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mc:AlternateContent xmlns:mc="http://schemas.openxmlformats.org/markup-compatibility/2006">
    <mc:Choice Requires="x15">
      <x15ac:absPath xmlns:x15ac="http://schemas.microsoft.com/office/spreadsheetml/2010/11/ac" url="S:\2. Calibration Standards\Standing Order Form and Prices\"/>
    </mc:Choice>
  </mc:AlternateContent>
  <xr:revisionPtr revIDLastSave="0" documentId="8_{85BA69E3-3DA7-49BB-A4FB-734982793D88}" xr6:coauthVersionLast="47" xr6:coauthVersionMax="47" xr10:uidLastSave="{00000000-0000-0000-0000-000000000000}"/>
  <workbookProtection workbookAlgorithmName="SHA-512" workbookHashValue="c62aVdLcqEn2N0kQDbWHgDPHEFrDvtgfO5l8IfHPUYGzqr30J99Iz90w6678mypLdZQcyT+iTLrgvkj1799neQ==" workbookSaltValue="e73jOYuavO2UrcHUJh2s6g==" workbookSpinCount="100000" lockStructure="1"/>
  <bookViews>
    <workbookView xWindow="28680" yWindow="-120" windowWidth="29040" windowHeight="15840" xr2:uid="{00000000-000D-0000-FFFF-FFFF00000000}"/>
  </bookViews>
  <sheets>
    <sheet name="Ordering Form" sheetId="1" r:id="rId1"/>
    <sheet name="Quote" sheetId="4" r:id="rId2"/>
    <sheet name="ROI Calculator" sheetId="27" r:id="rId3"/>
    <sheet name="Nothing more is visible" sheetId="26" state="hidden" r:id="rId4"/>
    <sheet name="ShipmentDetails" sheetId="25" state="hidden" r:id="rId5"/>
    <sheet name="Jan" sheetId="5" state="hidden" r:id="rId6"/>
    <sheet name="Feb" sheetId="9" state="hidden" r:id="rId7"/>
    <sheet name="March" sheetId="10" state="hidden" r:id="rId8"/>
    <sheet name="April" sheetId="11" state="hidden" r:id="rId9"/>
    <sheet name="May" sheetId="12" state="hidden" r:id="rId10"/>
    <sheet name="June" sheetId="13" state="hidden" r:id="rId11"/>
    <sheet name="July" sheetId="14" state="hidden" r:id="rId12"/>
    <sheet name="August" sheetId="15" state="hidden" r:id="rId13"/>
    <sheet name="September" sheetId="16" state="hidden" r:id="rId14"/>
    <sheet name="October" sheetId="17" state="hidden" r:id="rId15"/>
    <sheet name="November" sheetId="18" state="hidden" r:id="rId16"/>
    <sheet name="December" sheetId="19" state="hidden" r:id="rId17"/>
    <sheet name="Temp price list" sheetId="2" state="hidden" r:id="rId18"/>
    <sheet name="Backend for Label" sheetId="20" state="hidden" r:id="rId19"/>
    <sheet name="Sheet1" sheetId="21" state="hidden" r:id="rId20"/>
  </sheets>
  <externalReferences>
    <externalReference r:id="rId21"/>
  </externalReferences>
  <calcPr calcId="191028"/>
  <pivotCaches>
    <pivotCache cacheId="252" r:id="rId22"/>
    <pivotCache cacheId="253"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8" i="4" l="1"/>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G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47" i="27"/>
  <c r="I47" i="4"/>
  <c r="H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G47" i="4"/>
  <c r="C47" i="4" l="1"/>
  <c r="AH99" i="27"/>
  <c r="AG99" i="27"/>
  <c r="AF99" i="27"/>
  <c r="AE99" i="27"/>
  <c r="AD99" i="27"/>
  <c r="AC99" i="27"/>
  <c r="AB99" i="27"/>
  <c r="AA99" i="27"/>
  <c r="Z99" i="27"/>
  <c r="Y99" i="27"/>
  <c r="X99" i="27"/>
  <c r="W99" i="27"/>
  <c r="V99" i="27"/>
  <c r="U99" i="27"/>
  <c r="T99" i="27"/>
  <c r="S99" i="27"/>
  <c r="R99" i="27"/>
  <c r="Q99" i="27"/>
  <c r="P99" i="27"/>
  <c r="O99" i="27"/>
  <c r="N99" i="27"/>
  <c r="M99" i="27"/>
  <c r="L99" i="27"/>
  <c r="K99" i="27"/>
  <c r="J99" i="27"/>
  <c r="I99" i="27"/>
  <c r="G99" i="27"/>
  <c r="F99" i="27"/>
  <c r="C99" i="27"/>
  <c r="E99" i="27" s="1" a="1"/>
  <c r="E99" i="27" s="1"/>
  <c r="AH98" i="27"/>
  <c r="AG98" i="27"/>
  <c r="AF98" i="27"/>
  <c r="AE98" i="27"/>
  <c r="AD98" i="27"/>
  <c r="AC98" i="27"/>
  <c r="AB98" i="27"/>
  <c r="AA98" i="27"/>
  <c r="Z98" i="27"/>
  <c r="Y98" i="27"/>
  <c r="X98" i="27"/>
  <c r="W98" i="27"/>
  <c r="V98" i="27"/>
  <c r="U98" i="27"/>
  <c r="T98" i="27"/>
  <c r="S98" i="27"/>
  <c r="R98" i="27"/>
  <c r="Q98" i="27"/>
  <c r="P98" i="27"/>
  <c r="O98" i="27"/>
  <c r="N98" i="27"/>
  <c r="M98" i="27"/>
  <c r="L98" i="27"/>
  <c r="K98" i="27"/>
  <c r="J98" i="27"/>
  <c r="I98" i="27"/>
  <c r="G98" i="27"/>
  <c r="F98" i="27"/>
  <c r="C98" i="27"/>
  <c r="E98" i="27" s="1" a="1"/>
  <c r="E98" i="27" s="1"/>
  <c r="AH97" i="27"/>
  <c r="AG97" i="27"/>
  <c r="AF97" i="27"/>
  <c r="AE97" i="27"/>
  <c r="AD97" i="27"/>
  <c r="AC97" i="27"/>
  <c r="AB97" i="27"/>
  <c r="AA97" i="27"/>
  <c r="Z97" i="27"/>
  <c r="Y97" i="27"/>
  <c r="X97" i="27"/>
  <c r="W97" i="27"/>
  <c r="V97" i="27"/>
  <c r="U97" i="27"/>
  <c r="T97" i="27"/>
  <c r="S97" i="27"/>
  <c r="R97" i="27"/>
  <c r="Q97" i="27"/>
  <c r="P97" i="27"/>
  <c r="O97" i="27"/>
  <c r="N97" i="27"/>
  <c r="M97" i="27"/>
  <c r="L97" i="27"/>
  <c r="K97" i="27"/>
  <c r="J97" i="27"/>
  <c r="I97" i="27"/>
  <c r="G97" i="27"/>
  <c r="F97" i="27"/>
  <c r="C97" i="27"/>
  <c r="D97" i="27" s="1"/>
  <c r="AH96" i="27"/>
  <c r="AG96" i="27"/>
  <c r="AF96" i="27"/>
  <c r="AE96" i="27"/>
  <c r="AD96" i="27"/>
  <c r="AC96" i="27"/>
  <c r="AB96" i="27"/>
  <c r="AA96" i="27"/>
  <c r="Z96" i="27"/>
  <c r="Y96" i="27"/>
  <c r="X96" i="27"/>
  <c r="W96" i="27"/>
  <c r="V96" i="27"/>
  <c r="U96" i="27"/>
  <c r="T96" i="27"/>
  <c r="S96" i="27"/>
  <c r="R96" i="27"/>
  <c r="Q96" i="27"/>
  <c r="P96" i="27"/>
  <c r="O96" i="27"/>
  <c r="N96" i="27"/>
  <c r="M96" i="27"/>
  <c r="L96" i="27"/>
  <c r="K96" i="27"/>
  <c r="J96" i="27"/>
  <c r="I96" i="27"/>
  <c r="G96" i="27"/>
  <c r="F96" i="27"/>
  <c r="C96" i="27"/>
  <c r="E96" i="27" s="1" a="1"/>
  <c r="E96" i="27" s="1"/>
  <c r="AH95" i="27"/>
  <c r="AG95" i="27"/>
  <c r="AF95" i="27"/>
  <c r="AE95" i="27"/>
  <c r="AD95" i="27"/>
  <c r="AC95" i="27"/>
  <c r="AB95" i="27"/>
  <c r="AA95" i="27"/>
  <c r="Z95" i="27"/>
  <c r="Y95" i="27"/>
  <c r="X95" i="27"/>
  <c r="W95" i="27"/>
  <c r="V95" i="27"/>
  <c r="U95" i="27"/>
  <c r="T95" i="27"/>
  <c r="S95" i="27"/>
  <c r="R95" i="27"/>
  <c r="Q95" i="27"/>
  <c r="P95" i="27"/>
  <c r="O95" i="27"/>
  <c r="N95" i="27"/>
  <c r="M95" i="27"/>
  <c r="L95" i="27"/>
  <c r="K95" i="27"/>
  <c r="J95" i="27"/>
  <c r="I95" i="27"/>
  <c r="G95" i="27"/>
  <c r="F95" i="27"/>
  <c r="C95" i="27"/>
  <c r="E95" i="27" s="1" a="1"/>
  <c r="E95" i="27" s="1"/>
  <c r="AH94" i="27"/>
  <c r="AG94" i="27"/>
  <c r="AF94" i="27"/>
  <c r="AE94" i="27"/>
  <c r="AD94" i="27"/>
  <c r="AC94" i="27"/>
  <c r="AB94" i="27"/>
  <c r="AA94" i="27"/>
  <c r="Z94" i="27"/>
  <c r="Y94" i="27"/>
  <c r="X94" i="27"/>
  <c r="W94" i="27"/>
  <c r="V94" i="27"/>
  <c r="U94" i="27"/>
  <c r="T94" i="27"/>
  <c r="S94" i="27"/>
  <c r="R94" i="27"/>
  <c r="Q94" i="27"/>
  <c r="P94" i="27"/>
  <c r="O94" i="27"/>
  <c r="N94" i="27"/>
  <c r="M94" i="27"/>
  <c r="L94" i="27"/>
  <c r="K94" i="27"/>
  <c r="J94" i="27"/>
  <c r="I94" i="27"/>
  <c r="G94" i="27"/>
  <c r="F94" i="27"/>
  <c r="C94" i="27"/>
  <c r="E94" i="27" s="1" a="1"/>
  <c r="E94" i="27" s="1"/>
  <c r="AH93" i="27"/>
  <c r="AG93" i="27"/>
  <c r="AF93" i="27"/>
  <c r="AE93" i="27"/>
  <c r="AD93" i="27"/>
  <c r="AC93" i="27"/>
  <c r="AB93" i="27"/>
  <c r="AA93" i="27"/>
  <c r="Z93" i="27"/>
  <c r="Y93" i="27"/>
  <c r="X93" i="27"/>
  <c r="W93" i="27"/>
  <c r="V93" i="27"/>
  <c r="U93" i="27"/>
  <c r="T93" i="27"/>
  <c r="S93" i="27"/>
  <c r="R93" i="27"/>
  <c r="Q93" i="27"/>
  <c r="P93" i="27"/>
  <c r="O93" i="27"/>
  <c r="N93" i="27"/>
  <c r="M93" i="27"/>
  <c r="L93" i="27"/>
  <c r="K93" i="27"/>
  <c r="J93" i="27"/>
  <c r="I93" i="27"/>
  <c r="G93" i="27"/>
  <c r="F93" i="27"/>
  <c r="C93" i="27"/>
  <c r="D93" i="27" s="1"/>
  <c r="AH92" i="27"/>
  <c r="AG92" i="27"/>
  <c r="AF92" i="27"/>
  <c r="AE92" i="27"/>
  <c r="AD92" i="27"/>
  <c r="AC92" i="27"/>
  <c r="AB92" i="27"/>
  <c r="AA92" i="27"/>
  <c r="Z92" i="27"/>
  <c r="Y92" i="27"/>
  <c r="X92" i="27"/>
  <c r="W92" i="27"/>
  <c r="V92" i="27"/>
  <c r="U92" i="27"/>
  <c r="T92" i="27"/>
  <c r="S92" i="27"/>
  <c r="R92" i="27"/>
  <c r="Q92" i="27"/>
  <c r="P92" i="27"/>
  <c r="O92" i="27"/>
  <c r="N92" i="27"/>
  <c r="M92" i="27"/>
  <c r="L92" i="27"/>
  <c r="K92" i="27"/>
  <c r="J92" i="27"/>
  <c r="I92" i="27"/>
  <c r="G92" i="27"/>
  <c r="F92" i="27"/>
  <c r="C92" i="27"/>
  <c r="E92" i="27" s="1" a="1"/>
  <c r="E92" i="27" s="1"/>
  <c r="AH91" i="27"/>
  <c r="AG91" i="27"/>
  <c r="AF91" i="27"/>
  <c r="AE91" i="27"/>
  <c r="AD91" i="27"/>
  <c r="AC91" i="27"/>
  <c r="AB91" i="27"/>
  <c r="AA91" i="27"/>
  <c r="Z91" i="27"/>
  <c r="Y91" i="27"/>
  <c r="X91" i="27"/>
  <c r="W91" i="27"/>
  <c r="V91" i="27"/>
  <c r="U91" i="27"/>
  <c r="T91" i="27"/>
  <c r="S91" i="27"/>
  <c r="R91" i="27"/>
  <c r="Q91" i="27"/>
  <c r="P91" i="27"/>
  <c r="O91" i="27"/>
  <c r="N91" i="27"/>
  <c r="M91" i="27"/>
  <c r="L91" i="27"/>
  <c r="K91" i="27"/>
  <c r="J91" i="27"/>
  <c r="I91" i="27"/>
  <c r="G91" i="27"/>
  <c r="F91" i="27"/>
  <c r="C91" i="27"/>
  <c r="E91" i="27" s="1" a="1"/>
  <c r="E91" i="27" s="1"/>
  <c r="AH90" i="27"/>
  <c r="AG90" i="27"/>
  <c r="AF90" i="27"/>
  <c r="AE90" i="27"/>
  <c r="AD90" i="27"/>
  <c r="AC90" i="27"/>
  <c r="AB90" i="27"/>
  <c r="AA90" i="27"/>
  <c r="Z90" i="27"/>
  <c r="Y90" i="27"/>
  <c r="X90" i="27"/>
  <c r="W90" i="27"/>
  <c r="V90" i="27"/>
  <c r="U90" i="27"/>
  <c r="T90" i="27"/>
  <c r="S90" i="27"/>
  <c r="R90" i="27"/>
  <c r="Q90" i="27"/>
  <c r="P90" i="27"/>
  <c r="O90" i="27"/>
  <c r="N90" i="27"/>
  <c r="M90" i="27"/>
  <c r="L90" i="27"/>
  <c r="K90" i="27"/>
  <c r="J90" i="27"/>
  <c r="I90" i="27"/>
  <c r="G90" i="27"/>
  <c r="F90" i="27"/>
  <c r="C90" i="27"/>
  <c r="E90" i="27" s="1" a="1"/>
  <c r="E90" i="27" s="1"/>
  <c r="AH89" i="27"/>
  <c r="AG89" i="27"/>
  <c r="AF89" i="27"/>
  <c r="AE89" i="27"/>
  <c r="AD89" i="27"/>
  <c r="AC89" i="27"/>
  <c r="AB89" i="27"/>
  <c r="AA89" i="27"/>
  <c r="Z89" i="27"/>
  <c r="Y89" i="27"/>
  <c r="X89" i="27"/>
  <c r="W89" i="27"/>
  <c r="V89" i="27"/>
  <c r="U89" i="27"/>
  <c r="T89" i="27"/>
  <c r="S89" i="27"/>
  <c r="R89" i="27"/>
  <c r="Q89" i="27"/>
  <c r="P89" i="27"/>
  <c r="O89" i="27"/>
  <c r="N89" i="27"/>
  <c r="M89" i="27"/>
  <c r="L89" i="27"/>
  <c r="K89" i="27"/>
  <c r="J89" i="27"/>
  <c r="I89" i="27"/>
  <c r="G89" i="27"/>
  <c r="F89" i="27"/>
  <c r="C89" i="27"/>
  <c r="D89" i="27" s="1"/>
  <c r="AH88" i="27"/>
  <c r="AG88" i="27"/>
  <c r="AF88" i="27"/>
  <c r="AE88" i="27"/>
  <c r="AD88" i="27"/>
  <c r="AC88" i="27"/>
  <c r="AB88" i="27"/>
  <c r="AA88" i="27"/>
  <c r="Z88" i="27"/>
  <c r="Y88" i="27"/>
  <c r="X88" i="27"/>
  <c r="W88" i="27"/>
  <c r="V88" i="27"/>
  <c r="U88" i="27"/>
  <c r="T88" i="27"/>
  <c r="S88" i="27"/>
  <c r="R88" i="27"/>
  <c r="Q88" i="27"/>
  <c r="P88" i="27"/>
  <c r="O88" i="27"/>
  <c r="N88" i="27"/>
  <c r="M88" i="27"/>
  <c r="L88" i="27"/>
  <c r="K88" i="27"/>
  <c r="J88" i="27"/>
  <c r="I88" i="27"/>
  <c r="G88" i="27"/>
  <c r="F88" i="27"/>
  <c r="C88" i="27"/>
  <c r="E88" i="27" s="1" a="1"/>
  <c r="E88" i="27" s="1"/>
  <c r="AH87" i="27"/>
  <c r="AG87" i="27"/>
  <c r="AF87" i="27"/>
  <c r="AE87" i="27"/>
  <c r="AD87" i="27"/>
  <c r="AC87" i="27"/>
  <c r="AB87" i="27"/>
  <c r="AA87" i="27"/>
  <c r="Z87" i="27"/>
  <c r="Y87" i="27"/>
  <c r="X87" i="27"/>
  <c r="W87" i="27"/>
  <c r="V87" i="27"/>
  <c r="U87" i="27"/>
  <c r="T87" i="27"/>
  <c r="S87" i="27"/>
  <c r="R87" i="27"/>
  <c r="Q87" i="27"/>
  <c r="P87" i="27"/>
  <c r="O87" i="27"/>
  <c r="N87" i="27"/>
  <c r="M87" i="27"/>
  <c r="L87" i="27"/>
  <c r="K87" i="27"/>
  <c r="J87" i="27"/>
  <c r="I87" i="27"/>
  <c r="G87" i="27"/>
  <c r="F87" i="27"/>
  <c r="C87" i="27"/>
  <c r="E87" i="27" s="1" a="1"/>
  <c r="E87" i="27" s="1"/>
  <c r="AH86" i="27"/>
  <c r="AG86" i="27"/>
  <c r="AF86" i="27"/>
  <c r="AE86" i="27"/>
  <c r="AD86" i="27"/>
  <c r="AC86" i="27"/>
  <c r="AB86" i="27"/>
  <c r="AA86" i="27"/>
  <c r="Z86" i="27"/>
  <c r="Y86" i="27"/>
  <c r="X86" i="27"/>
  <c r="W86" i="27"/>
  <c r="V86" i="27"/>
  <c r="U86" i="27"/>
  <c r="T86" i="27"/>
  <c r="S86" i="27"/>
  <c r="R86" i="27"/>
  <c r="Q86" i="27"/>
  <c r="P86" i="27"/>
  <c r="O86" i="27"/>
  <c r="N86" i="27"/>
  <c r="M86" i="27"/>
  <c r="L86" i="27"/>
  <c r="K86" i="27"/>
  <c r="J86" i="27"/>
  <c r="I86" i="27"/>
  <c r="G86" i="27"/>
  <c r="F86" i="27"/>
  <c r="C86" i="27"/>
  <c r="E86" i="27" s="1" a="1"/>
  <c r="E86" i="27" s="1"/>
  <c r="AH85" i="27"/>
  <c r="AG85" i="27"/>
  <c r="AF85" i="27"/>
  <c r="AE85" i="27"/>
  <c r="AD85" i="27"/>
  <c r="AC85" i="27"/>
  <c r="AB85" i="27"/>
  <c r="AA85" i="27"/>
  <c r="Z85" i="27"/>
  <c r="Y85" i="27"/>
  <c r="X85" i="27"/>
  <c r="W85" i="27"/>
  <c r="V85" i="27"/>
  <c r="U85" i="27"/>
  <c r="T85" i="27"/>
  <c r="S85" i="27"/>
  <c r="R85" i="27"/>
  <c r="Q85" i="27"/>
  <c r="P85" i="27"/>
  <c r="O85" i="27"/>
  <c r="N85" i="27"/>
  <c r="M85" i="27"/>
  <c r="L85" i="27"/>
  <c r="K85" i="27"/>
  <c r="J85" i="27"/>
  <c r="I85" i="27"/>
  <c r="G85" i="27"/>
  <c r="F85" i="27"/>
  <c r="C85" i="27"/>
  <c r="D85" i="27" s="1"/>
  <c r="AH84" i="27"/>
  <c r="AG84" i="27"/>
  <c r="AF84" i="27"/>
  <c r="AE84" i="27"/>
  <c r="AD84" i="27"/>
  <c r="AC84" i="27"/>
  <c r="AB84" i="27"/>
  <c r="AA84" i="27"/>
  <c r="Z84" i="27"/>
  <c r="Y84" i="27"/>
  <c r="X84" i="27"/>
  <c r="W84" i="27"/>
  <c r="V84" i="27"/>
  <c r="U84" i="27"/>
  <c r="T84" i="27"/>
  <c r="S84" i="27"/>
  <c r="R84" i="27"/>
  <c r="Q84" i="27"/>
  <c r="P84" i="27"/>
  <c r="O84" i="27"/>
  <c r="N84" i="27"/>
  <c r="M84" i="27"/>
  <c r="L84" i="27"/>
  <c r="K84" i="27"/>
  <c r="J84" i="27"/>
  <c r="I84" i="27"/>
  <c r="G84" i="27"/>
  <c r="F84" i="27"/>
  <c r="C84" i="27"/>
  <c r="D84" i="27" s="1"/>
  <c r="AH83" i="27"/>
  <c r="AG83" i="27"/>
  <c r="AF83" i="27"/>
  <c r="AE83" i="27"/>
  <c r="AD83" i="27"/>
  <c r="AC83" i="27"/>
  <c r="AB83" i="27"/>
  <c r="AA83" i="27"/>
  <c r="Z83" i="27"/>
  <c r="Y83" i="27"/>
  <c r="X83" i="27"/>
  <c r="W83" i="27"/>
  <c r="V83" i="27"/>
  <c r="U83" i="27"/>
  <c r="T83" i="27"/>
  <c r="S83" i="27"/>
  <c r="R83" i="27"/>
  <c r="Q83" i="27"/>
  <c r="P83" i="27"/>
  <c r="O83" i="27"/>
  <c r="N83" i="27"/>
  <c r="M83" i="27"/>
  <c r="L83" i="27"/>
  <c r="K83" i="27"/>
  <c r="J83" i="27"/>
  <c r="I83" i="27"/>
  <c r="G83" i="27"/>
  <c r="F83" i="27"/>
  <c r="C83" i="27"/>
  <c r="E83" i="27" s="1" a="1"/>
  <c r="E83" i="27" s="1"/>
  <c r="AH82" i="27"/>
  <c r="AG82" i="27"/>
  <c r="AF82" i="27"/>
  <c r="AE82" i="27"/>
  <c r="AD82" i="27"/>
  <c r="AC82" i="27"/>
  <c r="AB82" i="27"/>
  <c r="AA82" i="27"/>
  <c r="Z82" i="27"/>
  <c r="Y82" i="27"/>
  <c r="X82" i="27"/>
  <c r="W82" i="27"/>
  <c r="V82" i="27"/>
  <c r="U82" i="27"/>
  <c r="T82" i="27"/>
  <c r="S82" i="27"/>
  <c r="R82" i="27"/>
  <c r="Q82" i="27"/>
  <c r="P82" i="27"/>
  <c r="O82" i="27"/>
  <c r="N82" i="27"/>
  <c r="M82" i="27"/>
  <c r="L82" i="27"/>
  <c r="K82" i="27"/>
  <c r="J82" i="27"/>
  <c r="I82" i="27"/>
  <c r="G82" i="27"/>
  <c r="F82" i="27"/>
  <c r="C82" i="27"/>
  <c r="E82" i="27" s="1" a="1"/>
  <c r="E82" i="27" s="1"/>
  <c r="AH81" i="27"/>
  <c r="AG81" i="27"/>
  <c r="AF81" i="27"/>
  <c r="AE81" i="27"/>
  <c r="AD81" i="27"/>
  <c r="AC81" i="27"/>
  <c r="AB81" i="27"/>
  <c r="AA81" i="27"/>
  <c r="Z81" i="27"/>
  <c r="Y81" i="27"/>
  <c r="X81" i="27"/>
  <c r="W81" i="27"/>
  <c r="V81" i="27"/>
  <c r="U81" i="27"/>
  <c r="T81" i="27"/>
  <c r="S81" i="27"/>
  <c r="R81" i="27"/>
  <c r="Q81" i="27"/>
  <c r="P81" i="27"/>
  <c r="O81" i="27"/>
  <c r="N81" i="27"/>
  <c r="M81" i="27"/>
  <c r="L81" i="27"/>
  <c r="K81" i="27"/>
  <c r="J81" i="27"/>
  <c r="I81" i="27"/>
  <c r="G81" i="27"/>
  <c r="F81" i="27"/>
  <c r="C81" i="27"/>
  <c r="D81" i="27" s="1"/>
  <c r="AH80" i="27"/>
  <c r="AG80" i="27"/>
  <c r="AF80" i="27"/>
  <c r="AE80" i="27"/>
  <c r="AD80" i="27"/>
  <c r="AC80" i="27"/>
  <c r="AB80" i="27"/>
  <c r="AA80" i="27"/>
  <c r="Z80" i="27"/>
  <c r="Y80" i="27"/>
  <c r="X80" i="27"/>
  <c r="W80" i="27"/>
  <c r="V80" i="27"/>
  <c r="U80" i="27"/>
  <c r="T80" i="27"/>
  <c r="S80" i="27"/>
  <c r="R80" i="27"/>
  <c r="Q80" i="27"/>
  <c r="P80" i="27"/>
  <c r="O80" i="27"/>
  <c r="N80" i="27"/>
  <c r="M80" i="27"/>
  <c r="L80" i="27"/>
  <c r="K80" i="27"/>
  <c r="J80" i="27"/>
  <c r="I80" i="27"/>
  <c r="G80" i="27"/>
  <c r="F80" i="27"/>
  <c r="C80" i="27"/>
  <c r="E80" i="27" s="1" a="1"/>
  <c r="E80" i="27" s="1"/>
  <c r="AH79" i="27"/>
  <c r="AG79" i="27"/>
  <c r="AF79" i="27"/>
  <c r="AE79" i="27"/>
  <c r="AD79" i="27"/>
  <c r="AC79" i="27"/>
  <c r="AB79" i="27"/>
  <c r="AA79" i="27"/>
  <c r="Z79" i="27"/>
  <c r="Y79" i="27"/>
  <c r="X79" i="27"/>
  <c r="W79" i="27"/>
  <c r="V79" i="27"/>
  <c r="U79" i="27"/>
  <c r="T79" i="27"/>
  <c r="S79" i="27"/>
  <c r="R79" i="27"/>
  <c r="Q79" i="27"/>
  <c r="P79" i="27"/>
  <c r="O79" i="27"/>
  <c r="N79" i="27"/>
  <c r="M79" i="27"/>
  <c r="L79" i="27"/>
  <c r="K79" i="27"/>
  <c r="J79" i="27"/>
  <c r="I79" i="27"/>
  <c r="G79" i="27"/>
  <c r="F79" i="27"/>
  <c r="C79" i="27"/>
  <c r="E79" i="27" s="1" a="1"/>
  <c r="E79" i="27" s="1"/>
  <c r="AH78" i="27"/>
  <c r="AG78" i="27"/>
  <c r="AF78" i="27"/>
  <c r="AE78" i="27"/>
  <c r="AD78" i="27"/>
  <c r="AC78" i="27"/>
  <c r="AB78" i="27"/>
  <c r="AA78" i="27"/>
  <c r="Z78" i="27"/>
  <c r="Y78" i="27"/>
  <c r="X78" i="27"/>
  <c r="W78" i="27"/>
  <c r="V78" i="27"/>
  <c r="U78" i="27"/>
  <c r="T78" i="27"/>
  <c r="S78" i="27"/>
  <c r="R78" i="27"/>
  <c r="Q78" i="27"/>
  <c r="P78" i="27"/>
  <c r="O78" i="27"/>
  <c r="N78" i="27"/>
  <c r="M78" i="27"/>
  <c r="L78" i="27"/>
  <c r="K78" i="27"/>
  <c r="J78" i="27"/>
  <c r="I78" i="27"/>
  <c r="G78" i="27"/>
  <c r="F78" i="27"/>
  <c r="C78" i="27"/>
  <c r="D78" i="27" s="1"/>
  <c r="AH77" i="27"/>
  <c r="AG77" i="27"/>
  <c r="AF77" i="27"/>
  <c r="AE77" i="27"/>
  <c r="AD77" i="27"/>
  <c r="AC77" i="27"/>
  <c r="AB77" i="27"/>
  <c r="AA77" i="27"/>
  <c r="Z77" i="27"/>
  <c r="Y77" i="27"/>
  <c r="X77" i="27"/>
  <c r="W77" i="27"/>
  <c r="V77" i="27"/>
  <c r="U77" i="27"/>
  <c r="T77" i="27"/>
  <c r="S77" i="27"/>
  <c r="R77" i="27"/>
  <c r="Q77" i="27"/>
  <c r="P77" i="27"/>
  <c r="O77" i="27"/>
  <c r="N77" i="27"/>
  <c r="M77" i="27"/>
  <c r="L77" i="27"/>
  <c r="K77" i="27"/>
  <c r="J77" i="27"/>
  <c r="I77" i="27"/>
  <c r="G77" i="27"/>
  <c r="F77" i="27"/>
  <c r="C77" i="27"/>
  <c r="D77" i="27" s="1"/>
  <c r="AH76" i="27"/>
  <c r="AG76" i="27"/>
  <c r="AF76" i="27"/>
  <c r="AE76" i="27"/>
  <c r="AD76" i="27"/>
  <c r="AC76" i="27"/>
  <c r="AB76" i="27"/>
  <c r="AA76" i="27"/>
  <c r="Z76" i="27"/>
  <c r="Y76" i="27"/>
  <c r="X76" i="27"/>
  <c r="W76" i="27"/>
  <c r="V76" i="27"/>
  <c r="U76" i="27"/>
  <c r="T76" i="27"/>
  <c r="S76" i="27"/>
  <c r="R76" i="27"/>
  <c r="Q76" i="27"/>
  <c r="P76" i="27"/>
  <c r="O76" i="27"/>
  <c r="N76" i="27"/>
  <c r="M76" i="27"/>
  <c r="L76" i="27"/>
  <c r="K76" i="27"/>
  <c r="J76" i="27"/>
  <c r="I76" i="27"/>
  <c r="G76" i="27"/>
  <c r="F76" i="27"/>
  <c r="C76" i="27"/>
  <c r="E76" i="27" s="1" a="1"/>
  <c r="E76" i="27" s="1"/>
  <c r="AH75" i="27"/>
  <c r="AG75" i="27"/>
  <c r="AF75" i="27"/>
  <c r="AE75" i="27"/>
  <c r="AD75" i="27"/>
  <c r="AC75" i="27"/>
  <c r="AB75" i="27"/>
  <c r="AA75" i="27"/>
  <c r="Z75" i="27"/>
  <c r="Y75" i="27"/>
  <c r="X75" i="27"/>
  <c r="W75" i="27"/>
  <c r="V75" i="27"/>
  <c r="U75" i="27"/>
  <c r="T75" i="27"/>
  <c r="S75" i="27"/>
  <c r="R75" i="27"/>
  <c r="Q75" i="27"/>
  <c r="P75" i="27"/>
  <c r="O75" i="27"/>
  <c r="N75" i="27"/>
  <c r="M75" i="27"/>
  <c r="L75" i="27"/>
  <c r="K75" i="27"/>
  <c r="J75" i="27"/>
  <c r="I75" i="27"/>
  <c r="G75" i="27"/>
  <c r="F75" i="27"/>
  <c r="C75" i="27"/>
  <c r="E75" i="27" s="1" a="1"/>
  <c r="E75" i="27" s="1"/>
  <c r="AH74" i="27"/>
  <c r="AG74" i="27"/>
  <c r="AF74" i="27"/>
  <c r="AE74" i="27"/>
  <c r="AD74" i="27"/>
  <c r="AC74" i="27"/>
  <c r="AB74" i="27"/>
  <c r="AA74" i="27"/>
  <c r="Z74" i="27"/>
  <c r="Y74" i="27"/>
  <c r="X74" i="27"/>
  <c r="W74" i="27"/>
  <c r="V74" i="27"/>
  <c r="U74" i="27"/>
  <c r="T74" i="27"/>
  <c r="S74" i="27"/>
  <c r="R74" i="27"/>
  <c r="Q74" i="27"/>
  <c r="P74" i="27"/>
  <c r="O74" i="27"/>
  <c r="N74" i="27"/>
  <c r="M74" i="27"/>
  <c r="L74" i="27"/>
  <c r="K74" i="27"/>
  <c r="J74" i="27"/>
  <c r="I74" i="27"/>
  <c r="G74" i="27"/>
  <c r="F74" i="27"/>
  <c r="C74" i="27"/>
  <c r="E74" i="27" s="1" a="1"/>
  <c r="E74" i="27" s="1"/>
  <c r="AH73" i="27"/>
  <c r="AG73" i="27"/>
  <c r="AF73" i="27"/>
  <c r="AE73" i="27"/>
  <c r="AD73" i="27"/>
  <c r="AC73" i="27"/>
  <c r="AB73" i="27"/>
  <c r="AA73" i="27"/>
  <c r="Z73" i="27"/>
  <c r="Y73" i="27"/>
  <c r="X73" i="27"/>
  <c r="W73" i="27"/>
  <c r="V73" i="27"/>
  <c r="U73" i="27"/>
  <c r="T73" i="27"/>
  <c r="S73" i="27"/>
  <c r="R73" i="27"/>
  <c r="Q73" i="27"/>
  <c r="P73" i="27"/>
  <c r="O73" i="27"/>
  <c r="N73" i="27"/>
  <c r="M73" i="27"/>
  <c r="L73" i="27"/>
  <c r="K73" i="27"/>
  <c r="J73" i="27"/>
  <c r="I73" i="27"/>
  <c r="G73" i="27"/>
  <c r="F73" i="27"/>
  <c r="C73" i="27"/>
  <c r="D73" i="27" s="1"/>
  <c r="AH72" i="27"/>
  <c r="AG72" i="27"/>
  <c r="AF72" i="27"/>
  <c r="AE72" i="27"/>
  <c r="AD72" i="27"/>
  <c r="AC72" i="27"/>
  <c r="AB72" i="27"/>
  <c r="AA72" i="27"/>
  <c r="Z72" i="27"/>
  <c r="Y72" i="27"/>
  <c r="X72" i="27"/>
  <c r="W72" i="27"/>
  <c r="V72" i="27"/>
  <c r="U72" i="27"/>
  <c r="T72" i="27"/>
  <c r="S72" i="27"/>
  <c r="R72" i="27"/>
  <c r="Q72" i="27"/>
  <c r="P72" i="27"/>
  <c r="O72" i="27"/>
  <c r="N72" i="27"/>
  <c r="M72" i="27"/>
  <c r="L72" i="27"/>
  <c r="K72" i="27"/>
  <c r="J72" i="27"/>
  <c r="I72" i="27"/>
  <c r="G72" i="27"/>
  <c r="F72" i="27"/>
  <c r="C72" i="27"/>
  <c r="E72" i="27" s="1" a="1"/>
  <c r="E72" i="27" s="1"/>
  <c r="AH71" i="27"/>
  <c r="AG71" i="27"/>
  <c r="AF71" i="27"/>
  <c r="AE71" i="27"/>
  <c r="AD71" i="27"/>
  <c r="AC71" i="27"/>
  <c r="AB71" i="27"/>
  <c r="AA71" i="27"/>
  <c r="Z71" i="27"/>
  <c r="Y71" i="27"/>
  <c r="X71" i="27"/>
  <c r="W71" i="27"/>
  <c r="V71" i="27"/>
  <c r="U71" i="27"/>
  <c r="T71" i="27"/>
  <c r="S71" i="27"/>
  <c r="R71" i="27"/>
  <c r="Q71" i="27"/>
  <c r="P71" i="27"/>
  <c r="O71" i="27"/>
  <c r="N71" i="27"/>
  <c r="M71" i="27"/>
  <c r="L71" i="27"/>
  <c r="K71" i="27"/>
  <c r="J71" i="27"/>
  <c r="I71" i="27"/>
  <c r="G71" i="27"/>
  <c r="F71" i="27"/>
  <c r="C71" i="27"/>
  <c r="E71" i="27" s="1" a="1"/>
  <c r="E71" i="27" s="1"/>
  <c r="AH70" i="27"/>
  <c r="AG70" i="27"/>
  <c r="AF70" i="27"/>
  <c r="AE70" i="27"/>
  <c r="AD70" i="27"/>
  <c r="AC70" i="27"/>
  <c r="AB70" i="27"/>
  <c r="AA70" i="27"/>
  <c r="Z70" i="27"/>
  <c r="Y70" i="27"/>
  <c r="X70" i="27"/>
  <c r="W70" i="27"/>
  <c r="V70" i="27"/>
  <c r="U70" i="27"/>
  <c r="T70" i="27"/>
  <c r="S70" i="27"/>
  <c r="R70" i="27"/>
  <c r="Q70" i="27"/>
  <c r="P70" i="27"/>
  <c r="O70" i="27"/>
  <c r="N70" i="27"/>
  <c r="M70" i="27"/>
  <c r="L70" i="27"/>
  <c r="K70" i="27"/>
  <c r="J70" i="27"/>
  <c r="I70" i="27"/>
  <c r="G70" i="27"/>
  <c r="F70" i="27"/>
  <c r="C70" i="27"/>
  <c r="E70" i="27" s="1" a="1"/>
  <c r="E70" i="27" s="1"/>
  <c r="AH69" i="27"/>
  <c r="AG69" i="27"/>
  <c r="AF69" i="27"/>
  <c r="AE69" i="27"/>
  <c r="AD69" i="27"/>
  <c r="AC69" i="27"/>
  <c r="AB69" i="27"/>
  <c r="AA69" i="27"/>
  <c r="Z69" i="27"/>
  <c r="Y69" i="27"/>
  <c r="X69" i="27"/>
  <c r="W69" i="27"/>
  <c r="V69" i="27"/>
  <c r="U69" i="27"/>
  <c r="T69" i="27"/>
  <c r="S69" i="27"/>
  <c r="R69" i="27"/>
  <c r="Q69" i="27"/>
  <c r="P69" i="27"/>
  <c r="O69" i="27"/>
  <c r="N69" i="27"/>
  <c r="M69" i="27"/>
  <c r="L69" i="27"/>
  <c r="K69" i="27"/>
  <c r="J69" i="27"/>
  <c r="I69" i="27"/>
  <c r="G69" i="27"/>
  <c r="F69" i="27"/>
  <c r="C69" i="27"/>
  <c r="D69" i="27" s="1"/>
  <c r="AH68" i="27"/>
  <c r="AG68" i="27"/>
  <c r="AF68" i="27"/>
  <c r="AE68" i="27"/>
  <c r="AD68" i="27"/>
  <c r="AC68" i="27"/>
  <c r="AB68" i="27"/>
  <c r="AA68" i="27"/>
  <c r="Z68" i="27"/>
  <c r="Y68" i="27"/>
  <c r="X68" i="27"/>
  <c r="W68" i="27"/>
  <c r="V68" i="27"/>
  <c r="U68" i="27"/>
  <c r="T68" i="27"/>
  <c r="S68" i="27"/>
  <c r="R68" i="27"/>
  <c r="Q68" i="27"/>
  <c r="P68" i="27"/>
  <c r="O68" i="27"/>
  <c r="N68" i="27"/>
  <c r="M68" i="27"/>
  <c r="L68" i="27"/>
  <c r="K68" i="27"/>
  <c r="J68" i="27"/>
  <c r="I68" i="27"/>
  <c r="G68" i="27"/>
  <c r="F68" i="27"/>
  <c r="C68" i="27"/>
  <c r="E68" i="27" s="1" a="1"/>
  <c r="E68" i="27" s="1"/>
  <c r="AH67" i="27"/>
  <c r="AG67" i="27"/>
  <c r="AF67" i="27"/>
  <c r="AE67" i="27"/>
  <c r="AD67" i="27"/>
  <c r="AC67" i="27"/>
  <c r="AB67" i="27"/>
  <c r="AA67" i="27"/>
  <c r="Z67" i="27"/>
  <c r="Y67" i="27"/>
  <c r="X67" i="27"/>
  <c r="W67" i="27"/>
  <c r="V67" i="27"/>
  <c r="U67" i="27"/>
  <c r="T67" i="27"/>
  <c r="S67" i="27"/>
  <c r="R67" i="27"/>
  <c r="Q67" i="27"/>
  <c r="P67" i="27"/>
  <c r="O67" i="27"/>
  <c r="N67" i="27"/>
  <c r="M67" i="27"/>
  <c r="L67" i="27"/>
  <c r="K67" i="27"/>
  <c r="J67" i="27"/>
  <c r="I67" i="27"/>
  <c r="G67" i="27"/>
  <c r="F67" i="27"/>
  <c r="C67" i="27"/>
  <c r="E67" i="27" s="1" a="1"/>
  <c r="E67" i="27" s="1"/>
  <c r="AH66" i="27"/>
  <c r="AG66" i="27"/>
  <c r="AF66" i="27"/>
  <c r="AE66" i="27"/>
  <c r="AD66" i="27"/>
  <c r="AC66" i="27"/>
  <c r="AB66" i="27"/>
  <c r="AA66" i="27"/>
  <c r="Z66" i="27"/>
  <c r="Y66" i="27"/>
  <c r="X66" i="27"/>
  <c r="W66" i="27"/>
  <c r="V66" i="27"/>
  <c r="U66" i="27"/>
  <c r="T66" i="27"/>
  <c r="S66" i="27"/>
  <c r="R66" i="27"/>
  <c r="Q66" i="27"/>
  <c r="P66" i="27"/>
  <c r="O66" i="27"/>
  <c r="N66" i="27"/>
  <c r="M66" i="27"/>
  <c r="L66" i="27"/>
  <c r="K66" i="27"/>
  <c r="J66" i="27"/>
  <c r="I66" i="27"/>
  <c r="G66" i="27"/>
  <c r="F66" i="27"/>
  <c r="C66" i="27"/>
  <c r="E66" i="27" s="1" a="1"/>
  <c r="E66" i="27" s="1"/>
  <c r="AH65" i="27"/>
  <c r="AG65" i="27"/>
  <c r="AF65" i="27"/>
  <c r="AE65" i="27"/>
  <c r="AD65" i="27"/>
  <c r="AC65" i="27"/>
  <c r="AB65" i="27"/>
  <c r="AA65" i="27"/>
  <c r="Z65" i="27"/>
  <c r="Y65" i="27"/>
  <c r="X65" i="27"/>
  <c r="W65" i="27"/>
  <c r="V65" i="27"/>
  <c r="U65" i="27"/>
  <c r="T65" i="27"/>
  <c r="S65" i="27"/>
  <c r="R65" i="27"/>
  <c r="Q65" i="27"/>
  <c r="P65" i="27"/>
  <c r="O65" i="27"/>
  <c r="N65" i="27"/>
  <c r="M65" i="27"/>
  <c r="L65" i="27"/>
  <c r="K65" i="27"/>
  <c r="J65" i="27"/>
  <c r="I65" i="27"/>
  <c r="G65" i="27"/>
  <c r="F65" i="27"/>
  <c r="C65" i="27"/>
  <c r="D65" i="27" s="1"/>
  <c r="AH64" i="27"/>
  <c r="AG64" i="27"/>
  <c r="AF64" i="27"/>
  <c r="AE64" i="27"/>
  <c r="AD64" i="27"/>
  <c r="AC64" i="27"/>
  <c r="AB64" i="27"/>
  <c r="AA64" i="27"/>
  <c r="Z64" i="27"/>
  <c r="Y64" i="27"/>
  <c r="X64" i="27"/>
  <c r="W64" i="27"/>
  <c r="V64" i="27"/>
  <c r="U64" i="27"/>
  <c r="T64" i="27"/>
  <c r="S64" i="27"/>
  <c r="R64" i="27"/>
  <c r="Q64" i="27"/>
  <c r="P64" i="27"/>
  <c r="O64" i="27"/>
  <c r="N64" i="27"/>
  <c r="M64" i="27"/>
  <c r="L64" i="27"/>
  <c r="K64" i="27"/>
  <c r="J64" i="27"/>
  <c r="I64" i="27"/>
  <c r="G64" i="27"/>
  <c r="F64" i="27"/>
  <c r="C64" i="27"/>
  <c r="E64" i="27" s="1" a="1"/>
  <c r="E64" i="27" s="1"/>
  <c r="AH63" i="27"/>
  <c r="AG63" i="27"/>
  <c r="AF63" i="27"/>
  <c r="AE63" i="27"/>
  <c r="AD63" i="27"/>
  <c r="AC63" i="27"/>
  <c r="AB63" i="27"/>
  <c r="AA63" i="27"/>
  <c r="Z63" i="27"/>
  <c r="Y63" i="27"/>
  <c r="X63" i="27"/>
  <c r="W63" i="27"/>
  <c r="V63" i="27"/>
  <c r="U63" i="27"/>
  <c r="T63" i="27"/>
  <c r="S63" i="27"/>
  <c r="R63" i="27"/>
  <c r="Q63" i="27"/>
  <c r="P63" i="27"/>
  <c r="O63" i="27"/>
  <c r="N63" i="27"/>
  <c r="M63" i="27"/>
  <c r="L63" i="27"/>
  <c r="K63" i="27"/>
  <c r="J63" i="27"/>
  <c r="I63" i="27"/>
  <c r="G63" i="27"/>
  <c r="F63" i="27"/>
  <c r="C63" i="27"/>
  <c r="E63" i="27" s="1" a="1"/>
  <c r="E63" i="27" s="1"/>
  <c r="AH62" i="27"/>
  <c r="AG62" i="27"/>
  <c r="AF62" i="27"/>
  <c r="AE62" i="27"/>
  <c r="AD62" i="27"/>
  <c r="AC62" i="27"/>
  <c r="AB62" i="27"/>
  <c r="AA62" i="27"/>
  <c r="Z62" i="27"/>
  <c r="Y62" i="27"/>
  <c r="X62" i="27"/>
  <c r="W62" i="27"/>
  <c r="V62" i="27"/>
  <c r="U62" i="27"/>
  <c r="T62" i="27"/>
  <c r="S62" i="27"/>
  <c r="R62" i="27"/>
  <c r="Q62" i="27"/>
  <c r="P62" i="27"/>
  <c r="O62" i="27"/>
  <c r="N62" i="27"/>
  <c r="M62" i="27"/>
  <c r="L62" i="27"/>
  <c r="K62" i="27"/>
  <c r="J62" i="27"/>
  <c r="I62" i="27"/>
  <c r="G62" i="27"/>
  <c r="F62" i="27"/>
  <c r="C62" i="27"/>
  <c r="E62" i="27" s="1" a="1"/>
  <c r="E62" i="27" s="1"/>
  <c r="AH61" i="27"/>
  <c r="AG61" i="27"/>
  <c r="AF61" i="27"/>
  <c r="AE61" i="27"/>
  <c r="AD61" i="27"/>
  <c r="AC61" i="27"/>
  <c r="AB61" i="27"/>
  <c r="AA61" i="27"/>
  <c r="Z61" i="27"/>
  <c r="Y61" i="27"/>
  <c r="X61" i="27"/>
  <c r="W61" i="27"/>
  <c r="V61" i="27"/>
  <c r="U61" i="27"/>
  <c r="T61" i="27"/>
  <c r="S61" i="27"/>
  <c r="R61" i="27"/>
  <c r="Q61" i="27"/>
  <c r="P61" i="27"/>
  <c r="O61" i="27"/>
  <c r="N61" i="27"/>
  <c r="M61" i="27"/>
  <c r="L61" i="27"/>
  <c r="K61" i="27"/>
  <c r="J61" i="27"/>
  <c r="I61" i="27"/>
  <c r="G61" i="27"/>
  <c r="F61" i="27"/>
  <c r="C61" i="27"/>
  <c r="D61" i="27" s="1"/>
  <c r="AH60" i="27"/>
  <c r="AG60" i="27"/>
  <c r="AF60" i="27"/>
  <c r="AE60" i="27"/>
  <c r="AD60" i="27"/>
  <c r="AC60" i="27"/>
  <c r="AB60" i="27"/>
  <c r="AA60" i="27"/>
  <c r="Z60" i="27"/>
  <c r="Y60" i="27"/>
  <c r="X60" i="27"/>
  <c r="W60" i="27"/>
  <c r="V60" i="27"/>
  <c r="U60" i="27"/>
  <c r="T60" i="27"/>
  <c r="S60" i="27"/>
  <c r="R60" i="27"/>
  <c r="Q60" i="27"/>
  <c r="P60" i="27"/>
  <c r="O60" i="27"/>
  <c r="N60" i="27"/>
  <c r="M60" i="27"/>
  <c r="L60" i="27"/>
  <c r="K60" i="27"/>
  <c r="J60" i="27"/>
  <c r="I60" i="27"/>
  <c r="G60" i="27"/>
  <c r="F60" i="27"/>
  <c r="C60" i="27"/>
  <c r="E60" i="27" s="1" a="1"/>
  <c r="E60" i="27" s="1"/>
  <c r="AH59" i="27"/>
  <c r="AG59" i="27"/>
  <c r="AF59" i="27"/>
  <c r="AE59" i="27"/>
  <c r="AD59" i="27"/>
  <c r="AC59" i="27"/>
  <c r="AB59" i="27"/>
  <c r="AA59" i="27"/>
  <c r="Z59" i="27"/>
  <c r="Y59" i="27"/>
  <c r="X59" i="27"/>
  <c r="W59" i="27"/>
  <c r="V59" i="27"/>
  <c r="U59" i="27"/>
  <c r="T59" i="27"/>
  <c r="S59" i="27"/>
  <c r="R59" i="27"/>
  <c r="Q59" i="27"/>
  <c r="P59" i="27"/>
  <c r="O59" i="27"/>
  <c r="N59" i="27"/>
  <c r="M59" i="27"/>
  <c r="L59" i="27"/>
  <c r="K59" i="27"/>
  <c r="J59" i="27"/>
  <c r="I59" i="27"/>
  <c r="G59" i="27"/>
  <c r="F59" i="27"/>
  <c r="C59" i="27"/>
  <c r="E59" i="27" s="1" a="1"/>
  <c r="E59" i="27" s="1"/>
  <c r="AH58" i="27"/>
  <c r="AG58" i="27"/>
  <c r="AF58" i="27"/>
  <c r="AE58" i="27"/>
  <c r="AD58" i="27"/>
  <c r="AC58" i="27"/>
  <c r="AB58" i="27"/>
  <c r="AA58" i="27"/>
  <c r="Z58" i="27"/>
  <c r="Y58" i="27"/>
  <c r="X58" i="27"/>
  <c r="W58" i="27"/>
  <c r="V58" i="27"/>
  <c r="U58" i="27"/>
  <c r="T58" i="27"/>
  <c r="S58" i="27"/>
  <c r="R58" i="27"/>
  <c r="Q58" i="27"/>
  <c r="P58" i="27"/>
  <c r="O58" i="27"/>
  <c r="N58" i="27"/>
  <c r="M58" i="27"/>
  <c r="L58" i="27"/>
  <c r="K58" i="27"/>
  <c r="J58" i="27"/>
  <c r="I58" i="27"/>
  <c r="G58" i="27"/>
  <c r="F58" i="27"/>
  <c r="C58" i="27"/>
  <c r="E58" i="27" s="1" a="1"/>
  <c r="E58" i="27" s="1"/>
  <c r="AH57" i="27"/>
  <c r="AG57" i="27"/>
  <c r="AF57" i="27"/>
  <c r="AE57" i="27"/>
  <c r="AD57" i="27"/>
  <c r="AC57" i="27"/>
  <c r="AB57" i="27"/>
  <c r="AA57" i="27"/>
  <c r="Z57" i="27"/>
  <c r="Y57" i="27"/>
  <c r="X57" i="27"/>
  <c r="W57" i="27"/>
  <c r="V57" i="27"/>
  <c r="U57" i="27"/>
  <c r="T57" i="27"/>
  <c r="S57" i="27"/>
  <c r="R57" i="27"/>
  <c r="Q57" i="27"/>
  <c r="P57" i="27"/>
  <c r="O57" i="27"/>
  <c r="N57" i="27"/>
  <c r="M57" i="27"/>
  <c r="L57" i="27"/>
  <c r="K57" i="27"/>
  <c r="J57" i="27"/>
  <c r="I57" i="27"/>
  <c r="G57" i="27"/>
  <c r="F57" i="27"/>
  <c r="C57" i="27"/>
  <c r="D57" i="27" s="1"/>
  <c r="AH56" i="27"/>
  <c r="AG56" i="27"/>
  <c r="AF56" i="27"/>
  <c r="AE56" i="27"/>
  <c r="AD56" i="27"/>
  <c r="AC56" i="27"/>
  <c r="AB56" i="27"/>
  <c r="AA56" i="27"/>
  <c r="Z56" i="27"/>
  <c r="Y56" i="27"/>
  <c r="X56" i="27"/>
  <c r="W56" i="27"/>
  <c r="V56" i="27"/>
  <c r="U56" i="27"/>
  <c r="T56" i="27"/>
  <c r="S56" i="27"/>
  <c r="R56" i="27"/>
  <c r="Q56" i="27"/>
  <c r="P56" i="27"/>
  <c r="O56" i="27"/>
  <c r="N56" i="27"/>
  <c r="M56" i="27"/>
  <c r="L56" i="27"/>
  <c r="K56" i="27"/>
  <c r="J56" i="27"/>
  <c r="I56" i="27"/>
  <c r="G56" i="27"/>
  <c r="F56" i="27"/>
  <c r="C56" i="27"/>
  <c r="E56" i="27" s="1" a="1"/>
  <c r="E56" i="27" s="1"/>
  <c r="AH55" i="27"/>
  <c r="AG55" i="27"/>
  <c r="AF55" i="27"/>
  <c r="AE55" i="27"/>
  <c r="AD55" i="27"/>
  <c r="AC55" i="27"/>
  <c r="AB55" i="27"/>
  <c r="AA55" i="27"/>
  <c r="Z55" i="27"/>
  <c r="Y55" i="27"/>
  <c r="X55" i="27"/>
  <c r="W55" i="27"/>
  <c r="V55" i="27"/>
  <c r="U55" i="27"/>
  <c r="T55" i="27"/>
  <c r="S55" i="27"/>
  <c r="R55" i="27"/>
  <c r="Q55" i="27"/>
  <c r="P55" i="27"/>
  <c r="O55" i="27"/>
  <c r="N55" i="27"/>
  <c r="M55" i="27"/>
  <c r="L55" i="27"/>
  <c r="K55" i="27"/>
  <c r="J55" i="27"/>
  <c r="I55" i="27"/>
  <c r="G55" i="27"/>
  <c r="F55" i="27"/>
  <c r="C55" i="27"/>
  <c r="E55" i="27" s="1" a="1"/>
  <c r="E55" i="27" s="1"/>
  <c r="AH54" i="27"/>
  <c r="AG54" i="27"/>
  <c r="AF54" i="27"/>
  <c r="AE54" i="27"/>
  <c r="AD54" i="27"/>
  <c r="AC54" i="27"/>
  <c r="AB54" i="27"/>
  <c r="AA54" i="27"/>
  <c r="Z54" i="27"/>
  <c r="Y54" i="27"/>
  <c r="X54" i="27"/>
  <c r="W54" i="27"/>
  <c r="V54" i="27"/>
  <c r="U54" i="27"/>
  <c r="T54" i="27"/>
  <c r="S54" i="27"/>
  <c r="R54" i="27"/>
  <c r="Q54" i="27"/>
  <c r="P54" i="27"/>
  <c r="O54" i="27"/>
  <c r="N54" i="27"/>
  <c r="M54" i="27"/>
  <c r="L54" i="27"/>
  <c r="K54" i="27"/>
  <c r="J54" i="27"/>
  <c r="I54" i="27"/>
  <c r="G54" i="27"/>
  <c r="F54" i="27"/>
  <c r="C54" i="27"/>
  <c r="E54" i="27" s="1" a="1"/>
  <c r="E54" i="27" s="1"/>
  <c r="AH53" i="27"/>
  <c r="AG53" i="27"/>
  <c r="AF53" i="27"/>
  <c r="AE53" i="27"/>
  <c r="AD53" i="27"/>
  <c r="AC53" i="27"/>
  <c r="AB53" i="27"/>
  <c r="AA53" i="27"/>
  <c r="Z53" i="27"/>
  <c r="Y53" i="27"/>
  <c r="X53" i="27"/>
  <c r="W53" i="27"/>
  <c r="V53" i="27"/>
  <c r="U53" i="27"/>
  <c r="T53" i="27"/>
  <c r="S53" i="27"/>
  <c r="R53" i="27"/>
  <c r="Q53" i="27"/>
  <c r="P53" i="27"/>
  <c r="O53" i="27"/>
  <c r="N53" i="27"/>
  <c r="M53" i="27"/>
  <c r="L53" i="27"/>
  <c r="K53" i="27"/>
  <c r="J53" i="27"/>
  <c r="I53" i="27"/>
  <c r="G53" i="27"/>
  <c r="F53" i="27"/>
  <c r="C53" i="27"/>
  <c r="D53" i="27" s="1"/>
  <c r="AH52" i="27"/>
  <c r="AG52" i="27"/>
  <c r="AF52" i="27"/>
  <c r="AE52" i="27"/>
  <c r="AD52" i="27"/>
  <c r="AC52" i="27"/>
  <c r="AB52" i="27"/>
  <c r="AA52" i="27"/>
  <c r="Z52" i="27"/>
  <c r="Y52" i="27"/>
  <c r="X52" i="27"/>
  <c r="W52" i="27"/>
  <c r="V52" i="27"/>
  <c r="U52" i="27"/>
  <c r="T52" i="27"/>
  <c r="S52" i="27"/>
  <c r="R52" i="27"/>
  <c r="Q52" i="27"/>
  <c r="P52" i="27"/>
  <c r="O52" i="27"/>
  <c r="N52" i="27"/>
  <c r="M52" i="27"/>
  <c r="L52" i="27"/>
  <c r="K52" i="27"/>
  <c r="J52" i="27"/>
  <c r="I52" i="27"/>
  <c r="G52" i="27"/>
  <c r="F52" i="27"/>
  <c r="C52" i="27"/>
  <c r="E52" i="27" s="1" a="1"/>
  <c r="E52" i="27" s="1"/>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G51" i="27"/>
  <c r="F51" i="27"/>
  <c r="C51" i="27"/>
  <c r="E51" i="27" s="1" a="1"/>
  <c r="E51" i="27" s="1"/>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G50" i="27"/>
  <c r="F50" i="27"/>
  <c r="C50" i="27"/>
  <c r="E50" i="27" s="1" a="1"/>
  <c r="E50" i="27" s="1"/>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G49" i="27"/>
  <c r="F49" i="27"/>
  <c r="C49" i="27"/>
  <c r="D49" i="27" s="1"/>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G48" i="27"/>
  <c r="F48" i="27"/>
  <c r="C48" i="27"/>
  <c r="E48" i="27" s="1" a="1"/>
  <c r="E48" i="27" s="1"/>
  <c r="B48" i="27"/>
  <c r="B49" i="27" s="1"/>
  <c r="B50" i="27" s="1"/>
  <c r="B51" i="27" s="1"/>
  <c r="B52" i="27" s="1"/>
  <c r="B53" i="27" s="1"/>
  <c r="B54" i="27" s="1"/>
  <c r="B55" i="27" s="1"/>
  <c r="B56" i="27" s="1"/>
  <c r="B57" i="27" s="1"/>
  <c r="B58" i="27" s="1"/>
  <c r="B59" i="27" s="1"/>
  <c r="B60" i="27" s="1"/>
  <c r="B61" i="27" s="1"/>
  <c r="B62" i="27" s="1"/>
  <c r="B63" i="27" s="1"/>
  <c r="B64" i="27" s="1"/>
  <c r="B65" i="27" s="1"/>
  <c r="B66" i="27" s="1"/>
  <c r="B67" i="27" s="1"/>
  <c r="B68" i="27" s="1"/>
  <c r="B69" i="27" s="1"/>
  <c r="B70" i="27" s="1"/>
  <c r="B71" i="27" s="1"/>
  <c r="B72" i="27" s="1"/>
  <c r="B73" i="27" s="1"/>
  <c r="B74" i="27" s="1"/>
  <c r="B75" i="27" s="1"/>
  <c r="B76" i="27" s="1"/>
  <c r="B77" i="27" s="1"/>
  <c r="B78" i="27" s="1"/>
  <c r="B79" i="27" s="1"/>
  <c r="B80" i="27" s="1"/>
  <c r="B81" i="27" s="1"/>
  <c r="B82" i="27" s="1"/>
  <c r="B83" i="27" s="1"/>
  <c r="B84" i="27" s="1"/>
  <c r="B85" i="27" s="1"/>
  <c r="B86" i="27" s="1"/>
  <c r="B87" i="27" s="1"/>
  <c r="B88" i="27" s="1"/>
  <c r="B89" i="27" s="1"/>
  <c r="B90" i="27" s="1"/>
  <c r="B91" i="27" s="1"/>
  <c r="B92" i="27" s="1"/>
  <c r="B93" i="27" s="1"/>
  <c r="B94" i="27" s="1"/>
  <c r="B95" i="27" s="1"/>
  <c r="B96" i="27" s="1"/>
  <c r="B97" i="27" s="1"/>
  <c r="B98" i="27" s="1"/>
  <c r="B99" i="27" s="1"/>
  <c r="AH47" i="27"/>
  <c r="AG47" i="27"/>
  <c r="AF47" i="27"/>
  <c r="AE47" i="27"/>
  <c r="AD47" i="27"/>
  <c r="AC47" i="27"/>
  <c r="AB47" i="27"/>
  <c r="AA47" i="27"/>
  <c r="Z47" i="27"/>
  <c r="Y47" i="27"/>
  <c r="X47" i="27"/>
  <c r="W47" i="27"/>
  <c r="V47" i="27"/>
  <c r="U47" i="27"/>
  <c r="T47" i="27"/>
  <c r="S47" i="27"/>
  <c r="R47" i="27"/>
  <c r="Q47" i="27"/>
  <c r="P47" i="27"/>
  <c r="O47" i="27"/>
  <c r="N47" i="27"/>
  <c r="M47" i="27"/>
  <c r="L47" i="27"/>
  <c r="K47" i="27"/>
  <c r="J47" i="27"/>
  <c r="I47" i="27"/>
  <c r="C47" i="27"/>
  <c r="C41" i="27"/>
  <c r="F40" i="27"/>
  <c r="C40" i="27"/>
  <c r="F39" i="27"/>
  <c r="C39" i="27"/>
  <c r="F38" i="27"/>
  <c r="D38" i="27"/>
  <c r="H38" i="27" s="1" a="1"/>
  <c r="H38" i="27" s="1"/>
  <c r="P37" i="27"/>
  <c r="M37" i="27"/>
  <c r="N37" i="27" s="1"/>
  <c r="R37" i="27" s="1"/>
  <c r="F37" i="27"/>
  <c r="E37" i="27"/>
  <c r="D37" i="27"/>
  <c r="H37" i="27" s="1" a="1"/>
  <c r="H37" i="27" s="1"/>
  <c r="M36" i="27"/>
  <c r="N36" i="27" s="1"/>
  <c r="R36" i="27" s="1"/>
  <c r="F36" i="27"/>
  <c r="E36" i="27"/>
  <c r="D36" i="27"/>
  <c r="H36" i="27" s="1" a="1"/>
  <c r="H36" i="27" s="1"/>
  <c r="M35" i="27"/>
  <c r="N35" i="27" s="1"/>
  <c r="R35" i="27" s="1"/>
  <c r="F35" i="27"/>
  <c r="E35" i="27"/>
  <c r="D35" i="27"/>
  <c r="P36" i="27" s="1"/>
  <c r="N34" i="27"/>
  <c r="R34" i="27" s="1"/>
  <c r="M34" i="27"/>
  <c r="F34" i="27"/>
  <c r="E34" i="27"/>
  <c r="D34" i="27"/>
  <c r="O35" i="27" s="1" a="1"/>
  <c r="O35" i="27" s="1"/>
  <c r="Q35" i="27" s="1"/>
  <c r="M33" i="27"/>
  <c r="N33" i="27" s="1"/>
  <c r="R33" i="27" s="1"/>
  <c r="F33" i="27"/>
  <c r="E33" i="27"/>
  <c r="D33" i="27"/>
  <c r="P34" i="27" s="1"/>
  <c r="M32" i="27"/>
  <c r="N32" i="27" s="1"/>
  <c r="R32" i="27" s="1"/>
  <c r="F32" i="27"/>
  <c r="E32" i="27"/>
  <c r="D32" i="27"/>
  <c r="O33" i="27" s="1" a="1"/>
  <c r="O33" i="27" s="1"/>
  <c r="Q33" i="27" s="1"/>
  <c r="M31" i="27"/>
  <c r="N31" i="27" s="1"/>
  <c r="R31" i="27" s="1"/>
  <c r="F31" i="27"/>
  <c r="E31" i="27"/>
  <c r="D31" i="27"/>
  <c r="H31" i="27" s="1" a="1"/>
  <c r="H31" i="27" s="1"/>
  <c r="M30" i="27"/>
  <c r="N30" i="27" s="1"/>
  <c r="R30" i="27" s="1"/>
  <c r="F30" i="27"/>
  <c r="E30" i="27"/>
  <c r="D30" i="27"/>
  <c r="H30" i="27" s="1" a="1"/>
  <c r="H30" i="27" s="1"/>
  <c r="M29" i="27"/>
  <c r="N29" i="27" s="1"/>
  <c r="R29" i="27" s="1"/>
  <c r="F29" i="27"/>
  <c r="G29" i="27" s="1"/>
  <c r="E29" i="27"/>
  <c r="D29" i="27"/>
  <c r="O30" i="27" s="1" a="1"/>
  <c r="O30" i="27" s="1"/>
  <c r="Q30" i="27" s="1"/>
  <c r="M28" i="27"/>
  <c r="N28" i="27" s="1"/>
  <c r="R28" i="27" s="1"/>
  <c r="F28" i="27"/>
  <c r="E28" i="27"/>
  <c r="D28" i="27"/>
  <c r="P29" i="27" s="1"/>
  <c r="N27" i="27"/>
  <c r="R27" i="27" s="1"/>
  <c r="M27" i="27"/>
  <c r="F27" i="27"/>
  <c r="G27" i="27" s="1"/>
  <c r="E27" i="27"/>
  <c r="D27" i="27"/>
  <c r="H27" i="27" s="1" a="1"/>
  <c r="H27" i="27" s="1"/>
  <c r="M26" i="27"/>
  <c r="N26" i="27" s="1"/>
  <c r="R26" i="27" s="1"/>
  <c r="F26" i="27"/>
  <c r="E26" i="27"/>
  <c r="D26" i="27"/>
  <c r="P27" i="27" s="1"/>
  <c r="N25" i="27"/>
  <c r="R25" i="27" s="1"/>
  <c r="M25" i="27"/>
  <c r="F25" i="27"/>
  <c r="G25" i="27" s="1"/>
  <c r="E25" i="27"/>
  <c r="D25" i="27"/>
  <c r="H25" i="27" s="1" a="1"/>
  <c r="H25" i="27" s="1"/>
  <c r="M24" i="27"/>
  <c r="N24" i="27" s="1"/>
  <c r="R24" i="27" s="1"/>
  <c r="F24" i="27"/>
  <c r="E24" i="27"/>
  <c r="D24" i="27"/>
  <c r="H24" i="27" s="1" a="1"/>
  <c r="H24" i="27" s="1"/>
  <c r="M23" i="27"/>
  <c r="N23" i="27" s="1"/>
  <c r="R23" i="27" s="1"/>
  <c r="F23" i="27"/>
  <c r="E23" i="27"/>
  <c r="D23" i="27"/>
  <c r="O24" i="27" s="1" a="1"/>
  <c r="O24" i="27" s="1"/>
  <c r="Q24" i="27" s="1"/>
  <c r="AT22" i="27"/>
  <c r="AU22" i="27" s="1"/>
  <c r="AQ22" i="27"/>
  <c r="AM22" i="27"/>
  <c r="M22" i="27"/>
  <c r="N22" i="27" s="1"/>
  <c r="R22" i="27" s="1"/>
  <c r="F22" i="27"/>
  <c r="G22" i="27" s="1"/>
  <c r="E22" i="27"/>
  <c r="D22" i="27"/>
  <c r="O23" i="27" s="1" a="1"/>
  <c r="O23" i="27" s="1"/>
  <c r="Q23" i="27" s="1"/>
  <c r="M21" i="27"/>
  <c r="N21" i="27" s="1"/>
  <c r="R21" i="27" s="1"/>
  <c r="F21" i="27"/>
  <c r="E21" i="27"/>
  <c r="D21" i="27"/>
  <c r="P22" i="27" s="1"/>
  <c r="N20" i="27"/>
  <c r="R20" i="27" s="1"/>
  <c r="M20" i="27"/>
  <c r="F20" i="27"/>
  <c r="E20" i="27"/>
  <c r="D20" i="27"/>
  <c r="P21" i="27" s="1"/>
  <c r="AT19" i="27"/>
  <c r="AU19" i="27" s="1"/>
  <c r="AQ19" i="27"/>
  <c r="AM19" i="27"/>
  <c r="M19" i="27"/>
  <c r="N19" i="27" s="1"/>
  <c r="R19" i="27" s="1"/>
  <c r="F19" i="27"/>
  <c r="E19" i="27"/>
  <c r="D19" i="27"/>
  <c r="P20" i="27" s="1"/>
  <c r="N18" i="27"/>
  <c r="R18" i="27" s="1"/>
  <c r="M18" i="27"/>
  <c r="F18" i="27"/>
  <c r="E18" i="27"/>
  <c r="D18" i="27"/>
  <c r="H18" i="27" s="1" a="1"/>
  <c r="H18" i="27" s="1"/>
  <c r="N17" i="27"/>
  <c r="R17" i="27" s="1"/>
  <c r="M17" i="27"/>
  <c r="F17" i="27"/>
  <c r="G17" i="27" s="1"/>
  <c r="E17" i="27"/>
  <c r="D17" i="27"/>
  <c r="H17" i="27" s="1" a="1"/>
  <c r="H17" i="27" s="1"/>
  <c r="AT16" i="27"/>
  <c r="AU16" i="27" s="1"/>
  <c r="AQ16" i="27"/>
  <c r="AM16" i="27"/>
  <c r="M16" i="27"/>
  <c r="N16" i="27" s="1"/>
  <c r="R16" i="27" s="1"/>
  <c r="F16" i="27"/>
  <c r="E16" i="27"/>
  <c r="D16" i="27"/>
  <c r="O17" i="27" s="1" a="1"/>
  <c r="O17" i="27" s="1"/>
  <c r="Q17" i="27" s="1"/>
  <c r="M15" i="27"/>
  <c r="N15" i="27" s="1"/>
  <c r="R15" i="27" s="1"/>
  <c r="F15" i="27"/>
  <c r="E15" i="27"/>
  <c r="D15" i="27"/>
  <c r="P16" i="27" s="1"/>
  <c r="F14" i="27"/>
  <c r="E14" i="27"/>
  <c r="D14" i="27"/>
  <c r="P15" i="27" s="1"/>
  <c r="AT13" i="27"/>
  <c r="AU13" i="27" s="1"/>
  <c r="AQ13" i="27"/>
  <c r="AM13" i="27"/>
  <c r="H13" i="27" a="1"/>
  <c r="H13" i="27" s="1"/>
  <c r="F13" i="27"/>
  <c r="E13" i="27"/>
  <c r="D13" i="27"/>
  <c r="P14" i="27" s="1"/>
  <c r="C13" i="27"/>
  <c r="M14" i="27" s="1"/>
  <c r="N14" i="27" s="1"/>
  <c r="R14" i="27" s="1"/>
  <c r="F12" i="27"/>
  <c r="E12" i="27"/>
  <c r="D12" i="27"/>
  <c r="H12" i="27" s="1" a="1"/>
  <c r="H12" i="27" s="1"/>
  <c r="C12" i="27"/>
  <c r="M13" i="27" s="1"/>
  <c r="N13" i="27" s="1"/>
  <c r="R13" i="27" s="1"/>
  <c r="F11" i="27"/>
  <c r="E11" i="27"/>
  <c r="D11" i="27"/>
  <c r="P12" i="27" s="1"/>
  <c r="C11" i="27"/>
  <c r="M12" i="27" s="1"/>
  <c r="N12" i="27" s="1"/>
  <c r="R12" i="27" s="1"/>
  <c r="AT10" i="27"/>
  <c r="AU10" i="27" s="1"/>
  <c r="AQ10" i="27"/>
  <c r="AM10" i="27"/>
  <c r="R10" i="27"/>
  <c r="F10" i="27"/>
  <c r="E10" i="27"/>
  <c r="D10" i="27"/>
  <c r="P11" i="27" s="1"/>
  <c r="C10" i="27"/>
  <c r="M11" i="27" s="1"/>
  <c r="N11" i="27" s="1"/>
  <c r="B6" i="27"/>
  <c r="F3" i="27"/>
  <c r="F2" i="27"/>
  <c r="D9" i="2"/>
  <c r="F41" i="4" s="1"/>
  <c r="C41" i="4"/>
  <c r="E84" i="27" l="1" a="1"/>
  <c r="E84" i="27" s="1"/>
  <c r="D80" i="27"/>
  <c r="D96" i="27"/>
  <c r="P33" i="27"/>
  <c r="G20" i="27"/>
  <c r="P35" i="27"/>
  <c r="G19" i="27"/>
  <c r="H34" i="27" a="1"/>
  <c r="H34" i="27" s="1"/>
  <c r="H32" i="27" a="1"/>
  <c r="H32" i="27" s="1"/>
  <c r="G15" i="27"/>
  <c r="F47" i="27"/>
  <c r="E47" i="27" s="1" a="1"/>
  <c r="E47" i="27" s="1"/>
  <c r="H21" i="27" a="1"/>
  <c r="H21" i="27" s="1"/>
  <c r="E65" i="27" a="1"/>
  <c r="E65" i="27" s="1"/>
  <c r="D76" i="27"/>
  <c r="E78" i="27" a="1"/>
  <c r="E78" i="27" s="1"/>
  <c r="D52" i="27"/>
  <c r="G18" i="27"/>
  <c r="G26" i="27"/>
  <c r="G28" i="27"/>
  <c r="G36" i="27"/>
  <c r="D48" i="27"/>
  <c r="E61" i="27" a="1"/>
  <c r="E61" i="27" s="1"/>
  <c r="D72" i="27"/>
  <c r="E97" i="27" a="1"/>
  <c r="E97" i="27" s="1"/>
  <c r="O10" i="27" a="1"/>
  <c r="O10" i="27" s="1"/>
  <c r="Q10" i="27" s="1"/>
  <c r="G14" i="27"/>
  <c r="H26" i="27" a="1"/>
  <c r="H26" i="27" s="1"/>
  <c r="H28" i="27" a="1"/>
  <c r="H28" i="27" s="1"/>
  <c r="E93" i="27" a="1"/>
  <c r="E93" i="27" s="1"/>
  <c r="G16" i="27"/>
  <c r="E57" i="27" a="1"/>
  <c r="E57" i="27" s="1"/>
  <c r="D68" i="27"/>
  <c r="E89" i="27" a="1"/>
  <c r="E89" i="27" s="1"/>
  <c r="P10" i="27"/>
  <c r="H14" i="27" a="1"/>
  <c r="H14" i="27" s="1"/>
  <c r="H20" i="27" a="1"/>
  <c r="H20" i="27" s="1"/>
  <c r="O28" i="27" a="1"/>
  <c r="O28" i="27" s="1"/>
  <c r="Q28" i="27" s="1"/>
  <c r="G31" i="27"/>
  <c r="G33" i="27"/>
  <c r="E85" i="27" a="1"/>
  <c r="E85" i="27" s="1"/>
  <c r="G23" i="27"/>
  <c r="G34" i="27"/>
  <c r="P28" i="27"/>
  <c r="H33" i="27" a="1"/>
  <c r="H33" i="27" s="1"/>
  <c r="E53" i="27" a="1"/>
  <c r="E53" i="27" s="1"/>
  <c r="D64" i="27"/>
  <c r="E77" i="27" a="1"/>
  <c r="E77" i="27" s="1"/>
  <c r="E81" i="27" a="1"/>
  <c r="E81" i="27" s="1"/>
  <c r="O31" i="27" a="1"/>
  <c r="O31" i="27" s="1"/>
  <c r="Q31" i="27" s="1"/>
  <c r="G35" i="27"/>
  <c r="G37" i="27"/>
  <c r="G30" i="27"/>
  <c r="G13" i="27"/>
  <c r="H15" i="27" a="1"/>
  <c r="H15" i="27" s="1"/>
  <c r="H19" i="27" a="1"/>
  <c r="H19" i="27" s="1"/>
  <c r="H35" i="27" a="1"/>
  <c r="H35" i="27" s="1"/>
  <c r="E49" i="27" a="1"/>
  <c r="E49" i="27" s="1"/>
  <c r="D60" i="27"/>
  <c r="E73" i="27" a="1"/>
  <c r="E73" i="27" s="1"/>
  <c r="D92" i="27"/>
  <c r="D88" i="27"/>
  <c r="C7" i="27"/>
  <c r="O37" i="27" a="1"/>
  <c r="O37" i="27" s="1"/>
  <c r="Q37" i="27" s="1"/>
  <c r="D56" i="27"/>
  <c r="E69" i="27" a="1"/>
  <c r="E69" i="27" s="1"/>
  <c r="D47" i="27"/>
  <c r="G21" i="27"/>
  <c r="G11" i="27"/>
  <c r="G38" i="27"/>
  <c r="G10" i="27"/>
  <c r="G24" i="27"/>
  <c r="G32" i="27"/>
  <c r="G12" i="27"/>
  <c r="F41" i="27"/>
  <c r="R11" i="27"/>
  <c r="P17" i="27"/>
  <c r="O18" i="27" a="1"/>
  <c r="O18" i="27" s="1"/>
  <c r="Q18" i="27" s="1"/>
  <c r="P24" i="27"/>
  <c r="O25" i="27" a="1"/>
  <c r="O25" i="27" s="1"/>
  <c r="Q25" i="27" s="1"/>
  <c r="O32" i="27" a="1"/>
  <c r="O32" i="27" s="1"/>
  <c r="Q32" i="27" s="1"/>
  <c r="H10" i="27" a="1"/>
  <c r="H10" i="27" s="1"/>
  <c r="O13" i="27" a="1"/>
  <c r="O13" i="27" s="1"/>
  <c r="Q13" i="27" s="1"/>
  <c r="P18" i="27"/>
  <c r="O19" i="27" a="1"/>
  <c r="O19" i="27" s="1"/>
  <c r="Q19" i="27" s="1"/>
  <c r="P25" i="27"/>
  <c r="O26" i="27" a="1"/>
  <c r="O26" i="27" s="1"/>
  <c r="Q26" i="27" s="1"/>
  <c r="P32" i="27"/>
  <c r="O34" i="27" a="1"/>
  <c r="O34" i="27" s="1"/>
  <c r="Q34" i="27" s="1"/>
  <c r="P31" i="27"/>
  <c r="H22" i="27" a="1"/>
  <c r="H22" i="27" s="1"/>
  <c r="H29" i="27" a="1"/>
  <c r="H29" i="27" s="1"/>
  <c r="P13" i="27"/>
  <c r="O14" i="27" a="1"/>
  <c r="O14" i="27" s="1"/>
  <c r="Q14" i="27" s="1"/>
  <c r="P19" i="27"/>
  <c r="O20" i="27" a="1"/>
  <c r="O20" i="27" s="1"/>
  <c r="Q20" i="27" s="1"/>
  <c r="P26" i="27"/>
  <c r="O27" i="27" a="1"/>
  <c r="O27" i="27" s="1"/>
  <c r="Q27" i="27" s="1"/>
  <c r="O36" i="27" a="1"/>
  <c r="O36" i="27" s="1"/>
  <c r="Q36" i="27" s="1"/>
  <c r="D51" i="27"/>
  <c r="D55" i="27"/>
  <c r="D59" i="27"/>
  <c r="D63" i="27"/>
  <c r="D67" i="27"/>
  <c r="D71" i="27"/>
  <c r="D75" i="27"/>
  <c r="D79" i="27"/>
  <c r="D83" i="27"/>
  <c r="D87" i="27"/>
  <c r="D91" i="27"/>
  <c r="D95" i="27"/>
  <c r="D99" i="27"/>
  <c r="H11" i="27" a="1"/>
  <c r="H11" i="27" s="1"/>
  <c r="H23" i="27" a="1"/>
  <c r="H23" i="27" s="1"/>
  <c r="O12" i="27" a="1"/>
  <c r="O12" i="27" s="1"/>
  <c r="Q12" i="27" s="1"/>
  <c r="H16" i="27" a="1"/>
  <c r="H16" i="27" s="1"/>
  <c r="O15" i="27" a="1"/>
  <c r="O15" i="27" s="1"/>
  <c r="Q15" i="27" s="1"/>
  <c r="O21" i="27" a="1"/>
  <c r="O21" i="27" s="1"/>
  <c r="Q21" i="27" s="1"/>
  <c r="O29" i="27" a="1"/>
  <c r="O29" i="27" s="1"/>
  <c r="Q29" i="27" s="1"/>
  <c r="D50" i="27"/>
  <c r="D54" i="27"/>
  <c r="D58" i="27"/>
  <c r="D62" i="27"/>
  <c r="D66" i="27"/>
  <c r="D70" i="27"/>
  <c r="D74" i="27"/>
  <c r="D82" i="27"/>
  <c r="D86" i="27"/>
  <c r="D90" i="27"/>
  <c r="D94" i="27"/>
  <c r="D98" i="27"/>
  <c r="P23" i="27"/>
  <c r="P30" i="27"/>
  <c r="O11" i="27" a="1"/>
  <c r="O11" i="27" s="1"/>
  <c r="Q11" i="27" s="1"/>
  <c r="O16" i="27" a="1"/>
  <c r="O16" i="27" s="1"/>
  <c r="Q16" i="27" s="1"/>
  <c r="O22" i="27" a="1"/>
  <c r="O22" i="27" s="1"/>
  <c r="Q22" i="27" s="1"/>
  <c r="F41" i="2"/>
  <c r="E41" i="2"/>
  <c r="F36" i="2"/>
  <c r="F37" i="2"/>
  <c r="F38" i="2"/>
  <c r="F39" i="2"/>
  <c r="E36" i="2"/>
  <c r="E37" i="2"/>
  <c r="E38" i="2"/>
  <c r="E39" i="2"/>
  <c r="E10" i="4"/>
  <c r="D10"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73"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47"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73"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47"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73"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47" i="4"/>
  <c r="AE74"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73" i="4"/>
  <c r="AE72" i="4"/>
  <c r="AE71" i="4"/>
  <c r="AE48" i="4"/>
  <c r="AE49" i="4"/>
  <c r="AE50" i="4"/>
  <c r="AE51" i="4"/>
  <c r="AE52" i="4"/>
  <c r="AE53" i="4"/>
  <c r="AE54" i="4"/>
  <c r="AE55" i="4"/>
  <c r="AE56" i="4"/>
  <c r="AE57" i="4"/>
  <c r="AE58" i="4"/>
  <c r="AE59" i="4"/>
  <c r="AE60" i="4"/>
  <c r="AE61" i="4"/>
  <c r="AE62" i="4"/>
  <c r="AE63" i="4"/>
  <c r="AE64" i="4"/>
  <c r="AE65" i="4"/>
  <c r="AE66" i="4"/>
  <c r="AE67" i="4"/>
  <c r="AE68" i="4"/>
  <c r="AE69" i="4"/>
  <c r="AE70" i="4"/>
  <c r="AE47" i="4"/>
  <c r="C74" i="4"/>
  <c r="C75" i="4"/>
  <c r="C76" i="4"/>
  <c r="C77" i="4"/>
  <c r="C78" i="4"/>
  <c r="C79" i="4"/>
  <c r="C80" i="4"/>
  <c r="C81" i="4"/>
  <c r="C82" i="4"/>
  <c r="C83" i="4"/>
  <c r="C84" i="4"/>
  <c r="C85" i="4"/>
  <c r="C86" i="4"/>
  <c r="C87" i="4"/>
  <c r="C88" i="4"/>
  <c r="C89" i="4"/>
  <c r="C90" i="4"/>
  <c r="C91" i="4"/>
  <c r="C92" i="4"/>
  <c r="C93" i="4"/>
  <c r="C94" i="4"/>
  <c r="C95" i="4"/>
  <c r="C96" i="4"/>
  <c r="C97" i="4"/>
  <c r="C98" i="4"/>
  <c r="C99" i="4"/>
  <c r="C73" i="4"/>
  <c r="C72" i="4"/>
  <c r="C49" i="4"/>
  <c r="C50" i="4"/>
  <c r="C51" i="4"/>
  <c r="C52" i="4"/>
  <c r="C53" i="4"/>
  <c r="C54" i="4"/>
  <c r="C55" i="4"/>
  <c r="C56" i="4"/>
  <c r="C57" i="4"/>
  <c r="C58" i="4"/>
  <c r="C59" i="4"/>
  <c r="C60" i="4"/>
  <c r="C61" i="4"/>
  <c r="C62" i="4"/>
  <c r="C63" i="4"/>
  <c r="C64" i="4"/>
  <c r="C65" i="4"/>
  <c r="C66" i="4"/>
  <c r="C67" i="4"/>
  <c r="C68" i="4"/>
  <c r="C69" i="4"/>
  <c r="C70" i="4"/>
  <c r="C71" i="4"/>
  <c r="C48" i="4"/>
  <c r="A19" i="21"/>
  <c r="A17" i="21"/>
  <c r="A18" i="21"/>
  <c r="A16" i="21"/>
  <c r="A14" i="21"/>
  <c r="A15" i="21"/>
  <c r="AQ22" i="4"/>
  <c r="AQ19" i="4"/>
  <c r="AQ16" i="4"/>
  <c r="AQ13" i="4"/>
  <c r="AQ10" i="4"/>
  <c r="A13" i="21"/>
  <c r="A12" i="21"/>
  <c r="AI19" i="27" l="1"/>
  <c r="AI10" i="27"/>
  <c r="AN22" i="27"/>
  <c r="AO22" i="27" s="1"/>
  <c r="AP22" i="27" s="1"/>
  <c r="AL22" i="27" s="1"/>
  <c r="AN13" i="27"/>
  <c r="AO13" i="27" s="1"/>
  <c r="AP13" i="27" s="1"/>
  <c r="AL13" i="27" s="1"/>
  <c r="AN16" i="27"/>
  <c r="AO16" i="27" s="1"/>
  <c r="AP16" i="27" s="1"/>
  <c r="AL16" i="27" s="1"/>
  <c r="D41" i="27"/>
  <c r="G41" i="27" s="1"/>
  <c r="D39" i="27"/>
  <c r="G39" i="27" s="1"/>
  <c r="D40" i="27"/>
  <c r="G40" i="27" s="1"/>
  <c r="D47" i="4"/>
  <c r="AN19" i="27"/>
  <c r="AO19" i="27" s="1"/>
  <c r="AP19" i="27" s="1"/>
  <c r="AL19" i="27" s="1"/>
  <c r="AN10" i="27"/>
  <c r="AO10" i="27" s="1"/>
  <c r="AP10" i="27" s="1"/>
  <c r="AL10" i="27" s="1"/>
  <c r="AI22" i="27"/>
  <c r="AI13" i="27"/>
  <c r="AI16" i="27"/>
  <c r="C30" i="14"/>
  <c r="C30" i="13"/>
  <c r="C30" i="11"/>
  <c r="C30" i="10"/>
  <c r="B48" i="4"/>
  <c r="D29" i="14"/>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 i="14"/>
  <c r="D29" i="13"/>
  <c r="D28" i="13"/>
  <c r="D27" i="13"/>
  <c r="D26" i="13"/>
  <c r="D25" i="13"/>
  <c r="D24" i="13"/>
  <c r="D23" i="13"/>
  <c r="D22" i="13"/>
  <c r="D21" i="13"/>
  <c r="D20" i="13"/>
  <c r="D19" i="13"/>
  <c r="D18" i="13"/>
  <c r="D17" i="13"/>
  <c r="D16" i="13"/>
  <c r="D15" i="13"/>
  <c r="D14" i="13"/>
  <c r="D13" i="13"/>
  <c r="D12" i="13"/>
  <c r="D11" i="13"/>
  <c r="D10" i="13"/>
  <c r="D9" i="13"/>
  <c r="D8" i="13"/>
  <c r="D7" i="13"/>
  <c r="D6" i="13"/>
  <c r="D5" i="13"/>
  <c r="D4"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D3" i="13"/>
  <c r="C3" i="13"/>
  <c r="D2" i="13"/>
  <c r="C2" i="13"/>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D3" i="11"/>
  <c r="D2"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D3" i="10"/>
  <c r="C3" i="10"/>
  <c r="D2" i="10"/>
  <c r="C2" i="10"/>
  <c r="D29" i="19"/>
  <c r="C29" i="19"/>
  <c r="B29" i="19"/>
  <c r="E29" i="19"/>
  <c r="D29" i="18"/>
  <c r="C29" i="18"/>
  <c r="B29" i="18"/>
  <c r="E29" i="18"/>
  <c r="D29" i="17"/>
  <c r="C29" i="17"/>
  <c r="B29" i="17"/>
  <c r="E29" i="17"/>
  <c r="D29" i="16"/>
  <c r="C29" i="16"/>
  <c r="B29" i="16"/>
  <c r="E29" i="16"/>
  <c r="D29" i="15"/>
  <c r="C29" i="15"/>
  <c r="B29" i="15"/>
  <c r="E29" i="15"/>
  <c r="B29" i="14"/>
  <c r="E29" i="14"/>
  <c r="B29" i="13"/>
  <c r="E29" i="13"/>
  <c r="D29" i="12"/>
  <c r="C29" i="12"/>
  <c r="B29" i="12"/>
  <c r="E29" i="12"/>
  <c r="B29" i="11"/>
  <c r="E29" i="11"/>
  <c r="B29" i="10"/>
  <c r="E29" i="10"/>
  <c r="D29" i="9"/>
  <c r="C29" i="9"/>
  <c r="E29" i="9"/>
  <c r="B29" i="9"/>
  <c r="D29" i="5"/>
  <c r="C29" i="5"/>
  <c r="E29" i="5"/>
  <c r="B29" i="5"/>
  <c r="B28" i="5"/>
  <c r="F37" i="4"/>
  <c r="F36" i="4"/>
  <c r="E37" i="4"/>
  <c r="D37" i="4"/>
  <c r="H37" i="4" s="1" a="1"/>
  <c r="H37" i="4" s="1"/>
  <c r="B49" i="1"/>
  <c r="K25" i="27" l="1"/>
  <c r="AJ28" i="27"/>
  <c r="AJ30" i="27" s="1"/>
  <c r="G37" i="4"/>
  <c r="F29" i="9"/>
  <c r="F29" i="5"/>
  <c r="F29" i="19"/>
  <c r="F29" i="18"/>
  <c r="F29" i="17"/>
  <c r="F29" i="16"/>
  <c r="F29" i="15"/>
  <c r="F29" i="14"/>
  <c r="F29" i="13"/>
  <c r="F29" i="12"/>
  <c r="F29" i="11"/>
  <c r="F29" i="10"/>
  <c r="D21" i="4"/>
  <c r="F3" i="4"/>
  <c r="F2" i="4"/>
  <c r="J2" i="25"/>
  <c r="J3" i="25"/>
  <c r="J4" i="25"/>
  <c r="J5" i="25"/>
  <c r="J6" i="25"/>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J473" i="25"/>
  <c r="J474" i="25"/>
  <c r="J475" i="25"/>
  <c r="J476" i="25"/>
  <c r="J477" i="25"/>
  <c r="J478" i="25"/>
  <c r="J479" i="25"/>
  <c r="J480" i="25"/>
  <c r="J481" i="25"/>
  <c r="J482" i="25"/>
  <c r="J483" i="25"/>
  <c r="J484" i="25"/>
  <c r="J485" i="25"/>
  <c r="J486" i="25"/>
  <c r="J487" i="25"/>
  <c r="J488" i="25"/>
  <c r="J489" i="25"/>
  <c r="J490" i="25"/>
  <c r="J491" i="25"/>
  <c r="J492" i="25"/>
  <c r="J493" i="25"/>
  <c r="J494" i="25"/>
  <c r="J495" i="25"/>
  <c r="J496" i="25"/>
  <c r="J497" i="25"/>
  <c r="J498" i="25"/>
  <c r="J499" i="25"/>
  <c r="J500" i="25"/>
  <c r="J501" i="25"/>
  <c r="J502" i="25"/>
  <c r="J503" i="25"/>
  <c r="J504" i="25"/>
  <c r="J505" i="25"/>
  <c r="J506" i="25"/>
  <c r="J507" i="25"/>
  <c r="J508" i="25"/>
  <c r="J509" i="25"/>
  <c r="J510" i="25"/>
  <c r="J511" i="25"/>
  <c r="J512" i="25"/>
  <c r="J513" i="25"/>
  <c r="J514" i="25"/>
  <c r="J515" i="25"/>
  <c r="J516" i="25"/>
  <c r="J517" i="25"/>
  <c r="J518" i="25"/>
  <c r="J519" i="25"/>
  <c r="J520" i="25"/>
  <c r="J521" i="25"/>
  <c r="J522" i="25"/>
  <c r="J523" i="25"/>
  <c r="J524" i="25"/>
  <c r="J525" i="25"/>
  <c r="J526" i="25"/>
  <c r="J527" i="25"/>
  <c r="J528" i="25"/>
  <c r="J529" i="25"/>
  <c r="J530" i="25"/>
  <c r="J531" i="25"/>
  <c r="J532" i="25"/>
  <c r="J533" i="25"/>
  <c r="J534" i="25"/>
  <c r="J535" i="25"/>
  <c r="J536" i="25"/>
  <c r="J537" i="25"/>
  <c r="J538" i="25"/>
  <c r="J539" i="25"/>
  <c r="J540" i="25"/>
  <c r="J541" i="25"/>
  <c r="J542" i="25"/>
  <c r="J543" i="25"/>
  <c r="J544" i="25"/>
  <c r="J545" i="25"/>
  <c r="J546" i="25"/>
  <c r="J547" i="25"/>
  <c r="J548" i="25"/>
  <c r="J549" i="25"/>
  <c r="J550" i="25"/>
  <c r="J551" i="25"/>
  <c r="J552" i="25"/>
  <c r="J553" i="25"/>
  <c r="J554" i="25"/>
  <c r="J555" i="25"/>
  <c r="J556" i="25"/>
  <c r="J557" i="25"/>
  <c r="J558" i="25"/>
  <c r="J559" i="25"/>
  <c r="J560" i="25"/>
  <c r="J561" i="25"/>
  <c r="J562" i="25"/>
  <c r="J563" i="25"/>
  <c r="J564" i="25"/>
  <c r="J565" i="25"/>
  <c r="J566" i="25"/>
  <c r="J567" i="25"/>
  <c r="J568" i="25"/>
  <c r="J569" i="25"/>
  <c r="J570" i="25"/>
  <c r="J571" i="25"/>
  <c r="J572" i="25"/>
  <c r="J573" i="25"/>
  <c r="J574" i="25"/>
  <c r="J575" i="25"/>
  <c r="J576" i="25"/>
  <c r="J577" i="25"/>
  <c r="J578" i="25"/>
  <c r="J579" i="25"/>
  <c r="J580" i="25"/>
  <c r="J581" i="25"/>
  <c r="J582" i="25"/>
  <c r="J583" i="25"/>
  <c r="J584" i="25"/>
  <c r="J585" i="25"/>
  <c r="J586" i="25"/>
  <c r="J587" i="25"/>
  <c r="J588" i="25"/>
  <c r="J589" i="25"/>
  <c r="J590" i="25"/>
  <c r="J591" i="25"/>
  <c r="J592" i="25"/>
  <c r="J593" i="25"/>
  <c r="J594" i="25"/>
  <c r="J595" i="25"/>
  <c r="J596" i="25"/>
  <c r="J597" i="25"/>
  <c r="J598" i="25"/>
  <c r="J599" i="25"/>
  <c r="J600" i="25"/>
  <c r="J601" i="25"/>
  <c r="J602" i="25"/>
  <c r="J603" i="25"/>
  <c r="J604" i="25"/>
  <c r="J605" i="25"/>
  <c r="J606" i="25"/>
  <c r="J607" i="25"/>
  <c r="J608" i="25"/>
  <c r="J609" i="25"/>
  <c r="J610" i="25"/>
  <c r="J611" i="25"/>
  <c r="J612" i="25"/>
  <c r="J613" i="25"/>
  <c r="J614" i="25"/>
  <c r="J615" i="25"/>
  <c r="J616" i="25"/>
  <c r="J617" i="25"/>
  <c r="J618" i="25"/>
  <c r="J619" i="25"/>
  <c r="J620" i="25"/>
  <c r="J621" i="25"/>
  <c r="J622" i="25"/>
  <c r="J623" i="25"/>
  <c r="J624" i="25"/>
  <c r="J625" i="25"/>
  <c r="J626" i="25"/>
  <c r="J627" i="25"/>
  <c r="J628" i="25"/>
  <c r="J629" i="25"/>
  <c r="J630" i="25"/>
  <c r="J631" i="25"/>
  <c r="J632" i="25"/>
  <c r="J633" i="25"/>
  <c r="J634" i="25"/>
  <c r="J635" i="25"/>
  <c r="J636" i="25"/>
  <c r="J637" i="25"/>
  <c r="J638" i="25"/>
  <c r="J639" i="25"/>
  <c r="J640" i="25"/>
  <c r="J641" i="25"/>
  <c r="J642" i="25"/>
  <c r="J643" i="25"/>
  <c r="B6" i="4"/>
  <c r="AJ29" i="27" l="1"/>
  <c r="C7" i="4"/>
  <c r="AT22" i="4"/>
  <c r="AU22" i="4" s="1"/>
  <c r="AT19" i="4"/>
  <c r="AU19" i="4" s="1"/>
  <c r="AT16" i="4"/>
  <c r="AU16" i="4" s="1"/>
  <c r="AT13" i="4"/>
  <c r="AU13" i="4" s="1"/>
  <c r="AT10" i="4"/>
  <c r="AU10" i="4" s="1"/>
  <c r="AM22" i="4"/>
  <c r="AM19" i="4"/>
  <c r="AM16" i="4"/>
  <c r="AM13" i="4"/>
  <c r="AM10" i="4"/>
  <c r="M15" i="4"/>
  <c r="M16" i="4"/>
  <c r="M17" i="4"/>
  <c r="M18" i="4"/>
  <c r="N18" i="4" s="1"/>
  <c r="R18" i="4" s="1"/>
  <c r="M19" i="4"/>
  <c r="N19" i="4" s="1"/>
  <c r="R19" i="4" s="1"/>
  <c r="M20" i="4"/>
  <c r="N20" i="4" s="1"/>
  <c r="R20" i="4" s="1"/>
  <c r="M21" i="4"/>
  <c r="N21" i="4" s="1"/>
  <c r="R21" i="4" s="1"/>
  <c r="M22" i="4"/>
  <c r="N22" i="4" s="1"/>
  <c r="R22" i="4" s="1"/>
  <c r="M23" i="4"/>
  <c r="M24" i="4"/>
  <c r="M25" i="4"/>
  <c r="M26" i="4"/>
  <c r="M27" i="4"/>
  <c r="M28" i="4"/>
  <c r="M29" i="4"/>
  <c r="M30" i="4"/>
  <c r="M31" i="4"/>
  <c r="N31" i="4" s="1"/>
  <c r="R31" i="4" s="1"/>
  <c r="M32" i="4"/>
  <c r="N32" i="4" s="1"/>
  <c r="R32" i="4" s="1"/>
  <c r="M33" i="4"/>
  <c r="N33" i="4" s="1"/>
  <c r="R33" i="4" s="1"/>
  <c r="M34" i="4"/>
  <c r="N34" i="4" s="1"/>
  <c r="R34" i="4" s="1"/>
  <c r="M35" i="4"/>
  <c r="M36" i="4"/>
  <c r="M37" i="4"/>
  <c r="Q33" i="21"/>
  <c r="J33" i="21"/>
  <c r="O33" i="21" s="1"/>
  <c r="A3" i="21"/>
  <c r="A4" i="21"/>
  <c r="A5" i="21"/>
  <c r="A6" i="21"/>
  <c r="A7" i="21"/>
  <c r="A8" i="21"/>
  <c r="A9" i="21"/>
  <c r="A10" i="21"/>
  <c r="A11" i="21"/>
  <c r="N33" i="21"/>
  <c r="AL2" i="20"/>
  <c r="AL10" i="20" s="1"/>
  <c r="N279" i="20" a="1"/>
  <c r="N279" i="20" s="1"/>
  <c r="J279" i="20"/>
  <c r="L279" i="20" s="1"/>
  <c r="N278" i="20" a="1"/>
  <c r="N278" i="20" s="1"/>
  <c r="J278" i="20"/>
  <c r="L278" i="20" s="1"/>
  <c r="N277" i="20" a="1"/>
  <c r="N277" i="20" s="1"/>
  <c r="J277" i="20"/>
  <c r="L277" i="20" s="1"/>
  <c r="N276" i="20" a="1"/>
  <c r="N276" i="20" s="1"/>
  <c r="J276" i="20"/>
  <c r="L276" i="20" s="1"/>
  <c r="N275" i="20" a="1"/>
  <c r="N275" i="20" s="1"/>
  <c r="J275" i="20"/>
  <c r="L275" i="20" s="1"/>
  <c r="N274" i="20" a="1"/>
  <c r="N274" i="20" s="1"/>
  <c r="J274" i="20"/>
  <c r="L274" i="20" s="1"/>
  <c r="N273" i="20" a="1"/>
  <c r="N273" i="20" s="1"/>
  <c r="J273" i="20"/>
  <c r="L273" i="20" s="1"/>
  <c r="N272" i="20" a="1"/>
  <c r="N272" i="20" s="1"/>
  <c r="J272" i="20"/>
  <c r="L272" i="20" s="1"/>
  <c r="N271" i="20" a="1"/>
  <c r="N271" i="20" s="1"/>
  <c r="J271" i="20"/>
  <c r="L271" i="20" s="1"/>
  <c r="N270" i="20" a="1"/>
  <c r="N270" i="20" s="1"/>
  <c r="J270" i="20"/>
  <c r="L270" i="20" s="1"/>
  <c r="N269" i="20" a="1"/>
  <c r="N269" i="20" s="1"/>
  <c r="J269" i="20"/>
  <c r="L269" i="20" s="1"/>
  <c r="N268" i="20" a="1"/>
  <c r="N268" i="20" s="1"/>
  <c r="J268" i="20"/>
  <c r="L268" i="20" s="1"/>
  <c r="N267" i="20" a="1"/>
  <c r="N267" i="20" s="1"/>
  <c r="J267" i="20"/>
  <c r="K267" i="20" s="1"/>
  <c r="N266" i="20" a="1"/>
  <c r="N266" i="20" s="1"/>
  <c r="J266" i="20"/>
  <c r="L266" i="20" s="1"/>
  <c r="N265" i="20" a="1"/>
  <c r="N265" i="20" s="1"/>
  <c r="J265" i="20"/>
  <c r="K265" i="20" s="1"/>
  <c r="N264" i="20" a="1"/>
  <c r="N264" i="20" s="1"/>
  <c r="J264" i="20"/>
  <c r="K264" i="20" s="1"/>
  <c r="N263" i="20" a="1"/>
  <c r="N263" i="20" s="1"/>
  <c r="J263" i="20"/>
  <c r="L263" i="20" s="1"/>
  <c r="N262" i="20" a="1"/>
  <c r="N262" i="20" s="1"/>
  <c r="J262" i="20"/>
  <c r="L262" i="20" s="1"/>
  <c r="N261" i="20" a="1"/>
  <c r="N261" i="20" s="1"/>
  <c r="J261" i="20"/>
  <c r="L261" i="20" s="1"/>
  <c r="N260" i="20" a="1"/>
  <c r="N260" i="20" s="1"/>
  <c r="J260" i="20"/>
  <c r="K260" i="20" s="1"/>
  <c r="N259" i="20" a="1"/>
  <c r="N259" i="20" s="1"/>
  <c r="J259" i="20"/>
  <c r="L259" i="20" s="1"/>
  <c r="N258" i="20" a="1"/>
  <c r="N258" i="20" s="1"/>
  <c r="J258" i="20"/>
  <c r="L258" i="20" s="1"/>
  <c r="N257" i="20" a="1"/>
  <c r="N257" i="20" s="1"/>
  <c r="J257" i="20"/>
  <c r="K257" i="20" s="1"/>
  <c r="N256" i="20" a="1"/>
  <c r="N256" i="20" s="1"/>
  <c r="J256" i="20"/>
  <c r="L256" i="20" s="1"/>
  <c r="N255" i="20" a="1"/>
  <c r="N255" i="20" s="1"/>
  <c r="J255" i="20"/>
  <c r="L255" i="20" s="1"/>
  <c r="N254" i="20" a="1"/>
  <c r="N254" i="20" s="1"/>
  <c r="J254" i="20"/>
  <c r="L254" i="20" s="1"/>
  <c r="N253" i="20" a="1"/>
  <c r="N253" i="20" s="1"/>
  <c r="J253" i="20"/>
  <c r="K253" i="20" s="1"/>
  <c r="N252" i="20" a="1"/>
  <c r="N252" i="20" s="1"/>
  <c r="J252" i="20"/>
  <c r="K252" i="20" s="1"/>
  <c r="N251" i="20" a="1"/>
  <c r="N251" i="20" s="1"/>
  <c r="J251" i="20"/>
  <c r="L251" i="20" s="1"/>
  <c r="N250" i="20" a="1"/>
  <c r="N250" i="20" s="1"/>
  <c r="J250" i="20"/>
  <c r="L250" i="20" s="1"/>
  <c r="N249" i="20" a="1"/>
  <c r="N249" i="20" s="1"/>
  <c r="J249" i="20"/>
  <c r="L249" i="20" s="1"/>
  <c r="N248" i="20" a="1"/>
  <c r="N248" i="20" s="1"/>
  <c r="J248" i="20"/>
  <c r="K248" i="20" s="1"/>
  <c r="N247" i="20" a="1"/>
  <c r="N247" i="20" s="1"/>
  <c r="J247" i="20"/>
  <c r="L247" i="20" s="1"/>
  <c r="N246" i="20" a="1"/>
  <c r="N246" i="20" s="1"/>
  <c r="J246" i="20"/>
  <c r="K246" i="20" s="1"/>
  <c r="N245" i="20" a="1"/>
  <c r="N245" i="20" s="1"/>
  <c r="J245" i="20"/>
  <c r="L245" i="20" s="1"/>
  <c r="N244" i="20" a="1"/>
  <c r="N244" i="20" s="1"/>
  <c r="J244" i="20"/>
  <c r="L244" i="20" s="1"/>
  <c r="N243" i="20" a="1"/>
  <c r="N243" i="20" s="1"/>
  <c r="J243" i="20"/>
  <c r="L243" i="20" s="1"/>
  <c r="N242" i="20" a="1"/>
  <c r="N242" i="20" s="1"/>
  <c r="J242" i="20"/>
  <c r="L242" i="20" s="1"/>
  <c r="N241" i="20" a="1"/>
  <c r="N241" i="20" s="1"/>
  <c r="J241" i="20"/>
  <c r="K241" i="20" s="1"/>
  <c r="N240" i="20" a="1"/>
  <c r="N240" i="20" s="1"/>
  <c r="J240" i="20"/>
  <c r="L240" i="20" s="1"/>
  <c r="N239" i="20" a="1"/>
  <c r="N239" i="20" s="1"/>
  <c r="J239" i="20"/>
  <c r="L239" i="20" s="1"/>
  <c r="N238" i="20" a="1"/>
  <c r="N238" i="20" s="1"/>
  <c r="J238" i="20"/>
  <c r="L238" i="20" s="1"/>
  <c r="N237" i="20" a="1"/>
  <c r="N237" i="20" s="1"/>
  <c r="J237" i="20"/>
  <c r="L237" i="20" s="1"/>
  <c r="N236" i="20" a="1"/>
  <c r="N236" i="20" s="1"/>
  <c r="J236" i="20"/>
  <c r="L236" i="20" s="1"/>
  <c r="N235" i="20" a="1"/>
  <c r="N235" i="20" s="1"/>
  <c r="J235" i="20"/>
  <c r="K235" i="20" s="1"/>
  <c r="N234" i="20" a="1"/>
  <c r="N234" i="20" s="1"/>
  <c r="J234" i="20"/>
  <c r="L234" i="20" s="1"/>
  <c r="N233" i="20" a="1"/>
  <c r="N233" i="20" s="1"/>
  <c r="J233" i="20"/>
  <c r="L233" i="20" s="1"/>
  <c r="N232" i="20" a="1"/>
  <c r="N232" i="20" s="1"/>
  <c r="J232" i="20"/>
  <c r="L232" i="20" s="1"/>
  <c r="N231" i="20" a="1"/>
  <c r="N231" i="20" s="1"/>
  <c r="J231" i="20"/>
  <c r="L231" i="20" s="1"/>
  <c r="N230" i="20" a="1"/>
  <c r="N230" i="20" s="1"/>
  <c r="J230" i="20"/>
  <c r="K230" i="20" s="1"/>
  <c r="N229" i="20" a="1"/>
  <c r="N229" i="20" s="1"/>
  <c r="J229" i="20"/>
  <c r="K229" i="20" s="1"/>
  <c r="N228" i="20" a="1"/>
  <c r="N228" i="20" s="1"/>
  <c r="J228" i="20"/>
  <c r="L228" i="20" s="1"/>
  <c r="N227" i="20" a="1"/>
  <c r="N227" i="20" s="1"/>
  <c r="J227" i="20"/>
  <c r="L227" i="20" s="1"/>
  <c r="N226" i="20" a="1"/>
  <c r="N226" i="20" s="1"/>
  <c r="J226" i="20"/>
  <c r="K226" i="20" s="1"/>
  <c r="N225" i="20" a="1"/>
  <c r="N225" i="20" s="1"/>
  <c r="J225" i="20"/>
  <c r="L225" i="20" s="1"/>
  <c r="N224" i="20" a="1"/>
  <c r="N224" i="20" s="1"/>
  <c r="J224" i="20"/>
  <c r="L224" i="20" s="1"/>
  <c r="N223" i="20" a="1"/>
  <c r="N223" i="20" s="1"/>
  <c r="J223" i="20"/>
  <c r="L223" i="20" s="1"/>
  <c r="N222" i="20" a="1"/>
  <c r="N222" i="20" s="1"/>
  <c r="J222" i="20"/>
  <c r="L222" i="20" s="1"/>
  <c r="N221" i="20" a="1"/>
  <c r="N221" i="20" s="1"/>
  <c r="J221" i="20"/>
  <c r="L221" i="20" s="1"/>
  <c r="N220" i="20" a="1"/>
  <c r="N220" i="20" s="1"/>
  <c r="J220" i="20"/>
  <c r="L220" i="20" s="1"/>
  <c r="N219" i="20" a="1"/>
  <c r="N219" i="20" s="1"/>
  <c r="J219" i="20"/>
  <c r="L219" i="20" s="1"/>
  <c r="N218" i="20" a="1"/>
  <c r="N218" i="20" s="1"/>
  <c r="J218" i="20"/>
  <c r="K218" i="20" s="1"/>
  <c r="N217" i="20" a="1"/>
  <c r="N217" i="20" s="1"/>
  <c r="J217" i="20"/>
  <c r="K217" i="20" s="1"/>
  <c r="N216" i="20" a="1"/>
  <c r="N216" i="20" s="1"/>
  <c r="J216" i="20"/>
  <c r="K216" i="20" s="1"/>
  <c r="N215" i="20" a="1"/>
  <c r="N215" i="20" s="1"/>
  <c r="J215" i="20"/>
  <c r="L215" i="20" s="1"/>
  <c r="N214" i="20" a="1"/>
  <c r="N214" i="20" s="1"/>
  <c r="J214" i="20"/>
  <c r="K214" i="20" s="1"/>
  <c r="N213" i="20" a="1"/>
  <c r="N213" i="20" s="1"/>
  <c r="J213" i="20"/>
  <c r="L213" i="20" s="1"/>
  <c r="N212" i="20" a="1"/>
  <c r="N212" i="20" s="1"/>
  <c r="J212" i="20"/>
  <c r="L212" i="20" s="1"/>
  <c r="N211" i="20" a="1"/>
  <c r="N211" i="20" s="1"/>
  <c r="J211" i="20"/>
  <c r="L211" i="20" s="1"/>
  <c r="N210" i="20" a="1"/>
  <c r="N210" i="20" s="1"/>
  <c r="J210" i="20"/>
  <c r="L210" i="20" s="1"/>
  <c r="N209" i="20" a="1"/>
  <c r="N209" i="20" s="1"/>
  <c r="J209" i="20"/>
  <c r="L209" i="20" s="1"/>
  <c r="N208" i="20" a="1"/>
  <c r="N208" i="20" s="1"/>
  <c r="J208" i="20"/>
  <c r="L208" i="20" s="1"/>
  <c r="N207" i="20" a="1"/>
  <c r="N207" i="20" s="1"/>
  <c r="J207" i="20"/>
  <c r="L207" i="20" s="1"/>
  <c r="N206" i="20" a="1"/>
  <c r="N206" i="20" s="1"/>
  <c r="J206" i="20"/>
  <c r="L206" i="20" s="1"/>
  <c r="N205" i="20" a="1"/>
  <c r="N205" i="20" s="1"/>
  <c r="J205" i="20"/>
  <c r="K205" i="20" s="1"/>
  <c r="N204" i="20" a="1"/>
  <c r="N204" i="20" s="1"/>
  <c r="J204" i="20"/>
  <c r="L204" i="20" s="1"/>
  <c r="N203" i="20" a="1"/>
  <c r="N203" i="20" s="1"/>
  <c r="J203" i="20"/>
  <c r="L203" i="20" s="1"/>
  <c r="N202" i="20" a="1"/>
  <c r="N202" i="20" s="1"/>
  <c r="J202" i="20"/>
  <c r="K202" i="20" s="1"/>
  <c r="N201" i="20" a="1"/>
  <c r="N201" i="20" s="1"/>
  <c r="J201" i="20"/>
  <c r="L201" i="20" s="1"/>
  <c r="N200" i="20" a="1"/>
  <c r="N200" i="20" s="1"/>
  <c r="J200" i="20"/>
  <c r="L200" i="20" s="1"/>
  <c r="N199" i="20" a="1"/>
  <c r="N199" i="20" s="1"/>
  <c r="J199" i="20"/>
  <c r="L199" i="20" s="1"/>
  <c r="N198" i="20" a="1"/>
  <c r="N198" i="20" s="1"/>
  <c r="J198" i="20"/>
  <c r="L198" i="20" s="1"/>
  <c r="N197" i="20" a="1"/>
  <c r="N197" i="20" s="1"/>
  <c r="J197" i="20"/>
  <c r="L197" i="20" s="1"/>
  <c r="N196" i="20" a="1"/>
  <c r="N196" i="20" s="1"/>
  <c r="J196" i="20"/>
  <c r="L196" i="20" s="1"/>
  <c r="N195" i="20" a="1"/>
  <c r="N195" i="20" s="1"/>
  <c r="J195" i="20"/>
  <c r="K195" i="20" s="1"/>
  <c r="N194" i="20" a="1"/>
  <c r="N194" i="20" s="1"/>
  <c r="J194" i="20"/>
  <c r="L194" i="20" s="1"/>
  <c r="N193" i="20" a="1"/>
  <c r="N193" i="20" s="1"/>
  <c r="J193" i="20"/>
  <c r="L193" i="20" s="1"/>
  <c r="N192" i="20" a="1"/>
  <c r="N192" i="20" s="1"/>
  <c r="J192" i="20"/>
  <c r="L192" i="20" s="1"/>
  <c r="N191" i="20" a="1"/>
  <c r="N191" i="20" s="1"/>
  <c r="J191" i="20"/>
  <c r="L191" i="20" s="1"/>
  <c r="N190" i="20" a="1"/>
  <c r="N190" i="20" s="1"/>
  <c r="J190" i="20"/>
  <c r="K190" i="20" s="1"/>
  <c r="N189" i="20" a="1"/>
  <c r="N189" i="20" s="1"/>
  <c r="J189" i="20"/>
  <c r="L189" i="20" s="1"/>
  <c r="N188" i="20" a="1"/>
  <c r="N188" i="20" s="1"/>
  <c r="J188" i="20"/>
  <c r="L188" i="20" s="1"/>
  <c r="N187" i="20" a="1"/>
  <c r="N187" i="20" s="1"/>
  <c r="J187" i="20"/>
  <c r="L187" i="20" s="1"/>
  <c r="N186" i="20" a="1"/>
  <c r="N186" i="20" s="1"/>
  <c r="J186" i="20"/>
  <c r="L186" i="20" s="1"/>
  <c r="N185" i="20" a="1"/>
  <c r="N185" i="20" s="1"/>
  <c r="J185" i="20"/>
  <c r="L185" i="20" s="1"/>
  <c r="N184" i="20" a="1"/>
  <c r="N184" i="20" s="1"/>
  <c r="J184" i="20"/>
  <c r="L184" i="20" s="1"/>
  <c r="N183" i="20" a="1"/>
  <c r="N183" i="20" s="1"/>
  <c r="J183" i="20"/>
  <c r="L183" i="20" s="1"/>
  <c r="N182" i="20" a="1"/>
  <c r="N182" i="20" s="1"/>
  <c r="J182" i="20"/>
  <c r="L182" i="20" s="1"/>
  <c r="N181" i="20" a="1"/>
  <c r="N181" i="20" s="1"/>
  <c r="J181" i="20"/>
  <c r="K181" i="20" s="1"/>
  <c r="N180" i="20" a="1"/>
  <c r="N180" i="20" s="1"/>
  <c r="J180" i="20"/>
  <c r="K180" i="20" s="1"/>
  <c r="N179" i="20" a="1"/>
  <c r="N179" i="20" s="1"/>
  <c r="J179" i="20"/>
  <c r="L179" i="20" s="1"/>
  <c r="N178" i="20" a="1"/>
  <c r="N178" i="20" s="1"/>
  <c r="J178" i="20"/>
  <c r="K178" i="20" s="1"/>
  <c r="N177" i="20" a="1"/>
  <c r="N177" i="20" s="1"/>
  <c r="J177" i="20"/>
  <c r="K177" i="20" s="1"/>
  <c r="N176" i="20" a="1"/>
  <c r="N176" i="20" s="1"/>
  <c r="J176" i="20"/>
  <c r="L176" i="20" s="1"/>
  <c r="N175" i="20" a="1"/>
  <c r="N175" i="20" s="1"/>
  <c r="J175" i="20"/>
  <c r="K175" i="20" s="1"/>
  <c r="N174" i="20" a="1"/>
  <c r="N174" i="20" s="1"/>
  <c r="J174" i="20"/>
  <c r="L174" i="20" s="1"/>
  <c r="N173" i="20" a="1"/>
  <c r="N173" i="20" s="1"/>
  <c r="J173" i="20"/>
  <c r="L173" i="20" s="1"/>
  <c r="N172" i="20" a="1"/>
  <c r="N172" i="20" s="1"/>
  <c r="J172" i="20"/>
  <c r="L172" i="20" s="1"/>
  <c r="N171" i="20" a="1"/>
  <c r="N171" i="20" s="1"/>
  <c r="J171" i="20"/>
  <c r="K171" i="20" s="1"/>
  <c r="N170" i="20" a="1"/>
  <c r="N170" i="20" s="1"/>
  <c r="J170" i="20"/>
  <c r="L170" i="20" s="1"/>
  <c r="N169" i="20" a="1"/>
  <c r="N169" i="20" s="1"/>
  <c r="J169" i="20"/>
  <c r="K169" i="20" s="1"/>
  <c r="N168" i="20" a="1"/>
  <c r="N168" i="20" s="1"/>
  <c r="J168" i="20"/>
  <c r="L168" i="20" s="1"/>
  <c r="N167" i="20" a="1"/>
  <c r="N167" i="20" s="1"/>
  <c r="J167" i="20"/>
  <c r="L167" i="20" s="1"/>
  <c r="N166" i="20" a="1"/>
  <c r="N166" i="20" s="1"/>
  <c r="J166" i="20"/>
  <c r="K166" i="20" s="1"/>
  <c r="N165" i="20" a="1"/>
  <c r="N165" i="20" s="1"/>
  <c r="J165" i="20"/>
  <c r="L165" i="20" s="1"/>
  <c r="N164" i="20" a="1"/>
  <c r="N164" i="20" s="1"/>
  <c r="J164" i="20"/>
  <c r="L164" i="20" s="1"/>
  <c r="N163" i="20" a="1"/>
  <c r="N163" i="20" s="1"/>
  <c r="J163" i="20"/>
  <c r="L163" i="20" s="1"/>
  <c r="N162" i="20" a="1"/>
  <c r="N162" i="20" s="1"/>
  <c r="J162" i="20"/>
  <c r="L162" i="20" s="1"/>
  <c r="N161" i="20" a="1"/>
  <c r="N161" i="20" s="1"/>
  <c r="J161" i="20"/>
  <c r="L161" i="20" s="1"/>
  <c r="N160" i="20" a="1"/>
  <c r="N160" i="20" s="1"/>
  <c r="J160" i="20"/>
  <c r="L160" i="20" s="1"/>
  <c r="N159" i="20" a="1"/>
  <c r="N159" i="20" s="1"/>
  <c r="J159" i="20"/>
  <c r="L159" i="20" s="1"/>
  <c r="N158" i="20" a="1"/>
  <c r="N158" i="20" s="1"/>
  <c r="J158" i="20"/>
  <c r="L158" i="20" s="1"/>
  <c r="N157" i="20" a="1"/>
  <c r="N157" i="20" s="1"/>
  <c r="J157" i="20"/>
  <c r="K157" i="20" s="1"/>
  <c r="N156" i="20" a="1"/>
  <c r="N156" i="20" s="1"/>
  <c r="J156" i="20"/>
  <c r="L156" i="20" s="1"/>
  <c r="N155" i="20" a="1"/>
  <c r="N155" i="20" s="1"/>
  <c r="J155" i="20"/>
  <c r="L155" i="20" s="1"/>
  <c r="N154" i="20" a="1"/>
  <c r="N154" i="20" s="1"/>
  <c r="J154" i="20"/>
  <c r="K154" i="20" s="1"/>
  <c r="N153" i="20" a="1"/>
  <c r="N153" i="20" s="1"/>
  <c r="J153" i="20"/>
  <c r="L153" i="20" s="1"/>
  <c r="N152" i="20" a="1"/>
  <c r="N152" i="20" s="1"/>
  <c r="J152" i="20"/>
  <c r="L152" i="20" s="1"/>
  <c r="N151" i="20" a="1"/>
  <c r="N151" i="20" s="1"/>
  <c r="J151" i="20"/>
  <c r="K151" i="20" s="1"/>
  <c r="N150" i="20" a="1"/>
  <c r="N150" i="20" s="1"/>
  <c r="J150" i="20"/>
  <c r="L150" i="20" s="1"/>
  <c r="N149" i="20" a="1"/>
  <c r="N149" i="20" s="1"/>
  <c r="J149" i="20"/>
  <c r="L149" i="20" s="1"/>
  <c r="N148" i="20" a="1"/>
  <c r="N148" i="20" s="1"/>
  <c r="J148" i="20"/>
  <c r="L148" i="20" s="1"/>
  <c r="N147" i="20" a="1"/>
  <c r="N147" i="20" s="1"/>
  <c r="J147" i="20"/>
  <c r="K147" i="20" s="1"/>
  <c r="N146" i="20" a="1"/>
  <c r="N146" i="20" s="1"/>
  <c r="J146" i="20"/>
  <c r="L146" i="20" s="1"/>
  <c r="N145" i="20" a="1"/>
  <c r="N145" i="20" s="1"/>
  <c r="J145" i="20"/>
  <c r="K145" i="20" s="1"/>
  <c r="N144" i="20" a="1"/>
  <c r="N144" i="20" s="1"/>
  <c r="J144" i="20"/>
  <c r="L144" i="20" s="1"/>
  <c r="N143" i="20" a="1"/>
  <c r="N143" i="20" s="1"/>
  <c r="J143" i="20"/>
  <c r="L143" i="20" s="1"/>
  <c r="N142" i="20" a="1"/>
  <c r="N142" i="20" s="1"/>
  <c r="J142" i="20"/>
  <c r="K142" i="20" s="1"/>
  <c r="N141" i="20" a="1"/>
  <c r="N141" i="20" s="1"/>
  <c r="J141" i="20"/>
  <c r="K141" i="20" s="1"/>
  <c r="N140" i="20" a="1"/>
  <c r="N140" i="20" s="1"/>
  <c r="J140" i="20"/>
  <c r="L140" i="20" s="1"/>
  <c r="N139" i="20" a="1"/>
  <c r="N139" i="20" s="1"/>
  <c r="J139" i="20"/>
  <c r="K139" i="20" s="1"/>
  <c r="N138" i="20" a="1"/>
  <c r="N138" i="20" s="1"/>
  <c r="J138" i="20"/>
  <c r="L138" i="20" s="1"/>
  <c r="N137" i="20" a="1"/>
  <c r="N137" i="20" s="1"/>
  <c r="J137" i="20"/>
  <c r="L137" i="20" s="1"/>
  <c r="N136" i="20" a="1"/>
  <c r="N136" i="20" s="1"/>
  <c r="J136" i="20"/>
  <c r="L136" i="20" s="1"/>
  <c r="N135" i="20" a="1"/>
  <c r="N135" i="20" s="1"/>
  <c r="J135" i="20"/>
  <c r="L135" i="20" s="1"/>
  <c r="N134" i="20" a="1"/>
  <c r="N134" i="20" s="1"/>
  <c r="J134" i="20"/>
  <c r="L134" i="20" s="1"/>
  <c r="N133" i="20" a="1"/>
  <c r="N133" i="20" s="1"/>
  <c r="J133" i="20"/>
  <c r="K133" i="20" s="1"/>
  <c r="N132" i="20" a="1"/>
  <c r="N132" i="20" s="1"/>
  <c r="J132" i="20"/>
  <c r="L132" i="20" s="1"/>
  <c r="N131" i="20" a="1"/>
  <c r="N131" i="20" s="1"/>
  <c r="J131" i="20"/>
  <c r="L131" i="20" s="1"/>
  <c r="N130" i="20" a="1"/>
  <c r="N130" i="20" s="1"/>
  <c r="J130" i="20"/>
  <c r="K130" i="20" s="1"/>
  <c r="N129" i="20" a="1"/>
  <c r="N129" i="20" s="1"/>
  <c r="J129" i="20"/>
  <c r="L129" i="20" s="1"/>
  <c r="N128" i="20" a="1"/>
  <c r="N128" i="20" s="1"/>
  <c r="J128" i="20"/>
  <c r="L128" i="20" s="1"/>
  <c r="N127" i="20" a="1"/>
  <c r="N127" i="20" s="1"/>
  <c r="J127" i="20"/>
  <c r="K127" i="20" s="1"/>
  <c r="N126" i="20" a="1"/>
  <c r="N126" i="20" s="1"/>
  <c r="J126" i="20"/>
  <c r="K126" i="20" s="1"/>
  <c r="N125" i="20" a="1"/>
  <c r="N125" i="20" s="1"/>
  <c r="J125" i="20"/>
  <c r="L125" i="20" s="1"/>
  <c r="N124" i="20" a="1"/>
  <c r="N124" i="20" s="1"/>
  <c r="J124" i="20"/>
  <c r="L124" i="20" s="1"/>
  <c r="N123" i="20" a="1"/>
  <c r="N123" i="20" s="1"/>
  <c r="J123" i="20"/>
  <c r="L123" i="20" s="1"/>
  <c r="N122" i="20" a="1"/>
  <c r="N122" i="20" s="1"/>
  <c r="J122" i="20"/>
  <c r="L122" i="20" s="1"/>
  <c r="N121" i="20" a="1"/>
  <c r="N121" i="20" s="1"/>
  <c r="J121" i="20"/>
  <c r="K121" i="20" s="1"/>
  <c r="N120" i="20" a="1"/>
  <c r="N120" i="20" s="1"/>
  <c r="J120" i="20"/>
  <c r="K120" i="20" s="1"/>
  <c r="N119" i="20" a="1"/>
  <c r="N119" i="20" s="1"/>
  <c r="J119" i="20"/>
  <c r="L119" i="20" s="1"/>
  <c r="N118" i="20" a="1"/>
  <c r="N118" i="20" s="1"/>
  <c r="J118" i="20"/>
  <c r="K118" i="20" s="1"/>
  <c r="N117" i="20" a="1"/>
  <c r="N117" i="20" s="1"/>
  <c r="J117" i="20"/>
  <c r="L117" i="20" s="1"/>
  <c r="N116" i="20" a="1"/>
  <c r="N116" i="20" s="1"/>
  <c r="J116" i="20"/>
  <c r="L116" i="20" s="1"/>
  <c r="N115" i="20" a="1"/>
  <c r="N115" i="20" s="1"/>
  <c r="J115" i="20"/>
  <c r="K115" i="20" s="1"/>
  <c r="N114" i="20" a="1"/>
  <c r="N114" i="20" s="1"/>
  <c r="J114" i="20"/>
  <c r="K114" i="20" s="1"/>
  <c r="N113" i="20" a="1"/>
  <c r="N113" i="20" s="1"/>
  <c r="J113" i="20"/>
  <c r="L113" i="20" s="1"/>
  <c r="N112" i="20" a="1"/>
  <c r="N112" i="20" s="1"/>
  <c r="J112" i="20"/>
  <c r="L112" i="20" s="1"/>
  <c r="N111" i="20" a="1"/>
  <c r="N111" i="20" s="1"/>
  <c r="J111" i="20"/>
  <c r="L111" i="20" s="1"/>
  <c r="N110" i="20" a="1"/>
  <c r="N110" i="20" s="1"/>
  <c r="J110" i="20"/>
  <c r="L110" i="20" s="1"/>
  <c r="N109" i="20" a="1"/>
  <c r="N109" i="20" s="1"/>
  <c r="J109" i="20"/>
  <c r="K109" i="20" s="1"/>
  <c r="N108" i="20" a="1"/>
  <c r="N108" i="20" s="1"/>
  <c r="J108" i="20"/>
  <c r="L108" i="20" s="1"/>
  <c r="N107" i="20" a="1"/>
  <c r="N107" i="20" s="1"/>
  <c r="J107" i="20"/>
  <c r="L107" i="20" s="1"/>
  <c r="N106" i="20" a="1"/>
  <c r="N106" i="20" s="1"/>
  <c r="J106" i="20"/>
  <c r="K106" i="20" s="1"/>
  <c r="N105" i="20" a="1"/>
  <c r="N105" i="20" s="1"/>
  <c r="J105" i="20"/>
  <c r="L105" i="20" s="1"/>
  <c r="N104" i="20" a="1"/>
  <c r="N104" i="20" s="1"/>
  <c r="J104" i="20"/>
  <c r="L104" i="20" s="1"/>
  <c r="N103" i="20" a="1"/>
  <c r="N103" i="20" s="1"/>
  <c r="J103" i="20"/>
  <c r="L103" i="20" s="1"/>
  <c r="N102" i="20" a="1"/>
  <c r="N102" i="20" s="1"/>
  <c r="J102" i="20"/>
  <c r="L102" i="20" s="1"/>
  <c r="N101" i="20" a="1"/>
  <c r="N101" i="20" s="1"/>
  <c r="J101" i="20"/>
  <c r="L101" i="20" s="1"/>
  <c r="N100" i="20" a="1"/>
  <c r="N100" i="20" s="1"/>
  <c r="J100" i="20"/>
  <c r="L100" i="20" s="1"/>
  <c r="N99" i="20" a="1"/>
  <c r="N99" i="20" s="1"/>
  <c r="J99" i="20"/>
  <c r="K99" i="20" s="1"/>
  <c r="N98" i="20" a="1"/>
  <c r="N98" i="20" s="1"/>
  <c r="J98" i="20"/>
  <c r="L98" i="20" s="1"/>
  <c r="N97" i="20" a="1"/>
  <c r="N97" i="20" s="1"/>
  <c r="J97" i="20"/>
  <c r="L97" i="20" s="1"/>
  <c r="N96" i="20" a="1"/>
  <c r="N96" i="20" s="1"/>
  <c r="J96" i="20"/>
  <c r="L96" i="20" s="1"/>
  <c r="N95" i="20" a="1"/>
  <c r="N95" i="20" s="1"/>
  <c r="J95" i="20"/>
  <c r="L95" i="20" s="1"/>
  <c r="N94" i="20" a="1"/>
  <c r="N94" i="20" s="1"/>
  <c r="J94" i="20"/>
  <c r="K94" i="20" s="1"/>
  <c r="N93" i="20" a="1"/>
  <c r="N93" i="20" s="1"/>
  <c r="J93" i="20"/>
  <c r="L93" i="20" s="1"/>
  <c r="N92" i="20" a="1"/>
  <c r="N92" i="20" s="1"/>
  <c r="J92" i="20"/>
  <c r="L92" i="20" s="1"/>
  <c r="N91" i="20" a="1"/>
  <c r="N91" i="20" s="1"/>
  <c r="J91" i="20"/>
  <c r="K91" i="20" s="1"/>
  <c r="N90" i="20" a="1"/>
  <c r="N90" i="20" s="1"/>
  <c r="J90" i="20"/>
  <c r="K90" i="20" s="1"/>
  <c r="N89" i="20" a="1"/>
  <c r="N89" i="20" s="1"/>
  <c r="J89" i="20"/>
  <c r="L89" i="20" s="1"/>
  <c r="N88" i="20" a="1"/>
  <c r="N88" i="20" s="1"/>
  <c r="J88" i="20"/>
  <c r="L88" i="20" s="1"/>
  <c r="N87" i="20" a="1"/>
  <c r="N87" i="20" s="1"/>
  <c r="J87" i="20"/>
  <c r="K87" i="20" s="1"/>
  <c r="N86" i="20" a="1"/>
  <c r="N86" i="20" s="1"/>
  <c r="J86" i="20"/>
  <c r="L86" i="20" s="1"/>
  <c r="N85" i="20" a="1"/>
  <c r="N85" i="20" s="1"/>
  <c r="J85" i="20"/>
  <c r="K85" i="20" s="1"/>
  <c r="N84" i="20" a="1"/>
  <c r="N84" i="20" s="1"/>
  <c r="J84" i="20"/>
  <c r="L84" i="20" s="1"/>
  <c r="N83" i="20" a="1"/>
  <c r="N83" i="20" s="1"/>
  <c r="J83" i="20"/>
  <c r="L83" i="20" s="1"/>
  <c r="N82" i="20" a="1"/>
  <c r="N82" i="20" s="1"/>
  <c r="J82" i="20"/>
  <c r="K82" i="20" s="1"/>
  <c r="N81" i="20" a="1"/>
  <c r="N81" i="20" s="1"/>
  <c r="J81" i="20"/>
  <c r="L81" i="20" s="1"/>
  <c r="N80" i="20" a="1"/>
  <c r="N80" i="20" s="1"/>
  <c r="J80" i="20"/>
  <c r="L80" i="20" s="1"/>
  <c r="N79" i="20" a="1"/>
  <c r="N79" i="20" s="1"/>
  <c r="J79" i="20"/>
  <c r="K79" i="20" s="1"/>
  <c r="N78" i="20" a="1"/>
  <c r="N78" i="20" s="1"/>
  <c r="J78" i="20"/>
  <c r="L78" i="20" s="1"/>
  <c r="N77" i="20" a="1"/>
  <c r="N77" i="20" s="1"/>
  <c r="J77" i="20"/>
  <c r="L77" i="20" s="1"/>
  <c r="N76" i="20" a="1"/>
  <c r="N76" i="20" s="1"/>
  <c r="J76" i="20"/>
  <c r="L76" i="20" s="1"/>
  <c r="N75" i="20" a="1"/>
  <c r="N75" i="20" s="1"/>
  <c r="J75" i="20"/>
  <c r="L75" i="20" s="1"/>
  <c r="N74" i="20" a="1"/>
  <c r="N74" i="20" s="1"/>
  <c r="J74" i="20"/>
  <c r="L74" i="20" s="1"/>
  <c r="N73" i="20" a="1"/>
  <c r="N73" i="20" s="1"/>
  <c r="J73" i="20"/>
  <c r="K73" i="20" s="1"/>
  <c r="N72" i="20" a="1"/>
  <c r="N72" i="20" s="1"/>
  <c r="J72" i="20"/>
  <c r="K72" i="20" s="1"/>
  <c r="N71" i="20" a="1"/>
  <c r="N71" i="20" s="1"/>
  <c r="J71" i="20"/>
  <c r="L71" i="20" s="1"/>
  <c r="N70" i="20" a="1"/>
  <c r="N70" i="20" s="1"/>
  <c r="J70" i="20"/>
  <c r="K70" i="20" s="1"/>
  <c r="N69" i="20" a="1"/>
  <c r="N69" i="20" s="1"/>
  <c r="J69" i="20"/>
  <c r="L69" i="20" s="1"/>
  <c r="N68" i="20" a="1"/>
  <c r="N68" i="20" s="1"/>
  <c r="J68" i="20"/>
  <c r="L68" i="20" s="1"/>
  <c r="N67" i="20" a="1"/>
  <c r="N67" i="20" s="1"/>
  <c r="J67" i="20"/>
  <c r="L67" i="20" s="1"/>
  <c r="N66" i="20" a="1"/>
  <c r="N66" i="20" s="1"/>
  <c r="J66" i="20"/>
  <c r="L66" i="20" s="1"/>
  <c r="N65" i="20" a="1"/>
  <c r="N65" i="20" s="1"/>
  <c r="J65" i="20"/>
  <c r="L65" i="20" s="1"/>
  <c r="N64" i="20" a="1"/>
  <c r="N64" i="20" s="1"/>
  <c r="J64" i="20"/>
  <c r="L64" i="20" s="1"/>
  <c r="N63" i="20" a="1"/>
  <c r="N63" i="20" s="1"/>
  <c r="J63" i="20"/>
  <c r="L63" i="20" s="1"/>
  <c r="N62" i="20" a="1"/>
  <c r="N62" i="20" s="1"/>
  <c r="J62" i="20"/>
  <c r="L62" i="20" s="1"/>
  <c r="N61" i="20" a="1"/>
  <c r="N61" i="20" s="1"/>
  <c r="J61" i="20"/>
  <c r="K61" i="20" s="1"/>
  <c r="N60" i="20" a="1"/>
  <c r="N60" i="20" s="1"/>
  <c r="J60" i="20"/>
  <c r="L60" i="20" s="1"/>
  <c r="N59" i="20" a="1"/>
  <c r="N59" i="20" s="1"/>
  <c r="J59" i="20"/>
  <c r="L59" i="20" s="1"/>
  <c r="N58" i="20" a="1"/>
  <c r="N58" i="20" s="1"/>
  <c r="J58" i="20"/>
  <c r="K58" i="20" s="1"/>
  <c r="N57" i="20" a="1"/>
  <c r="N57" i="20" s="1"/>
  <c r="J57" i="20"/>
  <c r="L57" i="20" s="1"/>
  <c r="N56" i="20" a="1"/>
  <c r="N56" i="20" s="1"/>
  <c r="J56" i="20"/>
  <c r="L56" i="20" s="1"/>
  <c r="N55" i="20" a="1"/>
  <c r="N55" i="20" s="1"/>
  <c r="J55" i="20"/>
  <c r="L55" i="20" s="1"/>
  <c r="N54" i="20" a="1"/>
  <c r="N54" i="20" s="1"/>
  <c r="J54" i="20"/>
  <c r="L54" i="20" s="1"/>
  <c r="N53" i="20" a="1"/>
  <c r="N53" i="20" s="1"/>
  <c r="J53" i="20"/>
  <c r="L53" i="20" s="1"/>
  <c r="N52" i="20" a="1"/>
  <c r="N52" i="20" s="1"/>
  <c r="J52" i="20"/>
  <c r="L52" i="20" s="1"/>
  <c r="N51" i="20" a="1"/>
  <c r="N51" i="20" s="1"/>
  <c r="J51" i="20"/>
  <c r="K51" i="20" s="1"/>
  <c r="N50" i="20" a="1"/>
  <c r="N50" i="20" s="1"/>
  <c r="J50" i="20"/>
  <c r="K50" i="20" s="1"/>
  <c r="N49" i="20" a="1"/>
  <c r="N49" i="20" s="1"/>
  <c r="J49" i="20"/>
  <c r="K49" i="20" s="1"/>
  <c r="N48" i="20" a="1"/>
  <c r="N48" i="20" s="1"/>
  <c r="J48" i="20"/>
  <c r="K48" i="20" s="1"/>
  <c r="N47" i="20" a="1"/>
  <c r="N47" i="20" s="1"/>
  <c r="J47" i="20"/>
  <c r="L47" i="20" s="1"/>
  <c r="N46" i="20" a="1"/>
  <c r="N46" i="20" s="1"/>
  <c r="J46" i="20"/>
  <c r="K46" i="20" s="1"/>
  <c r="N45" i="20" a="1"/>
  <c r="N45" i="20" s="1"/>
  <c r="J45" i="20"/>
  <c r="L45" i="20" s="1"/>
  <c r="N44" i="20" a="1"/>
  <c r="N44" i="20" s="1"/>
  <c r="J44" i="20"/>
  <c r="K44" i="20" s="1"/>
  <c r="N43" i="20" a="1"/>
  <c r="N43" i="20" s="1"/>
  <c r="J43" i="20"/>
  <c r="L43" i="20" s="1"/>
  <c r="N42" i="20" a="1"/>
  <c r="N42" i="20" s="1"/>
  <c r="J42" i="20"/>
  <c r="L42" i="20" s="1"/>
  <c r="N41" i="20" a="1"/>
  <c r="N41" i="20" s="1"/>
  <c r="J41" i="20"/>
  <c r="L41" i="20" s="1"/>
  <c r="N40" i="20" a="1"/>
  <c r="N40" i="20" s="1"/>
  <c r="J40" i="20"/>
  <c r="L40" i="20" s="1"/>
  <c r="N39" i="20" a="1"/>
  <c r="N39" i="20" s="1"/>
  <c r="J39" i="20"/>
  <c r="L39" i="20" s="1"/>
  <c r="N38" i="20" a="1"/>
  <c r="N38" i="20" s="1"/>
  <c r="J38" i="20"/>
  <c r="L38" i="20" s="1"/>
  <c r="N37" i="20" a="1"/>
  <c r="N37" i="20" s="1"/>
  <c r="J37" i="20"/>
  <c r="L37" i="20" s="1"/>
  <c r="N36" i="20" a="1"/>
  <c r="N36" i="20" s="1"/>
  <c r="J36" i="20"/>
  <c r="L36" i="20" s="1"/>
  <c r="N35" i="20" a="1"/>
  <c r="N35" i="20" s="1"/>
  <c r="J35" i="20"/>
  <c r="L35" i="20" s="1"/>
  <c r="N34" i="20" a="1"/>
  <c r="N34" i="20" s="1"/>
  <c r="J34" i="20"/>
  <c r="L34" i="20" s="1"/>
  <c r="AN33" i="20"/>
  <c r="N33" i="20" a="1"/>
  <c r="N33" i="20" s="1"/>
  <c r="J33" i="20"/>
  <c r="L33" i="20" s="1"/>
  <c r="N32" i="20" a="1"/>
  <c r="N32" i="20" s="1"/>
  <c r="J32" i="20"/>
  <c r="K32" i="20" s="1"/>
  <c r="N31" i="20" a="1"/>
  <c r="N31" i="20" s="1"/>
  <c r="J31" i="20"/>
  <c r="L31" i="20" s="1"/>
  <c r="N30" i="20" a="1"/>
  <c r="N30" i="20" s="1"/>
  <c r="J30" i="20"/>
  <c r="L30" i="20" s="1"/>
  <c r="N29" i="20" a="1"/>
  <c r="N29" i="20" s="1"/>
  <c r="J29" i="20"/>
  <c r="K29" i="20" s="1"/>
  <c r="N28" i="20" a="1"/>
  <c r="N28" i="20" s="1"/>
  <c r="J28" i="20"/>
  <c r="L28" i="20" s="1"/>
  <c r="N27" i="20" a="1"/>
  <c r="N27" i="20" s="1"/>
  <c r="J27" i="20"/>
  <c r="L27" i="20" s="1"/>
  <c r="AM26" i="20"/>
  <c r="N26" i="20" a="1"/>
  <c r="N26" i="20" s="1"/>
  <c r="J26" i="20"/>
  <c r="L26" i="20" s="1"/>
  <c r="N25" i="20" a="1"/>
  <c r="N25" i="20" s="1"/>
  <c r="J25" i="20"/>
  <c r="L25" i="20" s="1"/>
  <c r="N24" i="20" a="1"/>
  <c r="N24" i="20" s="1"/>
  <c r="J24" i="20"/>
  <c r="L24" i="20" s="1"/>
  <c r="N23" i="20" a="1"/>
  <c r="N23" i="20" s="1"/>
  <c r="J23" i="20"/>
  <c r="L23" i="20" s="1"/>
  <c r="N22" i="20" a="1"/>
  <c r="N22" i="20" s="1"/>
  <c r="J22" i="20"/>
  <c r="K22" i="20" s="1"/>
  <c r="N21" i="20" a="1"/>
  <c r="N21" i="20" s="1"/>
  <c r="J21" i="20"/>
  <c r="K21" i="20" s="1"/>
  <c r="N20" i="20" a="1"/>
  <c r="N20" i="20" s="1"/>
  <c r="J20" i="20"/>
  <c r="K20" i="20" s="1"/>
  <c r="N19" i="20" a="1"/>
  <c r="N19" i="20" s="1"/>
  <c r="J19" i="20"/>
  <c r="L19" i="20" s="1"/>
  <c r="N18" i="20" a="1"/>
  <c r="N18" i="20" s="1"/>
  <c r="J18" i="20"/>
  <c r="L18" i="20" s="1"/>
  <c r="N17" i="20" a="1"/>
  <c r="N17" i="20" s="1"/>
  <c r="J17" i="20"/>
  <c r="L17" i="20" s="1"/>
  <c r="N16" i="20" a="1"/>
  <c r="N16" i="20" s="1"/>
  <c r="J16" i="20"/>
  <c r="K16" i="20" s="1"/>
  <c r="N15" i="20" a="1"/>
  <c r="N15" i="20" s="1"/>
  <c r="J15" i="20"/>
  <c r="L15" i="20" s="1"/>
  <c r="N14" i="20" a="1"/>
  <c r="N14" i="20" s="1"/>
  <c r="J14" i="20"/>
  <c r="L14" i="20" s="1"/>
  <c r="N13" i="20" a="1"/>
  <c r="N13" i="20" s="1"/>
  <c r="J13" i="20"/>
  <c r="K13" i="20" s="1"/>
  <c r="N12" i="20" a="1"/>
  <c r="N12" i="20" s="1"/>
  <c r="J12" i="20"/>
  <c r="L12" i="20" s="1"/>
  <c r="N11" i="20" a="1"/>
  <c r="N11" i="20" s="1"/>
  <c r="J11" i="20"/>
  <c r="L11" i="20" s="1"/>
  <c r="N10" i="20" a="1"/>
  <c r="N10" i="20" s="1"/>
  <c r="J10" i="20"/>
  <c r="L10" i="20" s="1"/>
  <c r="N9" i="20" a="1"/>
  <c r="N9" i="20" s="1"/>
  <c r="J9" i="20"/>
  <c r="L9" i="20" s="1"/>
  <c r="N8" i="20" a="1"/>
  <c r="N8" i="20" s="1"/>
  <c r="J8" i="20"/>
  <c r="L8" i="20" s="1"/>
  <c r="N7" i="20" a="1"/>
  <c r="N7" i="20" s="1"/>
  <c r="J7" i="20"/>
  <c r="L7" i="20" s="1"/>
  <c r="N6" i="20" a="1"/>
  <c r="N6" i="20" s="1"/>
  <c r="J6" i="20"/>
  <c r="L6" i="20" s="1"/>
  <c r="AL5" i="20"/>
  <c r="AL9" i="20" s="1"/>
  <c r="N5" i="20" a="1"/>
  <c r="N5" i="20" s="1"/>
  <c r="J5" i="20"/>
  <c r="L5" i="20" s="1"/>
  <c r="AL4" i="20"/>
  <c r="AL3" i="20" s="1"/>
  <c r="N4" i="20" a="1"/>
  <c r="N4" i="20" s="1"/>
  <c r="J4" i="20"/>
  <c r="L4" i="20" s="1"/>
  <c r="L58" i="20" l="1"/>
  <c r="K198" i="20"/>
  <c r="K247" i="20"/>
  <c r="K159" i="20"/>
  <c r="K19" i="20"/>
  <c r="L147" i="20"/>
  <c r="K164" i="20"/>
  <c r="L171" i="20"/>
  <c r="K188" i="20"/>
  <c r="L178" i="20"/>
  <c r="L87" i="20"/>
  <c r="K219" i="20"/>
  <c r="K129" i="20"/>
  <c r="L235" i="20"/>
  <c r="K80" i="20"/>
  <c r="K163" i="20"/>
  <c r="K224" i="20"/>
  <c r="K24" i="20"/>
  <c r="K138" i="20"/>
  <c r="K192" i="20"/>
  <c r="K210" i="20"/>
  <c r="L106" i="20"/>
  <c r="K111" i="20"/>
  <c r="K150" i="20"/>
  <c r="L79" i="20"/>
  <c r="K84" i="20"/>
  <c r="L99" i="20"/>
  <c r="K135" i="20"/>
  <c r="K30" i="20"/>
  <c r="L94" i="20"/>
  <c r="K105" i="20"/>
  <c r="L114" i="20"/>
  <c r="L180" i="20"/>
  <c r="K211" i="20"/>
  <c r="L21" i="20"/>
  <c r="K36" i="20"/>
  <c r="L90" i="20"/>
  <c r="L115" i="20"/>
  <c r="L126" i="20"/>
  <c r="K156" i="20"/>
  <c r="L166" i="20"/>
  <c r="L177" i="20"/>
  <c r="L202" i="20"/>
  <c r="K223" i="20"/>
  <c r="K271" i="20"/>
  <c r="L142" i="20"/>
  <c r="K240" i="20"/>
  <c r="K152" i="20"/>
  <c r="K182" i="20"/>
  <c r="K55" i="20"/>
  <c r="L257" i="20"/>
  <c r="K262" i="20"/>
  <c r="L141" i="20"/>
  <c r="K8" i="20"/>
  <c r="L13" i="20"/>
  <c r="L29" i="20"/>
  <c r="K45" i="20"/>
  <c r="K54" i="20"/>
  <c r="K63" i="20"/>
  <c r="K102" i="20"/>
  <c r="K162" i="20"/>
  <c r="K221" i="20"/>
  <c r="K225" i="20"/>
  <c r="L260" i="20"/>
  <c r="L252" i="20"/>
  <c r="K275" i="20"/>
  <c r="K128" i="20"/>
  <c r="L154" i="20"/>
  <c r="L190" i="20"/>
  <c r="K213" i="20"/>
  <c r="L195" i="20"/>
  <c r="K222" i="20"/>
  <c r="L226" i="20"/>
  <c r="L230" i="20"/>
  <c r="L248" i="20"/>
  <c r="K7" i="20"/>
  <c r="L51" i="20"/>
  <c r="K272" i="20"/>
  <c r="K104" i="20"/>
  <c r="K108" i="20"/>
  <c r="L120" i="20"/>
  <c r="L151" i="20"/>
  <c r="K236" i="20"/>
  <c r="L48" i="20"/>
  <c r="K66" i="20"/>
  <c r="L130" i="20"/>
  <c r="K144" i="20"/>
  <c r="K174" i="20"/>
  <c r="K207" i="20"/>
  <c r="K228" i="20"/>
  <c r="L241" i="20"/>
  <c r="K255" i="20"/>
  <c r="K259" i="20"/>
  <c r="L72" i="20"/>
  <c r="L91" i="20"/>
  <c r="K117" i="20"/>
  <c r="K165" i="20"/>
  <c r="K183" i="20"/>
  <c r="L216" i="20"/>
  <c r="K233" i="20"/>
  <c r="L264" i="20"/>
  <c r="AH31" i="20"/>
  <c r="AL31" i="20"/>
  <c r="AL33" i="20" s="1"/>
  <c r="AM31" i="20"/>
  <c r="AM33" i="20" s="1"/>
  <c r="AI31" i="20"/>
  <c r="AI33" i="20" s="1"/>
  <c r="AL15" i="20"/>
  <c r="AL11" i="20"/>
  <c r="AI26" i="20" s="1"/>
  <c r="K243" i="20"/>
  <c r="L246" i="20"/>
  <c r="K249" i="20"/>
  <c r="L253" i="20"/>
  <c r="K116" i="20"/>
  <c r="L127" i="20"/>
  <c r="K199" i="20"/>
  <c r="L267" i="20"/>
  <c r="K270" i="20"/>
  <c r="K273" i="20"/>
  <c r="K277" i="20"/>
  <c r="L70" i="20"/>
  <c r="K78" i="20"/>
  <c r="K81" i="20"/>
  <c r="K153" i="20"/>
  <c r="K274" i="20"/>
  <c r="K34" i="20"/>
  <c r="K42" i="20"/>
  <c r="K60" i="20"/>
  <c r="K67" i="20"/>
  <c r="K75" i="20"/>
  <c r="K92" i="20"/>
  <c r="K96" i="20"/>
  <c r="K103" i="20"/>
  <c r="K132" i="20"/>
  <c r="L139" i="20"/>
  <c r="K168" i="20"/>
  <c r="L175" i="20"/>
  <c r="K186" i="20"/>
  <c r="K189" i="20"/>
  <c r="K200" i="20"/>
  <c r="K204" i="20"/>
  <c r="K231" i="20"/>
  <c r="K234" i="20"/>
  <c r="K237" i="20"/>
  <c r="L214" i="20"/>
  <c r="L218" i="20"/>
  <c r="L82" i="20"/>
  <c r="K245" i="20"/>
  <c r="K258" i="20"/>
  <c r="L46" i="20"/>
  <c r="L50" i="20"/>
  <c r="K57" i="20"/>
  <c r="K93" i="20"/>
  <c r="L118" i="20"/>
  <c r="K140" i="20"/>
  <c r="K176" i="20"/>
  <c r="K201" i="20"/>
  <c r="K261" i="20"/>
  <c r="L265" i="20"/>
  <c r="K269" i="20"/>
  <c r="L32" i="20"/>
  <c r="K35" i="20"/>
  <c r="K43" i="20"/>
  <c r="K123" i="20"/>
  <c r="K187" i="20"/>
  <c r="K209" i="20"/>
  <c r="K18" i="20"/>
  <c r="K69" i="20"/>
  <c r="K212" i="20"/>
  <c r="K276" i="20"/>
  <c r="N30" i="4"/>
  <c r="R30" i="4" s="1"/>
  <c r="N29" i="4"/>
  <c r="R29" i="4" s="1"/>
  <c r="N17" i="4"/>
  <c r="R17" i="4" s="1"/>
  <c r="N28" i="4"/>
  <c r="R28" i="4" s="1"/>
  <c r="N16" i="4"/>
  <c r="R16" i="4" s="1"/>
  <c r="N27" i="4"/>
  <c r="R27" i="4" s="1"/>
  <c r="N15" i="4"/>
  <c r="R15" i="4" s="1"/>
  <c r="N26" i="4"/>
  <c r="R26" i="4" s="1"/>
  <c r="N37" i="4"/>
  <c r="R37" i="4" s="1"/>
  <c r="N25" i="4"/>
  <c r="R25" i="4" s="1"/>
  <c r="N36" i="4"/>
  <c r="R36" i="4" s="1"/>
  <c r="N24" i="4"/>
  <c r="R24" i="4" s="1"/>
  <c r="N35" i="4"/>
  <c r="R35" i="4" s="1"/>
  <c r="N23" i="4"/>
  <c r="R23" i="4" s="1"/>
  <c r="P33" i="21"/>
  <c r="M33" i="21" s="1"/>
  <c r="AL16" i="20"/>
  <c r="AL20" i="20" s="1"/>
  <c r="K9" i="20"/>
  <c r="L49" i="20"/>
  <c r="L61" i="20"/>
  <c r="L85" i="20"/>
  <c r="L181" i="20"/>
  <c r="K33" i="20"/>
  <c r="K38" i="20"/>
  <c r="K40" i="20"/>
  <c r="K47" i="20"/>
  <c r="K59" i="20"/>
  <c r="K71" i="20"/>
  <c r="K83" i="20"/>
  <c r="K95" i="20"/>
  <c r="K107" i="20"/>
  <c r="K119" i="20"/>
  <c r="K131" i="20"/>
  <c r="K143" i="20"/>
  <c r="K155" i="20"/>
  <c r="K167" i="20"/>
  <c r="K179" i="20"/>
  <c r="K191" i="20"/>
  <c r="K203" i="20"/>
  <c r="K215" i="20"/>
  <c r="K227" i="20"/>
  <c r="K239" i="20"/>
  <c r="K251" i="20"/>
  <c r="K263" i="20"/>
  <c r="K56" i="20"/>
  <c r="K25" i="20"/>
  <c r="K27" i="20"/>
  <c r="K52" i="20"/>
  <c r="K64" i="20"/>
  <c r="K76" i="20"/>
  <c r="K88" i="20"/>
  <c r="K100" i="20"/>
  <c r="K112" i="20"/>
  <c r="K124" i="20"/>
  <c r="K136" i="20"/>
  <c r="K148" i="20"/>
  <c r="K160" i="20"/>
  <c r="K172" i="20"/>
  <c r="K184" i="20"/>
  <c r="K196" i="20"/>
  <c r="K208" i="20"/>
  <c r="K220" i="20"/>
  <c r="K232" i="20"/>
  <c r="K244" i="20"/>
  <c r="K256" i="20"/>
  <c r="K268" i="20"/>
  <c r="K68" i="20"/>
  <c r="L73" i="20"/>
  <c r="L133" i="20"/>
  <c r="L145" i="20"/>
  <c r="L157" i="20"/>
  <c r="K14" i="20"/>
  <c r="L16" i="20"/>
  <c r="K11" i="20"/>
  <c r="K31" i="20"/>
  <c r="L169" i="20"/>
  <c r="L217" i="20"/>
  <c r="L229" i="20"/>
  <c r="K10" i="20"/>
  <c r="K12" i="20"/>
  <c r="K23" i="20"/>
  <c r="K62" i="20"/>
  <c r="K74" i="20"/>
  <c r="K86" i="20"/>
  <c r="K98" i="20"/>
  <c r="K110" i="20"/>
  <c r="K122" i="20"/>
  <c r="K134" i="20"/>
  <c r="K146" i="20"/>
  <c r="K158" i="20"/>
  <c r="K170" i="20"/>
  <c r="K194" i="20"/>
  <c r="K206" i="20"/>
  <c r="K242" i="20"/>
  <c r="K254" i="20"/>
  <c r="K266" i="20"/>
  <c r="K278" i="20"/>
  <c r="L20" i="20"/>
  <c r="L22" i="20"/>
  <c r="L109" i="20"/>
  <c r="L121" i="20"/>
  <c r="L205" i="20"/>
  <c r="K5" i="20"/>
  <c r="K4" i="20"/>
  <c r="K6" i="20"/>
  <c r="K15" i="20"/>
  <c r="K17" i="20"/>
  <c r="K26" i="20"/>
  <c r="K28" i="20"/>
  <c r="K53" i="20"/>
  <c r="K65" i="20"/>
  <c r="K89" i="20"/>
  <c r="K137" i="20"/>
  <c r="K161" i="20"/>
  <c r="K173" i="20"/>
  <c r="K185" i="20"/>
  <c r="K197" i="20"/>
  <c r="K37" i="20"/>
  <c r="K39" i="20"/>
  <c r="K41" i="20"/>
  <c r="K77" i="20"/>
  <c r="K101" i="20"/>
  <c r="K113" i="20"/>
  <c r="K125" i="20"/>
  <c r="K149" i="20"/>
  <c r="K238" i="20"/>
  <c r="K250" i="20"/>
  <c r="K279" i="20"/>
  <c r="L44" i="20"/>
  <c r="K97" i="20"/>
  <c r="K193" i="20"/>
  <c r="AH33" i="20" l="1"/>
  <c r="AM35" i="20"/>
  <c r="AM36" i="20" s="1"/>
  <c r="AJ31" i="20"/>
  <c r="AJ33" i="20" s="1"/>
  <c r="AL21" i="20"/>
  <c r="AL19" i="20"/>
  <c r="AM38" i="20" s="1"/>
  <c r="AM37" i="20"/>
  <c r="AI35" i="20"/>
  <c r="AI36" i="20" s="1"/>
  <c r="AM40" i="20" l="1"/>
  <c r="AM39" i="20"/>
  <c r="D2" i="19"/>
  <c r="C2" i="19"/>
  <c r="D2" i="18"/>
  <c r="C30" i="19"/>
  <c r="C30" i="18"/>
  <c r="C30" i="17"/>
  <c r="C30" i="16"/>
  <c r="C30" i="15"/>
  <c r="C30" i="12"/>
  <c r="C30" i="9"/>
  <c r="C30" i="5"/>
  <c r="D38" i="4"/>
  <c r="H38" i="4" s="1" a="1"/>
  <c r="H38" i="4" s="1"/>
  <c r="E11" i="4"/>
  <c r="E2" i="19"/>
  <c r="F2" i="19" s="1"/>
  <c r="F12" i="4"/>
  <c r="D26" i="4"/>
  <c r="H26" i="4" s="1" a="1"/>
  <c r="H26" i="4" s="1"/>
  <c r="B3" i="19"/>
  <c r="B4" i="19"/>
  <c r="B5" i="19"/>
  <c r="B6" i="19"/>
  <c r="B7" i="19"/>
  <c r="B8" i="19"/>
  <c r="B9" i="19"/>
  <c r="B10" i="19"/>
  <c r="B11" i="19"/>
  <c r="B12" i="19"/>
  <c r="B13" i="19"/>
  <c r="B14" i="19"/>
  <c r="B15" i="19"/>
  <c r="B16" i="19"/>
  <c r="B17" i="19"/>
  <c r="B18" i="19"/>
  <c r="B19" i="19"/>
  <c r="B20" i="19"/>
  <c r="B21" i="19"/>
  <c r="B22" i="19"/>
  <c r="B23" i="19"/>
  <c r="B24" i="19"/>
  <c r="B25" i="19"/>
  <c r="B26" i="19"/>
  <c r="B27" i="19"/>
  <c r="B28" i="19"/>
  <c r="B30" i="19"/>
  <c r="B31" i="19"/>
  <c r="B32" i="19"/>
  <c r="B33" i="19"/>
  <c r="B3" i="18"/>
  <c r="B4" i="18"/>
  <c r="B5" i="18"/>
  <c r="B6" i="18"/>
  <c r="B7" i="18"/>
  <c r="B8" i="18"/>
  <c r="B9" i="18"/>
  <c r="B10" i="18"/>
  <c r="B11" i="18"/>
  <c r="B12" i="18"/>
  <c r="B13" i="18"/>
  <c r="B14" i="18"/>
  <c r="B15" i="18"/>
  <c r="B16" i="18"/>
  <c r="B17" i="18"/>
  <c r="B18" i="18"/>
  <c r="B19" i="18"/>
  <c r="B20" i="18"/>
  <c r="B21" i="18"/>
  <c r="B22" i="18"/>
  <c r="B23" i="18"/>
  <c r="B24" i="18"/>
  <c r="B25" i="18"/>
  <c r="B26" i="18"/>
  <c r="B27" i="18"/>
  <c r="B28" i="18"/>
  <c r="B30" i="18"/>
  <c r="B31" i="18"/>
  <c r="B32" i="18"/>
  <c r="B33" i="18"/>
  <c r="B3" i="17"/>
  <c r="B4" i="17"/>
  <c r="B5" i="17"/>
  <c r="B6" i="17"/>
  <c r="B7" i="17"/>
  <c r="B8" i="17"/>
  <c r="B9" i="17"/>
  <c r="B10" i="17"/>
  <c r="B11" i="17"/>
  <c r="B12" i="17"/>
  <c r="B13" i="17"/>
  <c r="B14" i="17"/>
  <c r="B15" i="17"/>
  <c r="B16" i="17"/>
  <c r="B17" i="17"/>
  <c r="B18" i="17"/>
  <c r="B19" i="17"/>
  <c r="B20" i="17"/>
  <c r="B21" i="17"/>
  <c r="B22" i="17"/>
  <c r="B23" i="17"/>
  <c r="B24" i="17"/>
  <c r="B25" i="17"/>
  <c r="B26" i="17"/>
  <c r="B27" i="17"/>
  <c r="B28" i="17"/>
  <c r="B30" i="17"/>
  <c r="B31" i="17"/>
  <c r="B32" i="17"/>
  <c r="B33" i="17"/>
  <c r="B3" i="16"/>
  <c r="B4" i="16"/>
  <c r="B5" i="16"/>
  <c r="B6" i="16"/>
  <c r="B7" i="16"/>
  <c r="B8" i="16"/>
  <c r="B9" i="16"/>
  <c r="B10" i="16"/>
  <c r="B11" i="16"/>
  <c r="B12" i="16"/>
  <c r="B13" i="16"/>
  <c r="B14" i="16"/>
  <c r="B15" i="16"/>
  <c r="B16" i="16"/>
  <c r="B17" i="16"/>
  <c r="B18" i="16"/>
  <c r="B19" i="16"/>
  <c r="B20" i="16"/>
  <c r="B21" i="16"/>
  <c r="B22" i="16"/>
  <c r="B23" i="16"/>
  <c r="B24" i="16"/>
  <c r="B25" i="16"/>
  <c r="B26" i="16"/>
  <c r="B27" i="16"/>
  <c r="B28" i="16"/>
  <c r="B30" i="16"/>
  <c r="B31" i="16"/>
  <c r="B32" i="16"/>
  <c r="B33" i="16"/>
  <c r="B3" i="15"/>
  <c r="B4" i="15"/>
  <c r="B5" i="15"/>
  <c r="B6" i="15"/>
  <c r="B7" i="15"/>
  <c r="B8" i="15"/>
  <c r="B9" i="15"/>
  <c r="B10" i="15"/>
  <c r="B11" i="15"/>
  <c r="B12" i="15"/>
  <c r="B13" i="15"/>
  <c r="B14" i="15"/>
  <c r="B15" i="15"/>
  <c r="B16" i="15"/>
  <c r="B17" i="15"/>
  <c r="B18" i="15"/>
  <c r="B19" i="15"/>
  <c r="B20" i="15"/>
  <c r="B21" i="15"/>
  <c r="B22" i="15"/>
  <c r="B23" i="15"/>
  <c r="B24" i="15"/>
  <c r="B25" i="15"/>
  <c r="B26" i="15"/>
  <c r="B27" i="15"/>
  <c r="B28" i="15"/>
  <c r="B30" i="15"/>
  <c r="B31" i="15"/>
  <c r="B32" i="15"/>
  <c r="B33" i="15"/>
  <c r="B3" i="14"/>
  <c r="B4" i="14"/>
  <c r="B5" i="14"/>
  <c r="B6" i="14"/>
  <c r="B7" i="14"/>
  <c r="B8" i="14"/>
  <c r="B9" i="14"/>
  <c r="B10" i="14"/>
  <c r="B11" i="14"/>
  <c r="B12" i="14"/>
  <c r="B13" i="14"/>
  <c r="B14" i="14"/>
  <c r="B15" i="14"/>
  <c r="B16" i="14"/>
  <c r="B17" i="14"/>
  <c r="B18" i="14"/>
  <c r="B19" i="14"/>
  <c r="B20" i="14"/>
  <c r="B21" i="14"/>
  <c r="B22" i="14"/>
  <c r="B23" i="14"/>
  <c r="B24" i="14"/>
  <c r="B25" i="14"/>
  <c r="B26" i="14"/>
  <c r="B27" i="14"/>
  <c r="B28" i="14"/>
  <c r="B30" i="14"/>
  <c r="B31" i="14"/>
  <c r="B32" i="14"/>
  <c r="B33" i="14"/>
  <c r="B3" i="13"/>
  <c r="B4" i="13"/>
  <c r="B5" i="13"/>
  <c r="B6" i="13"/>
  <c r="B7" i="13"/>
  <c r="B8" i="13"/>
  <c r="B9" i="13"/>
  <c r="B10" i="13"/>
  <c r="B11" i="13"/>
  <c r="B12" i="13"/>
  <c r="B13" i="13"/>
  <c r="B14" i="13"/>
  <c r="B15" i="13"/>
  <c r="B16" i="13"/>
  <c r="B17" i="13"/>
  <c r="B18" i="13"/>
  <c r="B19" i="13"/>
  <c r="B20" i="13"/>
  <c r="B21" i="13"/>
  <c r="B22" i="13"/>
  <c r="B23" i="13"/>
  <c r="B24" i="13"/>
  <c r="B25" i="13"/>
  <c r="B26" i="13"/>
  <c r="B27" i="13"/>
  <c r="B28" i="13"/>
  <c r="B30" i="13"/>
  <c r="B31" i="13"/>
  <c r="B32" i="13"/>
  <c r="B33" i="13"/>
  <c r="B3" i="12"/>
  <c r="B4" i="12"/>
  <c r="B5" i="12"/>
  <c r="B6" i="12"/>
  <c r="B7" i="12"/>
  <c r="B8" i="12"/>
  <c r="B9" i="12"/>
  <c r="B10" i="12"/>
  <c r="B11" i="12"/>
  <c r="B12" i="12"/>
  <c r="B13" i="12"/>
  <c r="B14" i="12"/>
  <c r="B15" i="12"/>
  <c r="B16" i="12"/>
  <c r="B17" i="12"/>
  <c r="B18" i="12"/>
  <c r="B19" i="12"/>
  <c r="B20" i="12"/>
  <c r="B21" i="12"/>
  <c r="B22" i="12"/>
  <c r="B23" i="12"/>
  <c r="B24" i="12"/>
  <c r="B25" i="12"/>
  <c r="B26" i="12"/>
  <c r="B27" i="12"/>
  <c r="B28" i="12"/>
  <c r="B30" i="12"/>
  <c r="B31" i="12"/>
  <c r="B32" i="12"/>
  <c r="B33" i="12"/>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30" i="11"/>
  <c r="B31" i="11"/>
  <c r="B32" i="11"/>
  <c r="B33" i="11"/>
  <c r="B6" i="10"/>
  <c r="B7" i="10"/>
  <c r="B8" i="10"/>
  <c r="B9" i="10"/>
  <c r="B10" i="10"/>
  <c r="B11" i="10"/>
  <c r="B12" i="10"/>
  <c r="B13" i="10"/>
  <c r="B14" i="10"/>
  <c r="B15" i="10"/>
  <c r="B16" i="10"/>
  <c r="B17" i="10"/>
  <c r="B18" i="10"/>
  <c r="B19" i="10"/>
  <c r="B20" i="10"/>
  <c r="B21" i="10"/>
  <c r="B22" i="10"/>
  <c r="B23" i="10"/>
  <c r="B24" i="10"/>
  <c r="B25" i="10"/>
  <c r="B26" i="10"/>
  <c r="B27" i="10"/>
  <c r="B28" i="10"/>
  <c r="B30" i="10"/>
  <c r="B31" i="10"/>
  <c r="B32" i="10"/>
  <c r="B33" i="10"/>
  <c r="B33" i="9"/>
  <c r="B32" i="9"/>
  <c r="B31" i="9"/>
  <c r="B30" i="9"/>
  <c r="B28" i="9"/>
  <c r="B27" i="9"/>
  <c r="B26" i="9"/>
  <c r="B25" i="9"/>
  <c r="B24" i="9"/>
  <c r="B23" i="9"/>
  <c r="B22" i="9"/>
  <c r="B21" i="9"/>
  <c r="B20" i="9"/>
  <c r="B19" i="9"/>
  <c r="B18" i="9"/>
  <c r="B17" i="9"/>
  <c r="B16" i="9"/>
  <c r="B15" i="9"/>
  <c r="B14" i="9"/>
  <c r="B13" i="9"/>
  <c r="B12" i="9"/>
  <c r="B11" i="9"/>
  <c r="B10" i="9"/>
  <c r="B9" i="9"/>
  <c r="B8" i="9"/>
  <c r="B7" i="9"/>
  <c r="B6" i="9"/>
  <c r="B5" i="9"/>
  <c r="B4" i="9"/>
  <c r="B3" i="9"/>
  <c r="B2" i="9"/>
  <c r="B6" i="5"/>
  <c r="B7" i="5"/>
  <c r="B8" i="5"/>
  <c r="B9" i="5"/>
  <c r="B10" i="5"/>
  <c r="B11" i="5"/>
  <c r="B12" i="5"/>
  <c r="B13" i="5"/>
  <c r="B14" i="5"/>
  <c r="B16" i="5"/>
  <c r="B15" i="5"/>
  <c r="B17" i="5"/>
  <c r="B18" i="5"/>
  <c r="B19" i="5"/>
  <c r="B20" i="5"/>
  <c r="B21" i="5"/>
  <c r="B22" i="5"/>
  <c r="B23" i="5"/>
  <c r="B24" i="5"/>
  <c r="B25" i="5"/>
  <c r="B26" i="5"/>
  <c r="B27" i="5"/>
  <c r="B30" i="5"/>
  <c r="D10" i="9"/>
  <c r="D3" i="16"/>
  <c r="D3" i="19"/>
  <c r="D28" i="19"/>
  <c r="D27" i="19"/>
  <c r="D26" i="19"/>
  <c r="D25" i="19"/>
  <c r="D24" i="19"/>
  <c r="D23" i="19"/>
  <c r="D22" i="19"/>
  <c r="D21" i="19"/>
  <c r="D20" i="19"/>
  <c r="D19" i="19"/>
  <c r="D18" i="19"/>
  <c r="D17" i="19"/>
  <c r="D16" i="19"/>
  <c r="D15" i="19"/>
  <c r="D14" i="19"/>
  <c r="D13" i="19"/>
  <c r="D12" i="19"/>
  <c r="D11" i="19"/>
  <c r="D10" i="19"/>
  <c r="D9" i="19"/>
  <c r="D8" i="19"/>
  <c r="D7" i="19"/>
  <c r="D6" i="19"/>
  <c r="D5" i="19"/>
  <c r="D4"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E33" i="19"/>
  <c r="E32" i="19"/>
  <c r="E31" i="19"/>
  <c r="E30" i="19"/>
  <c r="E28" i="19"/>
  <c r="E27" i="19"/>
  <c r="E26" i="19"/>
  <c r="E25" i="19"/>
  <c r="E24" i="19"/>
  <c r="E23" i="19"/>
  <c r="E22" i="19"/>
  <c r="E21" i="19"/>
  <c r="E20" i="19"/>
  <c r="E19" i="19"/>
  <c r="E18" i="19"/>
  <c r="E17" i="19"/>
  <c r="E16" i="19"/>
  <c r="E15" i="19"/>
  <c r="E14" i="19"/>
  <c r="E13" i="19"/>
  <c r="E12" i="19"/>
  <c r="E11" i="19"/>
  <c r="E10" i="19"/>
  <c r="E9" i="19"/>
  <c r="E8" i="19"/>
  <c r="E7" i="19"/>
  <c r="E6" i="19"/>
  <c r="E5" i="19"/>
  <c r="E4" i="19"/>
  <c r="E3" i="19"/>
  <c r="B2" i="19"/>
  <c r="D28" i="18"/>
  <c r="D27" i="18"/>
  <c r="D26" i="18"/>
  <c r="D25" i="18"/>
  <c r="D24" i="18"/>
  <c r="D23" i="18"/>
  <c r="D22" i="18"/>
  <c r="D21" i="18"/>
  <c r="D20" i="18"/>
  <c r="D19" i="18"/>
  <c r="D18" i="18"/>
  <c r="D17" i="18"/>
  <c r="D16" i="18"/>
  <c r="D15" i="18"/>
  <c r="D14" i="18"/>
  <c r="D13" i="18"/>
  <c r="D12" i="18"/>
  <c r="D11" i="18"/>
  <c r="D10" i="18"/>
  <c r="D9" i="18"/>
  <c r="D8" i="18"/>
  <c r="D7" i="18"/>
  <c r="D6" i="18"/>
  <c r="D5" i="18"/>
  <c r="D4" i="18"/>
  <c r="D3" i="18"/>
  <c r="C28" i="18"/>
  <c r="C27" i="18"/>
  <c r="C26" i="18"/>
  <c r="C25" i="18"/>
  <c r="C24" i="18"/>
  <c r="C23" i="18"/>
  <c r="C22" i="18"/>
  <c r="C21" i="18"/>
  <c r="C20" i="18"/>
  <c r="C19" i="18"/>
  <c r="C18" i="18"/>
  <c r="C17" i="18"/>
  <c r="C16" i="18"/>
  <c r="C15" i="18"/>
  <c r="C14" i="18"/>
  <c r="C13" i="18"/>
  <c r="C12" i="18"/>
  <c r="C11" i="18"/>
  <c r="C10" i="18"/>
  <c r="C9" i="18"/>
  <c r="C8" i="18"/>
  <c r="C7" i="18"/>
  <c r="C6" i="18"/>
  <c r="C5" i="18"/>
  <c r="C4" i="18"/>
  <c r="C3" i="18"/>
  <c r="C2" i="18"/>
  <c r="E33" i="18"/>
  <c r="E32" i="18"/>
  <c r="E31" i="18"/>
  <c r="E30" i="18"/>
  <c r="E28" i="18"/>
  <c r="E27" i="18"/>
  <c r="E26" i="18"/>
  <c r="E25" i="18"/>
  <c r="E24" i="18"/>
  <c r="E23" i="18"/>
  <c r="E22" i="18"/>
  <c r="E21" i="18"/>
  <c r="E20" i="18"/>
  <c r="E19" i="18"/>
  <c r="E18" i="18"/>
  <c r="E17" i="18"/>
  <c r="E16" i="18"/>
  <c r="E15" i="18"/>
  <c r="E14" i="18"/>
  <c r="E13" i="18"/>
  <c r="E12" i="18"/>
  <c r="E11" i="18"/>
  <c r="E10" i="18"/>
  <c r="E9" i="18"/>
  <c r="E8" i="18"/>
  <c r="E7" i="18"/>
  <c r="E6" i="18"/>
  <c r="E5" i="18"/>
  <c r="E4" i="18"/>
  <c r="E3" i="18"/>
  <c r="E2" i="18"/>
  <c r="B2" i="18"/>
  <c r="D28" i="17"/>
  <c r="D27" i="17"/>
  <c r="D26" i="17"/>
  <c r="D25" i="17"/>
  <c r="D24" i="17"/>
  <c r="D23" i="17"/>
  <c r="D22" i="17"/>
  <c r="D21" i="17"/>
  <c r="D20" i="17"/>
  <c r="D19" i="17"/>
  <c r="D18" i="17"/>
  <c r="D17" i="17"/>
  <c r="D16" i="17"/>
  <c r="D15" i="17"/>
  <c r="D14" i="17"/>
  <c r="D13" i="17"/>
  <c r="D12" i="17"/>
  <c r="D11" i="17"/>
  <c r="D10" i="17"/>
  <c r="D9" i="17"/>
  <c r="D8" i="17"/>
  <c r="D7" i="17"/>
  <c r="D6" i="17"/>
  <c r="D5" i="17"/>
  <c r="D4" i="17"/>
  <c r="D3" i="17"/>
  <c r="D2" i="17"/>
  <c r="C28" i="17"/>
  <c r="C27" i="17"/>
  <c r="C26" i="17"/>
  <c r="C25" i="17"/>
  <c r="C24" i="17"/>
  <c r="C23" i="17"/>
  <c r="C22" i="17"/>
  <c r="C21" i="17"/>
  <c r="C20" i="17"/>
  <c r="C19" i="17"/>
  <c r="C18" i="17"/>
  <c r="C17" i="17"/>
  <c r="C16" i="17"/>
  <c r="C15" i="17"/>
  <c r="C14" i="17"/>
  <c r="C13" i="17"/>
  <c r="C12" i="17"/>
  <c r="C11" i="17"/>
  <c r="C10" i="17"/>
  <c r="C9" i="17"/>
  <c r="C8" i="17"/>
  <c r="C7" i="17"/>
  <c r="C6" i="17"/>
  <c r="C5" i="17"/>
  <c r="C4" i="17"/>
  <c r="C3" i="17"/>
  <c r="C2" i="17"/>
  <c r="E33" i="17"/>
  <c r="E32" i="17"/>
  <c r="E31" i="17"/>
  <c r="E30" i="17"/>
  <c r="E28" i="17"/>
  <c r="E27" i="17"/>
  <c r="E26" i="17"/>
  <c r="E25" i="17"/>
  <c r="E24" i="17"/>
  <c r="E23" i="17"/>
  <c r="E22" i="17"/>
  <c r="E21" i="17"/>
  <c r="E20" i="17"/>
  <c r="E19" i="17"/>
  <c r="F19" i="17" s="1"/>
  <c r="E18" i="17"/>
  <c r="E17" i="17"/>
  <c r="E16" i="17"/>
  <c r="E15" i="17"/>
  <c r="E14" i="17"/>
  <c r="E13" i="17"/>
  <c r="E12" i="17"/>
  <c r="E11" i="17"/>
  <c r="E10" i="17"/>
  <c r="E9" i="17"/>
  <c r="E8" i="17"/>
  <c r="E7" i="17"/>
  <c r="E6" i="17"/>
  <c r="E5" i="17"/>
  <c r="E4" i="17"/>
  <c r="E3" i="17"/>
  <c r="E2" i="17"/>
  <c r="B2" i="17"/>
  <c r="D28" i="16"/>
  <c r="D27" i="16"/>
  <c r="D26" i="16"/>
  <c r="D25" i="16"/>
  <c r="D24" i="16"/>
  <c r="D23" i="16"/>
  <c r="D22" i="16"/>
  <c r="D21" i="16"/>
  <c r="D20" i="16"/>
  <c r="D19" i="16"/>
  <c r="D18" i="16"/>
  <c r="D17" i="16"/>
  <c r="D16" i="16"/>
  <c r="D15" i="16"/>
  <c r="D14" i="16"/>
  <c r="D13" i="16"/>
  <c r="D12" i="16"/>
  <c r="D11" i="16"/>
  <c r="D10" i="16"/>
  <c r="D9" i="16"/>
  <c r="D8" i="16"/>
  <c r="D7" i="16"/>
  <c r="D6" i="16"/>
  <c r="D5" i="16"/>
  <c r="D4" i="16"/>
  <c r="D2"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E33" i="16"/>
  <c r="E32" i="16"/>
  <c r="E31" i="16"/>
  <c r="E30"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B2" i="16"/>
  <c r="D28" i="15"/>
  <c r="D27" i="15"/>
  <c r="D26" i="15"/>
  <c r="D25" i="15"/>
  <c r="D24" i="15"/>
  <c r="D23" i="15"/>
  <c r="D22" i="15"/>
  <c r="D21" i="15"/>
  <c r="D20" i="15"/>
  <c r="D19" i="15"/>
  <c r="D18" i="15"/>
  <c r="D17" i="15"/>
  <c r="D16" i="15"/>
  <c r="D15" i="15"/>
  <c r="D14" i="15"/>
  <c r="D13" i="15"/>
  <c r="D12" i="15"/>
  <c r="D11" i="15"/>
  <c r="D10" i="15"/>
  <c r="D9" i="15"/>
  <c r="D8" i="15"/>
  <c r="D7" i="15"/>
  <c r="D6" i="15"/>
  <c r="D5" i="15"/>
  <c r="D4" i="15"/>
  <c r="D3" i="15"/>
  <c r="D2"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E33" i="15"/>
  <c r="E32" i="15"/>
  <c r="E31" i="15"/>
  <c r="E30"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B2" i="15"/>
  <c r="E33" i="14"/>
  <c r="E32" i="14"/>
  <c r="E31" i="14"/>
  <c r="E30" i="14"/>
  <c r="E28" i="14"/>
  <c r="E27" i="14"/>
  <c r="E26" i="14"/>
  <c r="E25" i="14"/>
  <c r="E24" i="14"/>
  <c r="F24" i="14" s="1"/>
  <c r="E23" i="14"/>
  <c r="E22" i="14"/>
  <c r="E21" i="14"/>
  <c r="E20" i="14"/>
  <c r="E19" i="14"/>
  <c r="E18" i="14"/>
  <c r="E17" i="14"/>
  <c r="E16" i="14"/>
  <c r="E15" i="14"/>
  <c r="E14" i="14"/>
  <c r="E13" i="14"/>
  <c r="E12" i="14"/>
  <c r="E11" i="14"/>
  <c r="E10" i="14"/>
  <c r="E9" i="14"/>
  <c r="E8" i="14"/>
  <c r="E7" i="14"/>
  <c r="E6" i="14"/>
  <c r="E5" i="14"/>
  <c r="E4" i="14"/>
  <c r="E3" i="14"/>
  <c r="E2" i="14"/>
  <c r="B2" i="14"/>
  <c r="E33" i="13"/>
  <c r="E32" i="13"/>
  <c r="E31" i="13"/>
  <c r="E30"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 r="E2" i="13"/>
  <c r="B2" i="13"/>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2" i="12"/>
  <c r="C28" i="12"/>
  <c r="C27" i="12"/>
  <c r="C26" i="12"/>
  <c r="C25" i="12"/>
  <c r="C24" i="12"/>
  <c r="C23" i="12"/>
  <c r="C22" i="12"/>
  <c r="C21" i="12"/>
  <c r="C20" i="12"/>
  <c r="C19" i="12"/>
  <c r="C18" i="12"/>
  <c r="C17" i="12"/>
  <c r="C16" i="12"/>
  <c r="C15" i="12"/>
  <c r="C14" i="12"/>
  <c r="C13" i="12"/>
  <c r="C12" i="12"/>
  <c r="C11" i="12"/>
  <c r="C10" i="12"/>
  <c r="C9" i="12"/>
  <c r="C8" i="12"/>
  <c r="C7" i="12"/>
  <c r="C6" i="12"/>
  <c r="C5" i="12"/>
  <c r="C4" i="12"/>
  <c r="C3" i="12"/>
  <c r="C2" i="12"/>
  <c r="E33" i="12"/>
  <c r="E32" i="12"/>
  <c r="E31" i="12"/>
  <c r="E30" i="12"/>
  <c r="E28" i="12"/>
  <c r="E27" i="12"/>
  <c r="E26" i="12"/>
  <c r="E25" i="12"/>
  <c r="E24" i="12"/>
  <c r="E23" i="12"/>
  <c r="E22" i="12"/>
  <c r="E21" i="12"/>
  <c r="E20" i="12"/>
  <c r="E19" i="12"/>
  <c r="E18" i="12"/>
  <c r="E17" i="12"/>
  <c r="E16" i="12"/>
  <c r="E15" i="12"/>
  <c r="E14" i="12"/>
  <c r="E13" i="12"/>
  <c r="E12" i="12"/>
  <c r="E11" i="12"/>
  <c r="E10" i="12"/>
  <c r="E9" i="12"/>
  <c r="E8" i="12"/>
  <c r="E7" i="12"/>
  <c r="E6" i="12"/>
  <c r="E5" i="12"/>
  <c r="E4" i="12"/>
  <c r="E3" i="12"/>
  <c r="E2" i="12"/>
  <c r="B2" i="12"/>
  <c r="E33" i="11"/>
  <c r="E32" i="11"/>
  <c r="E31" i="11"/>
  <c r="E30" i="11"/>
  <c r="E28" i="11"/>
  <c r="E27" i="11"/>
  <c r="E26" i="11"/>
  <c r="E25" i="11"/>
  <c r="E24" i="11"/>
  <c r="E23" i="11"/>
  <c r="E22" i="11"/>
  <c r="E21" i="11"/>
  <c r="E20" i="11"/>
  <c r="E19" i="11"/>
  <c r="E18" i="11"/>
  <c r="E17" i="11"/>
  <c r="E16" i="11"/>
  <c r="E15" i="11"/>
  <c r="E14" i="11"/>
  <c r="E13" i="11"/>
  <c r="E12" i="11"/>
  <c r="E11" i="11"/>
  <c r="E10" i="11"/>
  <c r="E9" i="11"/>
  <c r="E8" i="11"/>
  <c r="E7" i="11"/>
  <c r="E6" i="11"/>
  <c r="F6" i="11" s="1"/>
  <c r="E5" i="11"/>
  <c r="E4" i="11"/>
  <c r="E3" i="11"/>
  <c r="E2" i="11"/>
  <c r="B2" i="11"/>
  <c r="F12" i="15" l="1"/>
  <c r="H10" i="4" a="1"/>
  <c r="H10" i="4" s="1"/>
  <c r="O10" i="4" a="1"/>
  <c r="O10" i="4" s="1"/>
  <c r="Q10" i="4" s="1"/>
  <c r="P10" i="4"/>
  <c r="C48" i="21" s="1"/>
  <c r="B56" i="21" s="1"/>
  <c r="F4" i="17"/>
  <c r="F18" i="12"/>
  <c r="F14" i="15"/>
  <c r="F23" i="17"/>
  <c r="F5" i="13"/>
  <c r="F13" i="16"/>
  <c r="F12" i="19"/>
  <c r="F16" i="18"/>
  <c r="F7" i="13"/>
  <c r="F21" i="13"/>
  <c r="F6" i="17"/>
  <c r="F24" i="11"/>
  <c r="F7" i="11"/>
  <c r="F12" i="11"/>
  <c r="F23" i="14"/>
  <c r="F8" i="15"/>
  <c r="F24" i="15"/>
  <c r="F18" i="16"/>
  <c r="F7" i="18"/>
  <c r="F8" i="12"/>
  <c r="F22" i="13"/>
  <c r="F10" i="13"/>
  <c r="F11" i="19"/>
  <c r="F21" i="15"/>
  <c r="F27" i="11"/>
  <c r="F16" i="13"/>
  <c r="F7" i="12"/>
  <c r="F10" i="15"/>
  <c r="F26" i="15"/>
  <c r="F13" i="11"/>
  <c r="F18" i="17"/>
  <c r="F24" i="19"/>
  <c r="F9" i="13"/>
  <c r="F25" i="11"/>
  <c r="F4" i="12"/>
  <c r="F20" i="12"/>
  <c r="F20" i="15"/>
  <c r="F19" i="18"/>
  <c r="F15" i="13"/>
  <c r="F6" i="12"/>
  <c r="F11" i="17"/>
  <c r="F12" i="14"/>
  <c r="F14" i="14"/>
  <c r="F9" i="15"/>
  <c r="F19" i="16"/>
  <c r="F4" i="13"/>
  <c r="F19" i="12"/>
  <c r="F16" i="17"/>
  <c r="F3" i="12"/>
  <c r="F7" i="19"/>
  <c r="O27" i="4" a="1"/>
  <c r="O27" i="4" s="1"/>
  <c r="Q27" i="4" s="1"/>
  <c r="P27" i="4"/>
  <c r="O11" i="4" a="1"/>
  <c r="O11" i="4" s="1"/>
  <c r="Q11" i="4" s="1"/>
  <c r="P11" i="4"/>
  <c r="F6" i="14"/>
  <c r="F18" i="14"/>
  <c r="F27" i="16"/>
  <c r="F4" i="15"/>
  <c r="F7" i="14"/>
  <c r="F19" i="14"/>
  <c r="F4" i="16"/>
  <c r="F16" i="16"/>
  <c r="F14" i="18"/>
  <c r="F14" i="19"/>
  <c r="F13" i="17"/>
  <c r="F28" i="15"/>
  <c r="F25" i="17"/>
  <c r="F16" i="15"/>
  <c r="F17" i="13"/>
  <c r="F18" i="13"/>
  <c r="F19" i="13"/>
  <c r="F16" i="12"/>
  <c r="F28" i="12"/>
  <c r="F20" i="13"/>
  <c r="F23" i="11"/>
  <c r="F14" i="11"/>
  <c r="F8" i="13"/>
  <c r="F14" i="13"/>
  <c r="F26" i="13"/>
  <c r="F11" i="11"/>
  <c r="F2" i="18"/>
  <c r="F18" i="11"/>
  <c r="F19" i="11"/>
  <c r="F15" i="11"/>
  <c r="F17" i="12"/>
  <c r="F15" i="12"/>
  <c r="F27" i="12"/>
  <c r="F27" i="13"/>
  <c r="F28" i="13"/>
  <c r="F17" i="15"/>
  <c r="F28" i="16"/>
  <c r="F27" i="17"/>
  <c r="F15" i="17"/>
  <c r="F15" i="16"/>
  <c r="F18" i="15"/>
  <c r="F15" i="18"/>
  <c r="F17" i="17"/>
  <c r="F28" i="17"/>
  <c r="F27" i="18"/>
  <c r="F28" i="18"/>
  <c r="F17" i="19"/>
  <c r="F28" i="19"/>
  <c r="F19" i="19"/>
  <c r="F16" i="19"/>
  <c r="F20" i="11"/>
  <c r="F8" i="11"/>
  <c r="F21" i="11"/>
  <c r="F10" i="11"/>
  <c r="F9" i="11"/>
  <c r="F21" i="12"/>
  <c r="F9" i="12"/>
  <c r="F6" i="13"/>
  <c r="F9" i="14"/>
  <c r="F8" i="14"/>
  <c r="F20" i="14"/>
  <c r="F21" i="14"/>
  <c r="F6" i="15"/>
  <c r="F8" i="16"/>
  <c r="F9" i="16"/>
  <c r="F6" i="16"/>
  <c r="F20" i="16"/>
  <c r="F21" i="16"/>
  <c r="F9" i="17"/>
  <c r="F21" i="17"/>
  <c r="F9" i="18"/>
  <c r="F21" i="18"/>
  <c r="F21" i="19"/>
  <c r="F9" i="19"/>
  <c r="F26" i="18"/>
  <c r="F5" i="19"/>
  <c r="F23" i="19"/>
  <c r="F26" i="19"/>
  <c r="F4" i="19"/>
  <c r="F13" i="19"/>
  <c r="F25" i="19"/>
  <c r="F4" i="18"/>
  <c r="F13" i="18"/>
  <c r="F25" i="18"/>
  <c r="F7" i="17"/>
  <c r="F7" i="16"/>
  <c r="F22" i="15"/>
  <c r="F26" i="11"/>
  <c r="F10" i="16"/>
  <c r="F22" i="16"/>
  <c r="F6" i="19"/>
  <c r="F10" i="17"/>
  <c r="F22" i="17"/>
  <c r="F8" i="18"/>
  <c r="F20" i="18"/>
  <c r="F27" i="14"/>
  <c r="F12" i="16"/>
  <c r="F24" i="16"/>
  <c r="F8" i="19"/>
  <c r="F20" i="19"/>
  <c r="F23" i="15"/>
  <c r="F15" i="15"/>
  <c r="F27" i="15"/>
  <c r="F12" i="17"/>
  <c r="F24" i="17"/>
  <c r="F10" i="18"/>
  <c r="F22" i="18"/>
  <c r="F11" i="15"/>
  <c r="F18" i="18"/>
  <c r="F17" i="14"/>
  <c r="F14" i="16"/>
  <c r="F26" i="16"/>
  <c r="F6" i="18"/>
  <c r="F13" i="13"/>
  <c r="F25" i="13"/>
  <c r="F12" i="18"/>
  <c r="F24" i="18"/>
  <c r="F25" i="16"/>
  <c r="F3" i="15"/>
  <c r="F25" i="14"/>
  <c r="F24" i="12"/>
  <c r="F12" i="12"/>
  <c r="F22" i="11"/>
  <c r="F14" i="12"/>
  <c r="F26" i="12"/>
  <c r="F17" i="11"/>
  <c r="F12" i="13"/>
  <c r="F24" i="13"/>
  <c r="F3" i="13"/>
  <c r="F7" i="15"/>
  <c r="F19" i="15"/>
  <c r="F14" i="17"/>
  <c r="F26" i="17"/>
  <c r="F11" i="18"/>
  <c r="F23" i="18"/>
  <c r="F10" i="14"/>
  <c r="F22" i="14"/>
  <c r="F17" i="16"/>
  <c r="F10" i="19"/>
  <c r="F22" i="19"/>
  <c r="F18" i="19"/>
  <c r="F15" i="14"/>
  <c r="F13" i="14"/>
  <c r="F11" i="14"/>
  <c r="F26" i="14"/>
  <c r="F2" i="14"/>
  <c r="F5" i="11"/>
  <c r="F5" i="12"/>
  <c r="F5" i="17"/>
  <c r="F5" i="16"/>
  <c r="F5" i="15"/>
  <c r="F5" i="14"/>
  <c r="F2" i="15"/>
  <c r="F2" i="16"/>
  <c r="F2" i="17"/>
  <c r="F3" i="19"/>
  <c r="F3" i="18"/>
  <c r="F3" i="17"/>
  <c r="F30" i="17"/>
  <c r="F30" i="16"/>
  <c r="F30" i="14"/>
  <c r="F3" i="11"/>
  <c r="F2" i="13"/>
  <c r="F30" i="13"/>
  <c r="F13" i="12"/>
  <c r="F25" i="12"/>
  <c r="F4" i="11"/>
  <c r="F16" i="11"/>
  <c r="F28" i="11"/>
  <c r="F11" i="13"/>
  <c r="F23" i="13"/>
  <c r="F30" i="11"/>
  <c r="F13" i="15"/>
  <c r="F25" i="15"/>
  <c r="F8" i="17"/>
  <c r="F20" i="17"/>
  <c r="F5" i="18"/>
  <c r="F17" i="18"/>
  <c r="F30" i="18"/>
  <c r="F4" i="14"/>
  <c r="F16" i="14"/>
  <c r="F28" i="14"/>
  <c r="F11" i="16"/>
  <c r="F23" i="16"/>
  <c r="F15" i="19"/>
  <c r="F27" i="19"/>
  <c r="F30" i="15"/>
  <c r="F10" i="12"/>
  <c r="F11" i="12"/>
  <c r="F23" i="12"/>
  <c r="F22" i="12"/>
  <c r="F30" i="12"/>
  <c r="F3" i="16"/>
  <c r="F3" i="14"/>
  <c r="F30" i="19"/>
  <c r="F2" i="12"/>
  <c r="F2" i="11"/>
  <c r="D28" i="9"/>
  <c r="D27" i="9"/>
  <c r="D26" i="9"/>
  <c r="D25" i="9"/>
  <c r="D24" i="9"/>
  <c r="D23" i="9"/>
  <c r="D22" i="9"/>
  <c r="D21" i="9"/>
  <c r="D20" i="9"/>
  <c r="D19" i="9"/>
  <c r="D18" i="9"/>
  <c r="D17" i="9"/>
  <c r="D16" i="9"/>
  <c r="D15" i="9"/>
  <c r="D14" i="9"/>
  <c r="D13" i="9"/>
  <c r="D12" i="9"/>
  <c r="D11" i="9"/>
  <c r="D9" i="9"/>
  <c r="D8" i="9"/>
  <c r="D7" i="9"/>
  <c r="D6" i="9"/>
  <c r="D28" i="5"/>
  <c r="D27" i="5"/>
  <c r="D26" i="5"/>
  <c r="D25" i="5"/>
  <c r="D24" i="5"/>
  <c r="D23" i="5"/>
  <c r="D22" i="5"/>
  <c r="D21" i="5"/>
  <c r="D20" i="5"/>
  <c r="D19" i="5"/>
  <c r="D18" i="5"/>
  <c r="D17" i="5"/>
  <c r="D16" i="5"/>
  <c r="D15" i="5"/>
  <c r="D14" i="5"/>
  <c r="D13" i="5"/>
  <c r="D12" i="5"/>
  <c r="D11" i="5"/>
  <c r="D10" i="5"/>
  <c r="D9" i="5"/>
  <c r="D8" i="5"/>
  <c r="D7" i="5"/>
  <c r="D6" i="5"/>
  <c r="E33" i="10"/>
  <c r="E32" i="10"/>
  <c r="E31" i="10"/>
  <c r="E30" i="10"/>
  <c r="E28" i="10"/>
  <c r="E27" i="10"/>
  <c r="E26" i="10"/>
  <c r="E25" i="10"/>
  <c r="E24" i="10"/>
  <c r="E23" i="10"/>
  <c r="E22" i="10"/>
  <c r="E21" i="10"/>
  <c r="E20" i="10"/>
  <c r="E19" i="10"/>
  <c r="E18" i="10"/>
  <c r="E17" i="10"/>
  <c r="E16" i="10"/>
  <c r="E15" i="10"/>
  <c r="E14" i="10"/>
  <c r="E13" i="10"/>
  <c r="E12" i="10"/>
  <c r="E11" i="10"/>
  <c r="E10" i="10"/>
  <c r="E9" i="10"/>
  <c r="E8" i="10"/>
  <c r="E7" i="10"/>
  <c r="E6" i="10"/>
  <c r="E5" i="10"/>
  <c r="B5" i="10"/>
  <c r="E4" i="10"/>
  <c r="B4" i="10"/>
  <c r="E3" i="10"/>
  <c r="B3" i="10"/>
  <c r="E2" i="10"/>
  <c r="B2" i="10"/>
  <c r="D5" i="5"/>
  <c r="D4" i="5"/>
  <c r="D3" i="5"/>
  <c r="D2" i="5"/>
  <c r="D5" i="9"/>
  <c r="D4" i="9"/>
  <c r="D3" i="9"/>
  <c r="D2" i="9"/>
  <c r="C28" i="9"/>
  <c r="C27" i="9"/>
  <c r="C26" i="9"/>
  <c r="C25" i="9"/>
  <c r="C24" i="9"/>
  <c r="C23" i="9"/>
  <c r="C22" i="9"/>
  <c r="C21" i="9"/>
  <c r="C20" i="9"/>
  <c r="C19" i="9"/>
  <c r="C18" i="9"/>
  <c r="C17" i="9"/>
  <c r="C16" i="9"/>
  <c r="C15" i="9"/>
  <c r="C14" i="9"/>
  <c r="C13" i="9"/>
  <c r="C12" i="9"/>
  <c r="C11" i="9"/>
  <c r="C10" i="9"/>
  <c r="C9" i="9"/>
  <c r="C8" i="9"/>
  <c r="C7" i="9"/>
  <c r="C6" i="9"/>
  <c r="C5" i="9"/>
  <c r="C4" i="9"/>
  <c r="C3" i="9"/>
  <c r="C2" i="9"/>
  <c r="E33" i="9"/>
  <c r="E32" i="9"/>
  <c r="E31" i="9"/>
  <c r="E30" i="9"/>
  <c r="E28" i="9"/>
  <c r="E27" i="9"/>
  <c r="E26" i="9"/>
  <c r="E25" i="9"/>
  <c r="E24" i="9"/>
  <c r="E23" i="9"/>
  <c r="E22" i="9"/>
  <c r="E21" i="9"/>
  <c r="E20" i="9"/>
  <c r="E19" i="9"/>
  <c r="E18" i="9"/>
  <c r="E17" i="9"/>
  <c r="E16" i="9"/>
  <c r="E15" i="9"/>
  <c r="E14" i="9"/>
  <c r="E13" i="9"/>
  <c r="E12" i="9"/>
  <c r="E11" i="9"/>
  <c r="E10" i="9"/>
  <c r="F10" i="9" s="1"/>
  <c r="E9" i="9"/>
  <c r="E8" i="9"/>
  <c r="E7" i="9"/>
  <c r="E6" i="9"/>
  <c r="E5" i="9"/>
  <c r="E4" i="9"/>
  <c r="E3" i="9"/>
  <c r="E2" i="9"/>
  <c r="C28" i="5"/>
  <c r="C27" i="5"/>
  <c r="C26" i="5"/>
  <c r="C25" i="5"/>
  <c r="C24" i="5"/>
  <c r="C23" i="5"/>
  <c r="C22" i="5"/>
  <c r="C21" i="5"/>
  <c r="C20" i="5"/>
  <c r="C19" i="5"/>
  <c r="C18" i="5"/>
  <c r="C17" i="5"/>
  <c r="C16" i="5"/>
  <c r="C15" i="5"/>
  <c r="C14" i="5"/>
  <c r="C13" i="5"/>
  <c r="C12" i="5"/>
  <c r="C11" i="5"/>
  <c r="C10" i="5"/>
  <c r="C9" i="5"/>
  <c r="C8" i="5"/>
  <c r="C7" i="5"/>
  <c r="C6" i="5"/>
  <c r="C5" i="5"/>
  <c r="C4" i="5"/>
  <c r="C3" i="5"/>
  <c r="C2" i="5"/>
  <c r="E36" i="4"/>
  <c r="E35" i="4"/>
  <c r="E34" i="4"/>
  <c r="E33" i="4"/>
  <c r="E32" i="4"/>
  <c r="E31" i="4"/>
  <c r="E30" i="4"/>
  <c r="E29" i="4"/>
  <c r="E28" i="4"/>
  <c r="E27" i="4"/>
  <c r="E26" i="4"/>
  <c r="E25" i="4"/>
  <c r="E24" i="4"/>
  <c r="E23" i="4"/>
  <c r="E22" i="4"/>
  <c r="E21" i="4"/>
  <c r="E20" i="4"/>
  <c r="E19" i="4"/>
  <c r="E18" i="4"/>
  <c r="E17" i="4"/>
  <c r="E16" i="4"/>
  <c r="E15" i="4"/>
  <c r="E14" i="4"/>
  <c r="AS13" i="27" l="1"/>
  <c r="AS16" i="27"/>
  <c r="AS19" i="27"/>
  <c r="AS22" i="27"/>
  <c r="AS10" i="27"/>
  <c r="F26" i="9"/>
  <c r="F28" i="9"/>
  <c r="F27" i="10"/>
  <c r="F11" i="10"/>
  <c r="F6" i="10"/>
  <c r="F22" i="10"/>
  <c r="F14" i="9"/>
  <c r="F16" i="9"/>
  <c r="F28" i="10"/>
  <c r="F15" i="10"/>
  <c r="F9" i="9"/>
  <c r="F17" i="9"/>
  <c r="F18" i="9"/>
  <c r="F13" i="10"/>
  <c r="F14" i="10"/>
  <c r="F12" i="9"/>
  <c r="F13" i="9"/>
  <c r="F2" i="9"/>
  <c r="F19" i="10"/>
  <c r="F8" i="9"/>
  <c r="F21" i="9"/>
  <c r="F10" i="10"/>
  <c r="F23" i="10"/>
  <c r="F22" i="9"/>
  <c r="F7" i="10"/>
  <c r="F4" i="9"/>
  <c r="F16" i="10"/>
  <c r="F15" i="9"/>
  <c r="F27" i="9"/>
  <c r="F17" i="10"/>
  <c r="F18" i="10"/>
  <c r="F4" i="10"/>
  <c r="F26" i="10"/>
  <c r="F25" i="10"/>
  <c r="F25" i="9"/>
  <c r="F24" i="9"/>
  <c r="F11" i="9"/>
  <c r="F23" i="9"/>
  <c r="F12" i="10"/>
  <c r="F24" i="10"/>
  <c r="F3" i="10"/>
  <c r="F3" i="9"/>
  <c r="F2" i="10"/>
  <c r="F30" i="10"/>
  <c r="F30" i="9"/>
  <c r="F6" i="9"/>
  <c r="F5" i="10"/>
  <c r="F7" i="9"/>
  <c r="F19" i="9"/>
  <c r="F5" i="9"/>
  <c r="F20" i="9"/>
  <c r="F8" i="10"/>
  <c r="F20" i="10"/>
  <c r="F9" i="10"/>
  <c r="F21" i="10"/>
  <c r="E13" i="4"/>
  <c r="E12" i="4"/>
  <c r="E33" i="5"/>
  <c r="B33" i="5"/>
  <c r="E32" i="5"/>
  <c r="B32" i="5"/>
  <c r="E31" i="5"/>
  <c r="B31" i="5"/>
  <c r="E30" i="5"/>
  <c r="F30" i="5" s="1"/>
  <c r="E28" i="5"/>
  <c r="F28" i="5" s="1"/>
  <c r="E27" i="5"/>
  <c r="F27" i="5" s="1"/>
  <c r="E26" i="5"/>
  <c r="F26" i="5" s="1"/>
  <c r="E25" i="5"/>
  <c r="F25" i="5" s="1"/>
  <c r="E24" i="5"/>
  <c r="F24" i="5" s="1"/>
  <c r="E23" i="5"/>
  <c r="F23" i="5" s="1"/>
  <c r="E22" i="5"/>
  <c r="F22" i="5" s="1"/>
  <c r="E21" i="5"/>
  <c r="F21" i="5" s="1"/>
  <c r="E20" i="5"/>
  <c r="F20" i="5" s="1"/>
  <c r="E19" i="5"/>
  <c r="F19" i="5" s="1"/>
  <c r="E18" i="5"/>
  <c r="F18" i="5" s="1"/>
  <c r="E17" i="5"/>
  <c r="F17" i="5" s="1"/>
  <c r="E16" i="5"/>
  <c r="F16" i="5" s="1"/>
  <c r="E15" i="5"/>
  <c r="F15" i="5" s="1"/>
  <c r="E14" i="5"/>
  <c r="F14" i="5" s="1"/>
  <c r="E13" i="5"/>
  <c r="F13" i="5" s="1"/>
  <c r="E12" i="5"/>
  <c r="F12" i="5" s="1"/>
  <c r="E11" i="5"/>
  <c r="F11" i="5" s="1"/>
  <c r="E10" i="5"/>
  <c r="F10" i="5" s="1"/>
  <c r="E9" i="5"/>
  <c r="F9" i="5" s="1"/>
  <c r="E8" i="5"/>
  <c r="F8" i="5" s="1"/>
  <c r="E7" i="5"/>
  <c r="F7" i="5" s="1"/>
  <c r="E6" i="5"/>
  <c r="F6" i="5" s="1"/>
  <c r="E5" i="5"/>
  <c r="F5" i="5" s="1"/>
  <c r="B5" i="5"/>
  <c r="E4" i="5"/>
  <c r="F4" i="5" s="1"/>
  <c r="B4" i="5"/>
  <c r="E3" i="5"/>
  <c r="F3" i="5" s="1"/>
  <c r="B3" i="5"/>
  <c r="E2" i="5"/>
  <c r="F2" i="5" s="1"/>
  <c r="B2" i="5"/>
  <c r="G74" i="4"/>
  <c r="J74" i="4"/>
  <c r="K74" i="4"/>
  <c r="L74" i="4"/>
  <c r="M74" i="4"/>
  <c r="N74" i="4"/>
  <c r="O74" i="4"/>
  <c r="P74" i="4"/>
  <c r="Q74" i="4"/>
  <c r="R74" i="4"/>
  <c r="S74" i="4"/>
  <c r="T74" i="4"/>
  <c r="U74" i="4"/>
  <c r="V74" i="4"/>
  <c r="W74" i="4"/>
  <c r="X74" i="4"/>
  <c r="Y74" i="4"/>
  <c r="Z74" i="4"/>
  <c r="AA74" i="4"/>
  <c r="AB74" i="4"/>
  <c r="AC74" i="4"/>
  <c r="AD74" i="4"/>
  <c r="G75" i="4"/>
  <c r="J75" i="4"/>
  <c r="K75" i="4"/>
  <c r="L75" i="4"/>
  <c r="M75" i="4"/>
  <c r="N75" i="4"/>
  <c r="O75" i="4"/>
  <c r="P75" i="4"/>
  <c r="Q75" i="4"/>
  <c r="R75" i="4"/>
  <c r="S75" i="4"/>
  <c r="T75" i="4"/>
  <c r="U75" i="4"/>
  <c r="V75" i="4"/>
  <c r="W75" i="4"/>
  <c r="X75" i="4"/>
  <c r="Y75" i="4"/>
  <c r="Z75" i="4"/>
  <c r="AA75" i="4"/>
  <c r="AB75" i="4"/>
  <c r="AC75" i="4"/>
  <c r="AD75" i="4"/>
  <c r="G76" i="4"/>
  <c r="J76" i="4"/>
  <c r="K76" i="4"/>
  <c r="L76" i="4"/>
  <c r="M76" i="4"/>
  <c r="N76" i="4"/>
  <c r="O76" i="4"/>
  <c r="P76" i="4"/>
  <c r="Q76" i="4"/>
  <c r="R76" i="4"/>
  <c r="S76" i="4"/>
  <c r="T76" i="4"/>
  <c r="U76" i="4"/>
  <c r="V76" i="4"/>
  <c r="W76" i="4"/>
  <c r="X76" i="4"/>
  <c r="Y76" i="4"/>
  <c r="Z76" i="4"/>
  <c r="AA76" i="4"/>
  <c r="AB76" i="4"/>
  <c r="AC76" i="4"/>
  <c r="AD76" i="4"/>
  <c r="G77" i="4"/>
  <c r="J77" i="4"/>
  <c r="K77" i="4"/>
  <c r="L77" i="4"/>
  <c r="M77" i="4"/>
  <c r="N77" i="4"/>
  <c r="O77" i="4"/>
  <c r="P77" i="4"/>
  <c r="Q77" i="4"/>
  <c r="R77" i="4"/>
  <c r="S77" i="4"/>
  <c r="T77" i="4"/>
  <c r="U77" i="4"/>
  <c r="V77" i="4"/>
  <c r="W77" i="4"/>
  <c r="X77" i="4"/>
  <c r="Y77" i="4"/>
  <c r="Z77" i="4"/>
  <c r="AA77" i="4"/>
  <c r="AB77" i="4"/>
  <c r="AC77" i="4"/>
  <c r="AD77" i="4"/>
  <c r="G78" i="4"/>
  <c r="J78" i="4"/>
  <c r="K78" i="4"/>
  <c r="L78" i="4"/>
  <c r="M78" i="4"/>
  <c r="N78" i="4"/>
  <c r="O78" i="4"/>
  <c r="P78" i="4"/>
  <c r="Q78" i="4"/>
  <c r="R78" i="4"/>
  <c r="S78" i="4"/>
  <c r="T78" i="4"/>
  <c r="U78" i="4"/>
  <c r="V78" i="4"/>
  <c r="W78" i="4"/>
  <c r="X78" i="4"/>
  <c r="Y78" i="4"/>
  <c r="Z78" i="4"/>
  <c r="AA78" i="4"/>
  <c r="AB78" i="4"/>
  <c r="AC78" i="4"/>
  <c r="AD78" i="4"/>
  <c r="G79" i="4"/>
  <c r="J79" i="4"/>
  <c r="K79" i="4"/>
  <c r="L79" i="4"/>
  <c r="M79" i="4"/>
  <c r="N79" i="4"/>
  <c r="O79" i="4"/>
  <c r="P79" i="4"/>
  <c r="Q79" i="4"/>
  <c r="R79" i="4"/>
  <c r="S79" i="4"/>
  <c r="T79" i="4"/>
  <c r="U79" i="4"/>
  <c r="V79" i="4"/>
  <c r="W79" i="4"/>
  <c r="X79" i="4"/>
  <c r="Y79" i="4"/>
  <c r="Z79" i="4"/>
  <c r="AA79" i="4"/>
  <c r="AB79" i="4"/>
  <c r="AC79" i="4"/>
  <c r="AD79" i="4"/>
  <c r="G80" i="4"/>
  <c r="J80" i="4"/>
  <c r="K80" i="4"/>
  <c r="L80" i="4"/>
  <c r="M80" i="4"/>
  <c r="N80" i="4"/>
  <c r="O80" i="4"/>
  <c r="P80" i="4"/>
  <c r="Q80" i="4"/>
  <c r="R80" i="4"/>
  <c r="S80" i="4"/>
  <c r="T80" i="4"/>
  <c r="U80" i="4"/>
  <c r="V80" i="4"/>
  <c r="W80" i="4"/>
  <c r="X80" i="4"/>
  <c r="Y80" i="4"/>
  <c r="Z80" i="4"/>
  <c r="AA80" i="4"/>
  <c r="AB80" i="4"/>
  <c r="AC80" i="4"/>
  <c r="AD80" i="4"/>
  <c r="G81" i="4"/>
  <c r="J81" i="4"/>
  <c r="K81" i="4"/>
  <c r="L81" i="4"/>
  <c r="M81" i="4"/>
  <c r="N81" i="4"/>
  <c r="O81" i="4"/>
  <c r="P81" i="4"/>
  <c r="Q81" i="4"/>
  <c r="R81" i="4"/>
  <c r="S81" i="4"/>
  <c r="T81" i="4"/>
  <c r="U81" i="4"/>
  <c r="V81" i="4"/>
  <c r="W81" i="4"/>
  <c r="X81" i="4"/>
  <c r="Y81" i="4"/>
  <c r="Z81" i="4"/>
  <c r="AA81" i="4"/>
  <c r="AB81" i="4"/>
  <c r="AC81" i="4"/>
  <c r="AD81" i="4"/>
  <c r="G82" i="4"/>
  <c r="J82" i="4"/>
  <c r="K82" i="4"/>
  <c r="L82" i="4"/>
  <c r="M82" i="4"/>
  <c r="N82" i="4"/>
  <c r="O82" i="4"/>
  <c r="P82" i="4"/>
  <c r="Q82" i="4"/>
  <c r="R82" i="4"/>
  <c r="S82" i="4"/>
  <c r="T82" i="4"/>
  <c r="U82" i="4"/>
  <c r="V82" i="4"/>
  <c r="W82" i="4"/>
  <c r="X82" i="4"/>
  <c r="Y82" i="4"/>
  <c r="Z82" i="4"/>
  <c r="AA82" i="4"/>
  <c r="AB82" i="4"/>
  <c r="AC82" i="4"/>
  <c r="AD82" i="4"/>
  <c r="G83" i="4"/>
  <c r="J83" i="4"/>
  <c r="K83" i="4"/>
  <c r="L83" i="4"/>
  <c r="M83" i="4"/>
  <c r="N83" i="4"/>
  <c r="O83" i="4"/>
  <c r="P83" i="4"/>
  <c r="Q83" i="4"/>
  <c r="R83" i="4"/>
  <c r="S83" i="4"/>
  <c r="T83" i="4"/>
  <c r="U83" i="4"/>
  <c r="V83" i="4"/>
  <c r="W83" i="4"/>
  <c r="X83" i="4"/>
  <c r="Y83" i="4"/>
  <c r="Z83" i="4"/>
  <c r="AA83" i="4"/>
  <c r="AB83" i="4"/>
  <c r="AC83" i="4"/>
  <c r="AD83" i="4"/>
  <c r="G84" i="4"/>
  <c r="J84" i="4"/>
  <c r="K84" i="4"/>
  <c r="L84" i="4"/>
  <c r="M84" i="4"/>
  <c r="N84" i="4"/>
  <c r="O84" i="4"/>
  <c r="P84" i="4"/>
  <c r="Q84" i="4"/>
  <c r="R84" i="4"/>
  <c r="S84" i="4"/>
  <c r="T84" i="4"/>
  <c r="U84" i="4"/>
  <c r="V84" i="4"/>
  <c r="W84" i="4"/>
  <c r="X84" i="4"/>
  <c r="Y84" i="4"/>
  <c r="Z84" i="4"/>
  <c r="AA84" i="4"/>
  <c r="AB84" i="4"/>
  <c r="AC84" i="4"/>
  <c r="AD84" i="4"/>
  <c r="G85" i="4"/>
  <c r="J85" i="4"/>
  <c r="K85" i="4"/>
  <c r="L85" i="4"/>
  <c r="M85" i="4"/>
  <c r="N85" i="4"/>
  <c r="O85" i="4"/>
  <c r="P85" i="4"/>
  <c r="Q85" i="4"/>
  <c r="R85" i="4"/>
  <c r="S85" i="4"/>
  <c r="T85" i="4"/>
  <c r="U85" i="4"/>
  <c r="V85" i="4"/>
  <c r="W85" i="4"/>
  <c r="X85" i="4"/>
  <c r="Y85" i="4"/>
  <c r="Z85" i="4"/>
  <c r="AA85" i="4"/>
  <c r="AB85" i="4"/>
  <c r="AC85" i="4"/>
  <c r="AD85" i="4"/>
  <c r="G86" i="4"/>
  <c r="J86" i="4"/>
  <c r="K86" i="4"/>
  <c r="L86" i="4"/>
  <c r="M86" i="4"/>
  <c r="N86" i="4"/>
  <c r="O86" i="4"/>
  <c r="P86" i="4"/>
  <c r="Q86" i="4"/>
  <c r="R86" i="4"/>
  <c r="S86" i="4"/>
  <c r="T86" i="4"/>
  <c r="U86" i="4"/>
  <c r="V86" i="4"/>
  <c r="W86" i="4"/>
  <c r="X86" i="4"/>
  <c r="Y86" i="4"/>
  <c r="Z86" i="4"/>
  <c r="AA86" i="4"/>
  <c r="AB86" i="4"/>
  <c r="AC86" i="4"/>
  <c r="AD86" i="4"/>
  <c r="G87" i="4"/>
  <c r="J87" i="4"/>
  <c r="K87" i="4"/>
  <c r="L87" i="4"/>
  <c r="M87" i="4"/>
  <c r="N87" i="4"/>
  <c r="O87" i="4"/>
  <c r="P87" i="4"/>
  <c r="Q87" i="4"/>
  <c r="R87" i="4"/>
  <c r="S87" i="4"/>
  <c r="T87" i="4"/>
  <c r="U87" i="4"/>
  <c r="V87" i="4"/>
  <c r="W87" i="4"/>
  <c r="X87" i="4"/>
  <c r="Y87" i="4"/>
  <c r="Z87" i="4"/>
  <c r="AA87" i="4"/>
  <c r="AB87" i="4"/>
  <c r="AC87" i="4"/>
  <c r="AD87" i="4"/>
  <c r="G88" i="4"/>
  <c r="J88" i="4"/>
  <c r="K88" i="4"/>
  <c r="L88" i="4"/>
  <c r="M88" i="4"/>
  <c r="N88" i="4"/>
  <c r="O88" i="4"/>
  <c r="P88" i="4"/>
  <c r="Q88" i="4"/>
  <c r="R88" i="4"/>
  <c r="S88" i="4"/>
  <c r="T88" i="4"/>
  <c r="U88" i="4"/>
  <c r="V88" i="4"/>
  <c r="W88" i="4"/>
  <c r="X88" i="4"/>
  <c r="Y88" i="4"/>
  <c r="Z88" i="4"/>
  <c r="AA88" i="4"/>
  <c r="AB88" i="4"/>
  <c r="AC88" i="4"/>
  <c r="AD88" i="4"/>
  <c r="G89" i="4"/>
  <c r="J89" i="4"/>
  <c r="K89" i="4"/>
  <c r="L89" i="4"/>
  <c r="M89" i="4"/>
  <c r="N89" i="4"/>
  <c r="O89" i="4"/>
  <c r="P89" i="4"/>
  <c r="Q89" i="4"/>
  <c r="R89" i="4"/>
  <c r="S89" i="4"/>
  <c r="T89" i="4"/>
  <c r="U89" i="4"/>
  <c r="V89" i="4"/>
  <c r="W89" i="4"/>
  <c r="X89" i="4"/>
  <c r="Y89" i="4"/>
  <c r="Z89" i="4"/>
  <c r="AA89" i="4"/>
  <c r="AB89" i="4"/>
  <c r="AC89" i="4"/>
  <c r="AD89" i="4"/>
  <c r="G90" i="4"/>
  <c r="J90" i="4"/>
  <c r="K90" i="4"/>
  <c r="L90" i="4"/>
  <c r="M90" i="4"/>
  <c r="N90" i="4"/>
  <c r="O90" i="4"/>
  <c r="P90" i="4"/>
  <c r="Q90" i="4"/>
  <c r="R90" i="4"/>
  <c r="S90" i="4"/>
  <c r="T90" i="4"/>
  <c r="U90" i="4"/>
  <c r="V90" i="4"/>
  <c r="W90" i="4"/>
  <c r="X90" i="4"/>
  <c r="Y90" i="4"/>
  <c r="Z90" i="4"/>
  <c r="AA90" i="4"/>
  <c r="AB90" i="4"/>
  <c r="AC90" i="4"/>
  <c r="AD90" i="4"/>
  <c r="G91" i="4"/>
  <c r="J91" i="4"/>
  <c r="K91" i="4"/>
  <c r="L91" i="4"/>
  <c r="M91" i="4"/>
  <c r="N91" i="4"/>
  <c r="O91" i="4"/>
  <c r="P91" i="4"/>
  <c r="Q91" i="4"/>
  <c r="R91" i="4"/>
  <c r="S91" i="4"/>
  <c r="T91" i="4"/>
  <c r="U91" i="4"/>
  <c r="V91" i="4"/>
  <c r="W91" i="4"/>
  <c r="X91" i="4"/>
  <c r="Y91" i="4"/>
  <c r="Z91" i="4"/>
  <c r="AA91" i="4"/>
  <c r="AB91" i="4"/>
  <c r="AC91" i="4"/>
  <c r="AD91" i="4"/>
  <c r="G92" i="4"/>
  <c r="J92" i="4"/>
  <c r="K92" i="4"/>
  <c r="L92" i="4"/>
  <c r="M92" i="4"/>
  <c r="N92" i="4"/>
  <c r="O92" i="4"/>
  <c r="P92" i="4"/>
  <c r="Q92" i="4"/>
  <c r="R92" i="4"/>
  <c r="S92" i="4"/>
  <c r="T92" i="4"/>
  <c r="U92" i="4"/>
  <c r="V92" i="4"/>
  <c r="W92" i="4"/>
  <c r="X92" i="4"/>
  <c r="Y92" i="4"/>
  <c r="Z92" i="4"/>
  <c r="AA92" i="4"/>
  <c r="AB92" i="4"/>
  <c r="AC92" i="4"/>
  <c r="AD92" i="4"/>
  <c r="G93" i="4"/>
  <c r="J93" i="4"/>
  <c r="K93" i="4"/>
  <c r="L93" i="4"/>
  <c r="M93" i="4"/>
  <c r="N93" i="4"/>
  <c r="O93" i="4"/>
  <c r="P93" i="4"/>
  <c r="Q93" i="4"/>
  <c r="R93" i="4"/>
  <c r="S93" i="4"/>
  <c r="T93" i="4"/>
  <c r="U93" i="4"/>
  <c r="V93" i="4"/>
  <c r="W93" i="4"/>
  <c r="X93" i="4"/>
  <c r="Y93" i="4"/>
  <c r="Z93" i="4"/>
  <c r="AA93" i="4"/>
  <c r="AB93" i="4"/>
  <c r="AC93" i="4"/>
  <c r="AD93" i="4"/>
  <c r="G94" i="4"/>
  <c r="J94" i="4"/>
  <c r="K94" i="4"/>
  <c r="L94" i="4"/>
  <c r="M94" i="4"/>
  <c r="N94" i="4"/>
  <c r="O94" i="4"/>
  <c r="P94" i="4"/>
  <c r="Q94" i="4"/>
  <c r="R94" i="4"/>
  <c r="S94" i="4"/>
  <c r="T94" i="4"/>
  <c r="U94" i="4"/>
  <c r="V94" i="4"/>
  <c r="W94" i="4"/>
  <c r="X94" i="4"/>
  <c r="Y94" i="4"/>
  <c r="Z94" i="4"/>
  <c r="AA94" i="4"/>
  <c r="AB94" i="4"/>
  <c r="AC94" i="4"/>
  <c r="AD94" i="4"/>
  <c r="G95" i="4"/>
  <c r="J95" i="4"/>
  <c r="K95" i="4"/>
  <c r="L95" i="4"/>
  <c r="M95" i="4"/>
  <c r="N95" i="4"/>
  <c r="O95" i="4"/>
  <c r="P95" i="4"/>
  <c r="Q95" i="4"/>
  <c r="R95" i="4"/>
  <c r="S95" i="4"/>
  <c r="T95" i="4"/>
  <c r="U95" i="4"/>
  <c r="V95" i="4"/>
  <c r="W95" i="4"/>
  <c r="X95" i="4"/>
  <c r="Y95" i="4"/>
  <c r="Z95" i="4"/>
  <c r="AA95" i="4"/>
  <c r="AB95" i="4"/>
  <c r="AC95" i="4"/>
  <c r="AD95" i="4"/>
  <c r="G96" i="4"/>
  <c r="J96" i="4"/>
  <c r="K96" i="4"/>
  <c r="L96" i="4"/>
  <c r="M96" i="4"/>
  <c r="N96" i="4"/>
  <c r="O96" i="4"/>
  <c r="P96" i="4"/>
  <c r="Q96" i="4"/>
  <c r="R96" i="4"/>
  <c r="S96" i="4"/>
  <c r="T96" i="4"/>
  <c r="U96" i="4"/>
  <c r="V96" i="4"/>
  <c r="W96" i="4"/>
  <c r="X96" i="4"/>
  <c r="Y96" i="4"/>
  <c r="Z96" i="4"/>
  <c r="AA96" i="4"/>
  <c r="AB96" i="4"/>
  <c r="AC96" i="4"/>
  <c r="AD96" i="4"/>
  <c r="G97" i="4"/>
  <c r="J97" i="4"/>
  <c r="K97" i="4"/>
  <c r="L97" i="4"/>
  <c r="M97" i="4"/>
  <c r="N97" i="4"/>
  <c r="O97" i="4"/>
  <c r="P97" i="4"/>
  <c r="Q97" i="4"/>
  <c r="R97" i="4"/>
  <c r="S97" i="4"/>
  <c r="T97" i="4"/>
  <c r="U97" i="4"/>
  <c r="V97" i="4"/>
  <c r="W97" i="4"/>
  <c r="X97" i="4"/>
  <c r="Y97" i="4"/>
  <c r="Z97" i="4"/>
  <c r="AA97" i="4"/>
  <c r="AB97" i="4"/>
  <c r="AC97" i="4"/>
  <c r="AD97" i="4"/>
  <c r="G98" i="4"/>
  <c r="J98" i="4"/>
  <c r="K98" i="4"/>
  <c r="L98" i="4"/>
  <c r="M98" i="4"/>
  <c r="N98" i="4"/>
  <c r="O98" i="4"/>
  <c r="P98" i="4"/>
  <c r="Q98" i="4"/>
  <c r="R98" i="4"/>
  <c r="S98" i="4"/>
  <c r="T98" i="4"/>
  <c r="U98" i="4"/>
  <c r="V98" i="4"/>
  <c r="W98" i="4"/>
  <c r="X98" i="4"/>
  <c r="Y98" i="4"/>
  <c r="Z98" i="4"/>
  <c r="AA98" i="4"/>
  <c r="AB98" i="4"/>
  <c r="AC98" i="4"/>
  <c r="AD98" i="4"/>
  <c r="G99" i="4"/>
  <c r="J99" i="4"/>
  <c r="K99" i="4"/>
  <c r="L99" i="4"/>
  <c r="M99" i="4"/>
  <c r="N99" i="4"/>
  <c r="O99" i="4"/>
  <c r="P99" i="4"/>
  <c r="Q99" i="4"/>
  <c r="R99" i="4"/>
  <c r="S99" i="4"/>
  <c r="T99" i="4"/>
  <c r="U99" i="4"/>
  <c r="V99" i="4"/>
  <c r="W99" i="4"/>
  <c r="X99" i="4"/>
  <c r="Y99" i="4"/>
  <c r="Z99" i="4"/>
  <c r="AA99" i="4"/>
  <c r="AB99" i="4"/>
  <c r="AC99" i="4"/>
  <c r="AD99" i="4"/>
  <c r="AD73" i="4"/>
  <c r="AC73" i="4"/>
  <c r="AB73" i="4"/>
  <c r="AA73" i="4"/>
  <c r="Z73" i="4"/>
  <c r="Y73" i="4"/>
  <c r="X73" i="4"/>
  <c r="W73" i="4"/>
  <c r="V73" i="4"/>
  <c r="U73" i="4"/>
  <c r="T73" i="4"/>
  <c r="S73" i="4"/>
  <c r="R73" i="4"/>
  <c r="Q73" i="4"/>
  <c r="P73" i="4"/>
  <c r="O73" i="4"/>
  <c r="N73" i="4"/>
  <c r="M73" i="4"/>
  <c r="L73" i="4"/>
  <c r="K73" i="4"/>
  <c r="J73" i="4"/>
  <c r="G73" i="4"/>
  <c r="G48" i="4"/>
  <c r="J48" i="4"/>
  <c r="K48" i="4"/>
  <c r="L48" i="4"/>
  <c r="M48" i="4"/>
  <c r="N48" i="4"/>
  <c r="O48" i="4"/>
  <c r="P48" i="4"/>
  <c r="Q48" i="4"/>
  <c r="R48" i="4"/>
  <c r="S48" i="4"/>
  <c r="T48" i="4"/>
  <c r="U48" i="4"/>
  <c r="V48" i="4"/>
  <c r="W48" i="4"/>
  <c r="X48" i="4"/>
  <c r="Y48" i="4"/>
  <c r="Z48" i="4"/>
  <c r="AA48" i="4"/>
  <c r="AB48" i="4"/>
  <c r="AC48" i="4"/>
  <c r="AD48" i="4"/>
  <c r="G49" i="4"/>
  <c r="J49" i="4"/>
  <c r="K49" i="4"/>
  <c r="L49" i="4"/>
  <c r="M49" i="4"/>
  <c r="N49" i="4"/>
  <c r="O49" i="4"/>
  <c r="P49" i="4"/>
  <c r="Q49" i="4"/>
  <c r="R49" i="4"/>
  <c r="S49" i="4"/>
  <c r="T49" i="4"/>
  <c r="U49" i="4"/>
  <c r="V49" i="4"/>
  <c r="W49" i="4"/>
  <c r="X49" i="4"/>
  <c r="Y49" i="4"/>
  <c r="Z49" i="4"/>
  <c r="AA49" i="4"/>
  <c r="AB49" i="4"/>
  <c r="AC49" i="4"/>
  <c r="AD49" i="4"/>
  <c r="G50" i="4"/>
  <c r="J50" i="4"/>
  <c r="K50" i="4"/>
  <c r="L50" i="4"/>
  <c r="M50" i="4"/>
  <c r="N50" i="4"/>
  <c r="O50" i="4"/>
  <c r="P50" i="4"/>
  <c r="Q50" i="4"/>
  <c r="R50" i="4"/>
  <c r="S50" i="4"/>
  <c r="T50" i="4"/>
  <c r="U50" i="4"/>
  <c r="V50" i="4"/>
  <c r="W50" i="4"/>
  <c r="X50" i="4"/>
  <c r="Y50" i="4"/>
  <c r="Z50" i="4"/>
  <c r="AA50" i="4"/>
  <c r="AB50" i="4"/>
  <c r="AC50" i="4"/>
  <c r="AD50" i="4"/>
  <c r="G51" i="4"/>
  <c r="J51" i="4"/>
  <c r="K51" i="4"/>
  <c r="L51" i="4"/>
  <c r="M51" i="4"/>
  <c r="N51" i="4"/>
  <c r="O51" i="4"/>
  <c r="P51" i="4"/>
  <c r="Q51" i="4"/>
  <c r="R51" i="4"/>
  <c r="S51" i="4"/>
  <c r="T51" i="4"/>
  <c r="U51" i="4"/>
  <c r="V51" i="4"/>
  <c r="W51" i="4"/>
  <c r="X51" i="4"/>
  <c r="Y51" i="4"/>
  <c r="Z51" i="4"/>
  <c r="AA51" i="4"/>
  <c r="AB51" i="4"/>
  <c r="AC51" i="4"/>
  <c r="AD51" i="4"/>
  <c r="G52" i="4"/>
  <c r="J52" i="4"/>
  <c r="K52" i="4"/>
  <c r="L52" i="4"/>
  <c r="M52" i="4"/>
  <c r="N52" i="4"/>
  <c r="O52" i="4"/>
  <c r="P52" i="4"/>
  <c r="Q52" i="4"/>
  <c r="R52" i="4"/>
  <c r="S52" i="4"/>
  <c r="T52" i="4"/>
  <c r="U52" i="4"/>
  <c r="V52" i="4"/>
  <c r="W52" i="4"/>
  <c r="X52" i="4"/>
  <c r="Y52" i="4"/>
  <c r="Z52" i="4"/>
  <c r="AA52" i="4"/>
  <c r="AB52" i="4"/>
  <c r="AC52" i="4"/>
  <c r="AD52" i="4"/>
  <c r="G53" i="4"/>
  <c r="J53" i="4"/>
  <c r="K53" i="4"/>
  <c r="L53" i="4"/>
  <c r="M53" i="4"/>
  <c r="N53" i="4"/>
  <c r="O53" i="4"/>
  <c r="P53" i="4"/>
  <c r="Q53" i="4"/>
  <c r="R53" i="4"/>
  <c r="S53" i="4"/>
  <c r="T53" i="4"/>
  <c r="U53" i="4"/>
  <c r="V53" i="4"/>
  <c r="W53" i="4"/>
  <c r="X53" i="4"/>
  <c r="Y53" i="4"/>
  <c r="Z53" i="4"/>
  <c r="AA53" i="4"/>
  <c r="AB53" i="4"/>
  <c r="AC53" i="4"/>
  <c r="AD53" i="4"/>
  <c r="G54" i="4"/>
  <c r="J54" i="4"/>
  <c r="K54" i="4"/>
  <c r="L54" i="4"/>
  <c r="M54" i="4"/>
  <c r="N54" i="4"/>
  <c r="O54" i="4"/>
  <c r="P54" i="4"/>
  <c r="Q54" i="4"/>
  <c r="R54" i="4"/>
  <c r="S54" i="4"/>
  <c r="T54" i="4"/>
  <c r="U54" i="4"/>
  <c r="V54" i="4"/>
  <c r="W54" i="4"/>
  <c r="X54" i="4"/>
  <c r="Y54" i="4"/>
  <c r="Z54" i="4"/>
  <c r="AA54" i="4"/>
  <c r="AB54" i="4"/>
  <c r="AC54" i="4"/>
  <c r="AD54" i="4"/>
  <c r="G55" i="4"/>
  <c r="J55" i="4"/>
  <c r="K55" i="4"/>
  <c r="L55" i="4"/>
  <c r="M55" i="4"/>
  <c r="N55" i="4"/>
  <c r="O55" i="4"/>
  <c r="P55" i="4"/>
  <c r="Q55" i="4"/>
  <c r="R55" i="4"/>
  <c r="S55" i="4"/>
  <c r="T55" i="4"/>
  <c r="U55" i="4"/>
  <c r="V55" i="4"/>
  <c r="W55" i="4"/>
  <c r="X55" i="4"/>
  <c r="Y55" i="4"/>
  <c r="Z55" i="4"/>
  <c r="AA55" i="4"/>
  <c r="AB55" i="4"/>
  <c r="AC55" i="4"/>
  <c r="AD55" i="4"/>
  <c r="G56" i="4"/>
  <c r="J56" i="4"/>
  <c r="K56" i="4"/>
  <c r="L56" i="4"/>
  <c r="M56" i="4"/>
  <c r="N56" i="4"/>
  <c r="O56" i="4"/>
  <c r="P56" i="4"/>
  <c r="Q56" i="4"/>
  <c r="R56" i="4"/>
  <c r="S56" i="4"/>
  <c r="T56" i="4"/>
  <c r="U56" i="4"/>
  <c r="V56" i="4"/>
  <c r="W56" i="4"/>
  <c r="X56" i="4"/>
  <c r="Y56" i="4"/>
  <c r="Z56" i="4"/>
  <c r="AA56" i="4"/>
  <c r="AB56" i="4"/>
  <c r="AC56" i="4"/>
  <c r="AD56" i="4"/>
  <c r="G57" i="4"/>
  <c r="J57" i="4"/>
  <c r="K57" i="4"/>
  <c r="L57" i="4"/>
  <c r="M57" i="4"/>
  <c r="N57" i="4"/>
  <c r="O57" i="4"/>
  <c r="P57" i="4"/>
  <c r="Q57" i="4"/>
  <c r="R57" i="4"/>
  <c r="S57" i="4"/>
  <c r="T57" i="4"/>
  <c r="U57" i="4"/>
  <c r="V57" i="4"/>
  <c r="W57" i="4"/>
  <c r="X57" i="4"/>
  <c r="Y57" i="4"/>
  <c r="Z57" i="4"/>
  <c r="AA57" i="4"/>
  <c r="AB57" i="4"/>
  <c r="AC57" i="4"/>
  <c r="AD57" i="4"/>
  <c r="G58" i="4"/>
  <c r="J58" i="4"/>
  <c r="K58" i="4"/>
  <c r="L58" i="4"/>
  <c r="M58" i="4"/>
  <c r="N58" i="4"/>
  <c r="O58" i="4"/>
  <c r="P58" i="4"/>
  <c r="Q58" i="4"/>
  <c r="R58" i="4"/>
  <c r="S58" i="4"/>
  <c r="T58" i="4"/>
  <c r="U58" i="4"/>
  <c r="V58" i="4"/>
  <c r="W58" i="4"/>
  <c r="X58" i="4"/>
  <c r="Y58" i="4"/>
  <c r="Z58" i="4"/>
  <c r="AA58" i="4"/>
  <c r="AB58" i="4"/>
  <c r="AC58" i="4"/>
  <c r="AD58" i="4"/>
  <c r="G59" i="4"/>
  <c r="J59" i="4"/>
  <c r="K59" i="4"/>
  <c r="L59" i="4"/>
  <c r="M59" i="4"/>
  <c r="N59" i="4"/>
  <c r="O59" i="4"/>
  <c r="P59" i="4"/>
  <c r="Q59" i="4"/>
  <c r="R59" i="4"/>
  <c r="S59" i="4"/>
  <c r="T59" i="4"/>
  <c r="U59" i="4"/>
  <c r="V59" i="4"/>
  <c r="W59" i="4"/>
  <c r="X59" i="4"/>
  <c r="Y59" i="4"/>
  <c r="Z59" i="4"/>
  <c r="AA59" i="4"/>
  <c r="AB59" i="4"/>
  <c r="AC59" i="4"/>
  <c r="AD59" i="4"/>
  <c r="G60" i="4"/>
  <c r="J60" i="4"/>
  <c r="K60" i="4"/>
  <c r="L60" i="4"/>
  <c r="M60" i="4"/>
  <c r="N60" i="4"/>
  <c r="O60" i="4"/>
  <c r="P60" i="4"/>
  <c r="Q60" i="4"/>
  <c r="R60" i="4"/>
  <c r="S60" i="4"/>
  <c r="T60" i="4"/>
  <c r="U60" i="4"/>
  <c r="V60" i="4"/>
  <c r="W60" i="4"/>
  <c r="X60" i="4"/>
  <c r="Y60" i="4"/>
  <c r="Z60" i="4"/>
  <c r="AA60" i="4"/>
  <c r="AB60" i="4"/>
  <c r="AC60" i="4"/>
  <c r="AD60" i="4"/>
  <c r="G61" i="4"/>
  <c r="J61" i="4"/>
  <c r="K61" i="4"/>
  <c r="L61" i="4"/>
  <c r="M61" i="4"/>
  <c r="N61" i="4"/>
  <c r="O61" i="4"/>
  <c r="P61" i="4"/>
  <c r="Q61" i="4"/>
  <c r="R61" i="4"/>
  <c r="S61" i="4"/>
  <c r="T61" i="4"/>
  <c r="U61" i="4"/>
  <c r="V61" i="4"/>
  <c r="W61" i="4"/>
  <c r="X61" i="4"/>
  <c r="Y61" i="4"/>
  <c r="Z61" i="4"/>
  <c r="AA61" i="4"/>
  <c r="AB61" i="4"/>
  <c r="AC61" i="4"/>
  <c r="AD61" i="4"/>
  <c r="G62" i="4"/>
  <c r="J62" i="4"/>
  <c r="K62" i="4"/>
  <c r="L62" i="4"/>
  <c r="M62" i="4"/>
  <c r="N62" i="4"/>
  <c r="O62" i="4"/>
  <c r="P62" i="4"/>
  <c r="Q62" i="4"/>
  <c r="R62" i="4"/>
  <c r="S62" i="4"/>
  <c r="T62" i="4"/>
  <c r="U62" i="4"/>
  <c r="V62" i="4"/>
  <c r="W62" i="4"/>
  <c r="X62" i="4"/>
  <c r="Y62" i="4"/>
  <c r="Z62" i="4"/>
  <c r="AA62" i="4"/>
  <c r="AB62" i="4"/>
  <c r="AC62" i="4"/>
  <c r="AD62" i="4"/>
  <c r="G63" i="4"/>
  <c r="J63" i="4"/>
  <c r="K63" i="4"/>
  <c r="L63" i="4"/>
  <c r="M63" i="4"/>
  <c r="N63" i="4"/>
  <c r="O63" i="4"/>
  <c r="P63" i="4"/>
  <c r="Q63" i="4"/>
  <c r="R63" i="4"/>
  <c r="S63" i="4"/>
  <c r="T63" i="4"/>
  <c r="U63" i="4"/>
  <c r="V63" i="4"/>
  <c r="W63" i="4"/>
  <c r="X63" i="4"/>
  <c r="Y63" i="4"/>
  <c r="Z63" i="4"/>
  <c r="AA63" i="4"/>
  <c r="AB63" i="4"/>
  <c r="AC63" i="4"/>
  <c r="AD63" i="4"/>
  <c r="G64" i="4"/>
  <c r="J64" i="4"/>
  <c r="K64" i="4"/>
  <c r="L64" i="4"/>
  <c r="M64" i="4"/>
  <c r="N64" i="4"/>
  <c r="O64" i="4"/>
  <c r="P64" i="4"/>
  <c r="Q64" i="4"/>
  <c r="R64" i="4"/>
  <c r="S64" i="4"/>
  <c r="T64" i="4"/>
  <c r="U64" i="4"/>
  <c r="V64" i="4"/>
  <c r="W64" i="4"/>
  <c r="X64" i="4"/>
  <c r="Y64" i="4"/>
  <c r="Z64" i="4"/>
  <c r="AA64" i="4"/>
  <c r="AB64" i="4"/>
  <c r="AC64" i="4"/>
  <c r="AD64" i="4"/>
  <c r="G65" i="4"/>
  <c r="J65" i="4"/>
  <c r="K65" i="4"/>
  <c r="L65" i="4"/>
  <c r="M65" i="4"/>
  <c r="N65" i="4"/>
  <c r="O65" i="4"/>
  <c r="P65" i="4"/>
  <c r="Q65" i="4"/>
  <c r="R65" i="4"/>
  <c r="S65" i="4"/>
  <c r="T65" i="4"/>
  <c r="U65" i="4"/>
  <c r="V65" i="4"/>
  <c r="W65" i="4"/>
  <c r="X65" i="4"/>
  <c r="Y65" i="4"/>
  <c r="Z65" i="4"/>
  <c r="AA65" i="4"/>
  <c r="AB65" i="4"/>
  <c r="AC65" i="4"/>
  <c r="AD65" i="4"/>
  <c r="G66" i="4"/>
  <c r="J66" i="4"/>
  <c r="K66" i="4"/>
  <c r="L66" i="4"/>
  <c r="M66" i="4"/>
  <c r="N66" i="4"/>
  <c r="O66" i="4"/>
  <c r="P66" i="4"/>
  <c r="Q66" i="4"/>
  <c r="R66" i="4"/>
  <c r="S66" i="4"/>
  <c r="T66" i="4"/>
  <c r="U66" i="4"/>
  <c r="V66" i="4"/>
  <c r="W66" i="4"/>
  <c r="X66" i="4"/>
  <c r="Y66" i="4"/>
  <c r="Z66" i="4"/>
  <c r="AA66" i="4"/>
  <c r="AB66" i="4"/>
  <c r="AC66" i="4"/>
  <c r="AD66" i="4"/>
  <c r="G67" i="4"/>
  <c r="J67" i="4"/>
  <c r="K67" i="4"/>
  <c r="L67" i="4"/>
  <c r="M67" i="4"/>
  <c r="N67" i="4"/>
  <c r="O67" i="4"/>
  <c r="P67" i="4"/>
  <c r="Q67" i="4"/>
  <c r="R67" i="4"/>
  <c r="S67" i="4"/>
  <c r="T67" i="4"/>
  <c r="U67" i="4"/>
  <c r="V67" i="4"/>
  <c r="W67" i="4"/>
  <c r="X67" i="4"/>
  <c r="Y67" i="4"/>
  <c r="Z67" i="4"/>
  <c r="AA67" i="4"/>
  <c r="AB67" i="4"/>
  <c r="AC67" i="4"/>
  <c r="AD67" i="4"/>
  <c r="G68" i="4"/>
  <c r="J68" i="4"/>
  <c r="K68" i="4"/>
  <c r="L68" i="4"/>
  <c r="M68" i="4"/>
  <c r="N68" i="4"/>
  <c r="O68" i="4"/>
  <c r="P68" i="4"/>
  <c r="Q68" i="4"/>
  <c r="R68" i="4"/>
  <c r="S68" i="4"/>
  <c r="T68" i="4"/>
  <c r="U68" i="4"/>
  <c r="V68" i="4"/>
  <c r="W68" i="4"/>
  <c r="X68" i="4"/>
  <c r="Y68" i="4"/>
  <c r="Z68" i="4"/>
  <c r="AA68" i="4"/>
  <c r="AB68" i="4"/>
  <c r="AC68" i="4"/>
  <c r="AD68" i="4"/>
  <c r="G69" i="4"/>
  <c r="J69" i="4"/>
  <c r="K69" i="4"/>
  <c r="L69" i="4"/>
  <c r="M69" i="4"/>
  <c r="N69" i="4"/>
  <c r="O69" i="4"/>
  <c r="P69" i="4"/>
  <c r="Q69" i="4"/>
  <c r="R69" i="4"/>
  <c r="S69" i="4"/>
  <c r="T69" i="4"/>
  <c r="U69" i="4"/>
  <c r="V69" i="4"/>
  <c r="W69" i="4"/>
  <c r="X69" i="4"/>
  <c r="Y69" i="4"/>
  <c r="Z69" i="4"/>
  <c r="AA69" i="4"/>
  <c r="AB69" i="4"/>
  <c r="AC69" i="4"/>
  <c r="AD69" i="4"/>
  <c r="G70" i="4"/>
  <c r="J70" i="4"/>
  <c r="K70" i="4"/>
  <c r="L70" i="4"/>
  <c r="M70" i="4"/>
  <c r="N70" i="4"/>
  <c r="O70" i="4"/>
  <c r="P70" i="4"/>
  <c r="Q70" i="4"/>
  <c r="R70" i="4"/>
  <c r="S70" i="4"/>
  <c r="T70" i="4"/>
  <c r="U70" i="4"/>
  <c r="V70" i="4"/>
  <c r="W70" i="4"/>
  <c r="X70" i="4"/>
  <c r="Y70" i="4"/>
  <c r="Z70" i="4"/>
  <c r="AA70" i="4"/>
  <c r="AB70" i="4"/>
  <c r="AC70" i="4"/>
  <c r="AD70" i="4"/>
  <c r="G71" i="4"/>
  <c r="J71" i="4"/>
  <c r="K71" i="4"/>
  <c r="L71" i="4"/>
  <c r="M71" i="4"/>
  <c r="N71" i="4"/>
  <c r="O71" i="4"/>
  <c r="P71" i="4"/>
  <c r="Q71" i="4"/>
  <c r="R71" i="4"/>
  <c r="S71" i="4"/>
  <c r="T71" i="4"/>
  <c r="U71" i="4"/>
  <c r="V71" i="4"/>
  <c r="W71" i="4"/>
  <c r="X71" i="4"/>
  <c r="Y71" i="4"/>
  <c r="Z71" i="4"/>
  <c r="AA71" i="4"/>
  <c r="AB71" i="4"/>
  <c r="AC71" i="4"/>
  <c r="AD71" i="4"/>
  <c r="G72" i="4"/>
  <c r="J72" i="4"/>
  <c r="K72" i="4"/>
  <c r="L72" i="4"/>
  <c r="M72" i="4"/>
  <c r="N72" i="4"/>
  <c r="O72" i="4"/>
  <c r="P72" i="4"/>
  <c r="Q72" i="4"/>
  <c r="R72" i="4"/>
  <c r="S72" i="4"/>
  <c r="T72" i="4"/>
  <c r="U72" i="4"/>
  <c r="V72" i="4"/>
  <c r="W72" i="4"/>
  <c r="X72" i="4"/>
  <c r="Y72" i="4"/>
  <c r="Z72" i="4"/>
  <c r="AA72" i="4"/>
  <c r="AB72" i="4"/>
  <c r="AC72" i="4"/>
  <c r="AD72" i="4"/>
  <c r="AD47" i="4"/>
  <c r="AC47" i="4"/>
  <c r="AB47" i="4"/>
  <c r="AA47" i="4"/>
  <c r="Z47" i="4"/>
  <c r="Y47" i="4"/>
  <c r="X47" i="4"/>
  <c r="W47" i="4"/>
  <c r="V47" i="4"/>
  <c r="U47" i="4"/>
  <c r="T47" i="4"/>
  <c r="S47" i="4"/>
  <c r="R47" i="4"/>
  <c r="Q47" i="4"/>
  <c r="P47" i="4"/>
  <c r="O47" i="4"/>
  <c r="N47" i="4"/>
  <c r="M47" i="4"/>
  <c r="L47" i="4"/>
  <c r="K47" i="4"/>
  <c r="J47" i="4"/>
  <c r="F48" i="4" l="1"/>
  <c r="F54" i="4"/>
  <c r="E54" i="4" s="1" a="1"/>
  <c r="E54" i="4" s="1"/>
  <c r="E48" i="4" a="1"/>
  <c r="E48" i="4" s="1"/>
  <c r="F95" i="4"/>
  <c r="E95" i="4" s="1" a="1"/>
  <c r="E95" i="4" s="1"/>
  <c r="F89" i="4"/>
  <c r="E89" i="4" s="1" a="1"/>
  <c r="E89" i="4" s="1"/>
  <c r="F83" i="4"/>
  <c r="E83" i="4" s="1" a="1"/>
  <c r="E83" i="4" s="1"/>
  <c r="F77" i="4"/>
  <c r="E77" i="4" s="1" a="1"/>
  <c r="E77" i="4" s="1"/>
  <c r="F67" i="4"/>
  <c r="E67" i="4" s="1" a="1"/>
  <c r="E67" i="4" s="1"/>
  <c r="F61" i="4"/>
  <c r="E61" i="4" s="1" a="1"/>
  <c r="E61" i="4" s="1"/>
  <c r="F55" i="4"/>
  <c r="E55" i="4" s="1" a="1"/>
  <c r="E55" i="4" s="1"/>
  <c r="F49" i="4"/>
  <c r="E49" i="4" s="1" a="1"/>
  <c r="E49" i="4" s="1"/>
  <c r="F96" i="4"/>
  <c r="E96" i="4" s="1" a="1"/>
  <c r="E96" i="4" s="1"/>
  <c r="F90" i="4"/>
  <c r="E90" i="4" s="1" a="1"/>
  <c r="E90" i="4" s="1"/>
  <c r="F84" i="4"/>
  <c r="E84" i="4" s="1" a="1"/>
  <c r="E84" i="4" s="1"/>
  <c r="F78" i="4"/>
  <c r="E78" i="4" s="1" a="1"/>
  <c r="E78" i="4" s="1"/>
  <c r="F68" i="4"/>
  <c r="E68" i="4" s="1" a="1"/>
  <c r="E68" i="4" s="1"/>
  <c r="F62" i="4"/>
  <c r="E62" i="4" s="1" a="1"/>
  <c r="E62" i="4" s="1"/>
  <c r="F56" i="4"/>
  <c r="E56" i="4" s="1" a="1"/>
  <c r="E56" i="4" s="1"/>
  <c r="F50" i="4"/>
  <c r="E50" i="4" s="1" a="1"/>
  <c r="E50" i="4" s="1"/>
  <c r="F97" i="4"/>
  <c r="E97" i="4" s="1" a="1"/>
  <c r="E97" i="4" s="1"/>
  <c r="F91" i="4"/>
  <c r="E91" i="4" s="1" a="1"/>
  <c r="E91" i="4" s="1"/>
  <c r="F85" i="4"/>
  <c r="E85" i="4" s="1" a="1"/>
  <c r="E85" i="4" s="1"/>
  <c r="F79" i="4"/>
  <c r="E79" i="4" s="1" a="1"/>
  <c r="E79" i="4" s="1"/>
  <c r="F63" i="4"/>
  <c r="E63" i="4" s="1" a="1"/>
  <c r="E63" i="4" s="1"/>
  <c r="F57" i="4"/>
  <c r="E57" i="4" s="1" a="1"/>
  <c r="E57" i="4" s="1"/>
  <c r="F51" i="4"/>
  <c r="E51" i="4" s="1" a="1"/>
  <c r="E51" i="4" s="1"/>
  <c r="F98" i="4"/>
  <c r="E98" i="4" s="1" a="1"/>
  <c r="E98" i="4" s="1"/>
  <c r="F92" i="4"/>
  <c r="E92" i="4" s="1" a="1"/>
  <c r="E92" i="4" s="1"/>
  <c r="F86" i="4"/>
  <c r="E86" i="4" s="1" a="1"/>
  <c r="E86" i="4" s="1"/>
  <c r="F80" i="4"/>
  <c r="E80" i="4" s="1" a="1"/>
  <c r="E80" i="4" s="1"/>
  <c r="F74" i="4"/>
  <c r="E74" i="4" s="1" a="1"/>
  <c r="E74" i="4" s="1"/>
  <c r="F69" i="4"/>
  <c r="E69" i="4" s="1" a="1"/>
  <c r="E69" i="4" s="1"/>
  <c r="F72" i="4"/>
  <c r="E72" i="4" s="1" a="1"/>
  <c r="E72" i="4" s="1"/>
  <c r="F66" i="4"/>
  <c r="E66" i="4" s="1" a="1"/>
  <c r="E66" i="4" s="1"/>
  <c r="F73" i="4"/>
  <c r="E73" i="4" s="1" a="1"/>
  <c r="E73" i="4" s="1"/>
  <c r="F70" i="4"/>
  <c r="E70" i="4" s="1" a="1"/>
  <c r="E70" i="4" s="1"/>
  <c r="F64" i="4"/>
  <c r="E64" i="4" s="1" a="1"/>
  <c r="E64" i="4" s="1"/>
  <c r="F58" i="4"/>
  <c r="E58" i="4" s="1" a="1"/>
  <c r="E58" i="4" s="1"/>
  <c r="F52" i="4"/>
  <c r="E52" i="4" s="1" a="1"/>
  <c r="E52" i="4" s="1"/>
  <c r="F99" i="4"/>
  <c r="E99" i="4" s="1" a="1"/>
  <c r="E99" i="4" s="1"/>
  <c r="F93" i="4"/>
  <c r="E93" i="4" s="1" a="1"/>
  <c r="E93" i="4" s="1"/>
  <c r="F87" i="4"/>
  <c r="E87" i="4" s="1" a="1"/>
  <c r="E87" i="4" s="1"/>
  <c r="F81" i="4"/>
  <c r="E81" i="4" s="1" a="1"/>
  <c r="E81" i="4" s="1"/>
  <c r="F75" i="4"/>
  <c r="E75" i="4" s="1" a="1"/>
  <c r="E75" i="4" s="1"/>
  <c r="F47" i="4"/>
  <c r="E47" i="4" s="1" a="1"/>
  <c r="E47" i="4" s="1"/>
  <c r="F60" i="4"/>
  <c r="E60" i="4" s="1" a="1"/>
  <c r="E60" i="4" s="1"/>
  <c r="F71" i="4"/>
  <c r="E71" i="4" s="1" a="1"/>
  <c r="E71" i="4" s="1"/>
  <c r="F65" i="4"/>
  <c r="E65" i="4" s="1" a="1"/>
  <c r="E65" i="4" s="1"/>
  <c r="F59" i="4"/>
  <c r="E59" i="4" s="1" a="1"/>
  <c r="E59" i="4" s="1"/>
  <c r="F53" i="4"/>
  <c r="E53" i="4" s="1" a="1"/>
  <c r="E53" i="4" s="1"/>
  <c r="F94" i="4"/>
  <c r="E94" i="4" s="1" a="1"/>
  <c r="E94" i="4" s="1"/>
  <c r="F88" i="4"/>
  <c r="E88" i="4" s="1" a="1"/>
  <c r="E88" i="4" s="1"/>
  <c r="F82" i="4"/>
  <c r="E82" i="4" s="1" a="1"/>
  <c r="E82" i="4" s="1"/>
  <c r="F76" i="4"/>
  <c r="E76" i="4" s="1" a="1"/>
  <c r="E76" i="4" s="1"/>
  <c r="AV10" i="27"/>
  <c r="AW10" i="27"/>
  <c r="AV22" i="27"/>
  <c r="AW22" i="27"/>
  <c r="AW19" i="27"/>
  <c r="AV19" i="27"/>
  <c r="AV16" i="27"/>
  <c r="AW16" i="27"/>
  <c r="AV13" i="27"/>
  <c r="AW13" i="27"/>
  <c r="F38" i="4"/>
  <c r="D36" i="4"/>
  <c r="H36" i="4" s="1" a="1"/>
  <c r="H36" i="4" s="1"/>
  <c r="D35" i="4"/>
  <c r="H35" i="4" s="1" a="1"/>
  <c r="H35" i="4" s="1"/>
  <c r="D34" i="4"/>
  <c r="H34" i="4" s="1" a="1"/>
  <c r="H34" i="4" s="1"/>
  <c r="D33" i="4"/>
  <c r="H33" i="4" s="1" a="1"/>
  <c r="H33" i="4" s="1"/>
  <c r="D32" i="4"/>
  <c r="H32" i="4" s="1" a="1"/>
  <c r="H32" i="4" s="1"/>
  <c r="D31" i="4"/>
  <c r="H31" i="4" s="1" a="1"/>
  <c r="H31" i="4" s="1"/>
  <c r="D30" i="4"/>
  <c r="H30" i="4" s="1" a="1"/>
  <c r="H30" i="4" s="1"/>
  <c r="D29" i="4"/>
  <c r="H29" i="4" s="1" a="1"/>
  <c r="H29" i="4" s="1"/>
  <c r="D28" i="4"/>
  <c r="H28" i="4" s="1" a="1"/>
  <c r="H28" i="4" s="1"/>
  <c r="D27" i="4"/>
  <c r="H27" i="4" s="1" a="1"/>
  <c r="H27" i="4" s="1"/>
  <c r="D25" i="4"/>
  <c r="H25" i="4" s="1" a="1"/>
  <c r="H25" i="4" s="1"/>
  <c r="D24" i="4"/>
  <c r="H24" i="4" s="1" a="1"/>
  <c r="H24" i="4" s="1"/>
  <c r="D23" i="4"/>
  <c r="H23" i="4" s="1" a="1"/>
  <c r="H23" i="4" s="1"/>
  <c r="D22" i="4"/>
  <c r="H22" i="4" s="1" a="1"/>
  <c r="H22" i="4" s="1"/>
  <c r="H21" i="4" a="1"/>
  <c r="H21" i="4" s="1"/>
  <c r="D20" i="4"/>
  <c r="H20" i="4" s="1" a="1"/>
  <c r="H20" i="4" s="1"/>
  <c r="D19" i="4"/>
  <c r="H19" i="4" s="1" a="1"/>
  <c r="H19" i="4" s="1"/>
  <c r="D18" i="4"/>
  <c r="H18" i="4" s="1" a="1"/>
  <c r="H18" i="4" s="1"/>
  <c r="D17" i="4"/>
  <c r="H17" i="4" s="1" a="1"/>
  <c r="H17" i="4" s="1"/>
  <c r="D16" i="4"/>
  <c r="H16" i="4" s="1" a="1"/>
  <c r="H16" i="4" s="1"/>
  <c r="D15" i="4"/>
  <c r="H15" i="4" s="1" a="1"/>
  <c r="H15" i="4" s="1"/>
  <c r="D14" i="4"/>
  <c r="H14" i="4" s="1" a="1"/>
  <c r="H14" i="4" s="1"/>
  <c r="D12" i="4"/>
  <c r="H12" i="4" s="1" a="1"/>
  <c r="H12" i="4" s="1"/>
  <c r="D11" i="4"/>
  <c r="D13" i="4"/>
  <c r="H13" i="4" s="1" a="1"/>
  <c r="H13" i="4" s="1"/>
  <c r="F14" i="4"/>
  <c r="G14" i="4" s="1"/>
  <c r="F15" i="4"/>
  <c r="G15" i="4" s="1"/>
  <c r="F16" i="4"/>
  <c r="G16" i="4" s="1"/>
  <c r="F17" i="4"/>
  <c r="G17" i="4" s="1"/>
  <c r="F18" i="4"/>
  <c r="G18" i="4" s="1"/>
  <c r="F19" i="4"/>
  <c r="G19" i="4" s="1"/>
  <c r="F20" i="4"/>
  <c r="G20" i="4" s="1"/>
  <c r="F21" i="4"/>
  <c r="G21" i="4" s="1"/>
  <c r="F22" i="4"/>
  <c r="G22" i="4" s="1"/>
  <c r="F23" i="4"/>
  <c r="G23" i="4" s="1"/>
  <c r="F24" i="4"/>
  <c r="G24" i="4" s="1"/>
  <c r="F25" i="4"/>
  <c r="G25" i="4" s="1"/>
  <c r="F26" i="4"/>
  <c r="G26" i="4" s="1"/>
  <c r="F27" i="4"/>
  <c r="G27" i="4" s="1"/>
  <c r="F28" i="4"/>
  <c r="G28" i="4" s="1"/>
  <c r="F29" i="4"/>
  <c r="G29" i="4" s="1"/>
  <c r="F30" i="4"/>
  <c r="G30" i="4" s="1"/>
  <c r="F31" i="4"/>
  <c r="G31" i="4" s="1"/>
  <c r="F32" i="4"/>
  <c r="G32" i="4" s="1"/>
  <c r="F33" i="4"/>
  <c r="G33" i="4" s="1"/>
  <c r="F34" i="4"/>
  <c r="G34" i="4" s="1"/>
  <c r="F35" i="4"/>
  <c r="G35" i="4" s="1"/>
  <c r="G36" i="4"/>
  <c r="C10" i="4"/>
  <c r="F10" i="4"/>
  <c r="G10" i="4" s="1"/>
  <c r="C11" i="4"/>
  <c r="M12" i="4" s="1"/>
  <c r="F11" i="4"/>
  <c r="G11" i="4" s="1"/>
  <c r="C12" i="4"/>
  <c r="M13" i="4" s="1"/>
  <c r="C13" i="4"/>
  <c r="M14" i="4" s="1"/>
  <c r="F13" i="4"/>
  <c r="G13" i="4" s="1"/>
  <c r="C39" i="4"/>
  <c r="F39" i="4"/>
  <c r="C40" i="4"/>
  <c r="F40" i="4"/>
  <c r="B49" i="4"/>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D53" i="4"/>
  <c r="D54" i="4"/>
  <c r="D57" i="4"/>
  <c r="D59" i="4"/>
  <c r="D62" i="4"/>
  <c r="D63" i="4"/>
  <c r="B50" i="1"/>
  <c r="B51" i="1" s="1"/>
  <c r="B52" i="1" s="1"/>
  <c r="B53" i="1" s="1"/>
  <c r="B54" i="1" s="1"/>
  <c r="B55" i="1" s="1"/>
  <c r="B56" i="1" s="1"/>
  <c r="B59" i="1" s="1"/>
  <c r="B60" i="1" s="1"/>
  <c r="B61" i="1" s="1"/>
  <c r="B62" i="1" s="1"/>
  <c r="B63" i="1" s="1"/>
  <c r="B64" i="1" s="1"/>
  <c r="B65" i="1" s="1"/>
  <c r="B66" i="1" s="1"/>
  <c r="B67" i="1" s="1"/>
  <c r="B68" i="1" s="1"/>
  <c r="B71" i="1" s="1"/>
  <c r="B72" i="1" s="1"/>
  <c r="B21" i="1"/>
  <c r="B22" i="1" s="1"/>
  <c r="B23" i="1" s="1"/>
  <c r="B24" i="1" s="1"/>
  <c r="B25" i="1" s="1"/>
  <c r="B26" i="1" s="1"/>
  <c r="B27" i="1" s="1"/>
  <c r="B28" i="1" s="1"/>
  <c r="D41" i="4" l="1"/>
  <c r="C33" i="12"/>
  <c r="C31" i="12"/>
  <c r="C33" i="11"/>
  <c r="C31" i="11"/>
  <c r="C33" i="13"/>
  <c r="C31" i="13"/>
  <c r="C31" i="10"/>
  <c r="C33" i="10"/>
  <c r="C33" i="9"/>
  <c r="C31" i="9"/>
  <c r="AJ26" i="27"/>
  <c r="AJ25" i="27"/>
  <c r="M11" i="4"/>
  <c r="R10" i="4"/>
  <c r="C33" i="14"/>
  <c r="C31" i="14"/>
  <c r="P12" i="4"/>
  <c r="C29" i="21" s="1"/>
  <c r="B58" i="21" s="1"/>
  <c r="H11" i="4" a="1"/>
  <c r="H11" i="4" s="1"/>
  <c r="O19" i="4" a="1"/>
  <c r="O19" i="4" s="1"/>
  <c r="Q19" i="4" s="1"/>
  <c r="P19" i="4"/>
  <c r="O23" i="4" a="1"/>
  <c r="O23" i="4" s="1"/>
  <c r="Q23" i="4" s="1"/>
  <c r="P23" i="4"/>
  <c r="C40" i="21" s="1"/>
  <c r="B69" i="21" s="1"/>
  <c r="O36" i="4" a="1"/>
  <c r="O36" i="4" s="1"/>
  <c r="Q36" i="4" s="1"/>
  <c r="P36" i="4"/>
  <c r="C46" i="21" s="1"/>
  <c r="B75" i="21" s="1"/>
  <c r="O14" i="4" a="1"/>
  <c r="O14" i="4" s="1"/>
  <c r="Q14" i="4" s="1"/>
  <c r="P14" i="4"/>
  <c r="C31" i="21" s="1"/>
  <c r="B60" i="21" s="1"/>
  <c r="O24" i="4" a="1"/>
  <c r="O24" i="4" s="1"/>
  <c r="Q24" i="4" s="1"/>
  <c r="P24" i="4"/>
  <c r="C41" i="21" s="1"/>
  <c r="B70" i="21" s="1"/>
  <c r="O37" i="4" a="1"/>
  <c r="O37" i="4" s="1"/>
  <c r="Q37" i="4" s="1"/>
  <c r="P37" i="4"/>
  <c r="C47" i="21" s="1"/>
  <c r="B76" i="21" s="1"/>
  <c r="O25" i="4" a="1"/>
  <c r="O25" i="4" s="1"/>
  <c r="Q25" i="4" s="1"/>
  <c r="P25" i="4"/>
  <c r="C42" i="21" s="1"/>
  <c r="B71" i="21" s="1"/>
  <c r="O22" i="4" a="1"/>
  <c r="O22" i="4" s="1"/>
  <c r="Q22" i="4" s="1"/>
  <c r="P22" i="4"/>
  <c r="O13" i="4" a="1"/>
  <c r="O13" i="4" s="1"/>
  <c r="Q13" i="4" s="1"/>
  <c r="P13" i="4"/>
  <c r="C30" i="21" s="1"/>
  <c r="B59" i="21" s="1"/>
  <c r="O26" i="4" a="1"/>
  <c r="O26" i="4" s="1"/>
  <c r="Q26" i="4" s="1"/>
  <c r="P26" i="4"/>
  <c r="C43" i="21" s="1"/>
  <c r="B72" i="21" s="1"/>
  <c r="O34" i="4" a="1"/>
  <c r="O34" i="4" s="1"/>
  <c r="Q34" i="4" s="1"/>
  <c r="P34" i="4"/>
  <c r="O35" i="4" a="1"/>
  <c r="O35" i="4" s="1"/>
  <c r="Q35" i="4" s="1"/>
  <c r="P35" i="4"/>
  <c r="O15" i="4" a="1"/>
  <c r="O15" i="4" s="1"/>
  <c r="Q15" i="4" s="1"/>
  <c r="P15" i="4"/>
  <c r="C32" i="21" s="1"/>
  <c r="B61" i="21" s="1"/>
  <c r="O28" i="4" a="1"/>
  <c r="O28" i="4" s="1"/>
  <c r="Q28" i="4" s="1"/>
  <c r="P28" i="4"/>
  <c r="C45" i="21" s="1"/>
  <c r="B74" i="21" s="1"/>
  <c r="O20" i="4" a="1"/>
  <c r="O20" i="4" s="1"/>
  <c r="Q20" i="4" s="1"/>
  <c r="P20" i="4"/>
  <c r="C37" i="21" s="1"/>
  <c r="B66" i="21" s="1"/>
  <c r="O16" i="4" a="1"/>
  <c r="O16" i="4" s="1"/>
  <c r="Q16" i="4" s="1"/>
  <c r="P16" i="4"/>
  <c r="C33" i="21" s="1"/>
  <c r="B62" i="21" s="1"/>
  <c r="O29" i="4" a="1"/>
  <c r="O29" i="4" s="1"/>
  <c r="Q29" i="4" s="1"/>
  <c r="P29" i="4"/>
  <c r="O32" i="4" a="1"/>
  <c r="O32" i="4" s="1"/>
  <c r="Q32" i="4" s="1"/>
  <c r="P32" i="4"/>
  <c r="O17" i="4" a="1"/>
  <c r="O17" i="4" s="1"/>
  <c r="Q17" i="4" s="1"/>
  <c r="P17" i="4"/>
  <c r="C34" i="21" s="1"/>
  <c r="B63" i="21" s="1"/>
  <c r="O30" i="4" a="1"/>
  <c r="O30" i="4" s="1"/>
  <c r="Q30" i="4" s="1"/>
  <c r="P30" i="4"/>
  <c r="O33" i="4" a="1"/>
  <c r="O33" i="4" s="1"/>
  <c r="Q33" i="4" s="1"/>
  <c r="P33" i="4"/>
  <c r="O21" i="4" a="1"/>
  <c r="O21" i="4" s="1"/>
  <c r="Q21" i="4" s="1"/>
  <c r="P21" i="4"/>
  <c r="C38" i="21" s="1"/>
  <c r="B67" i="21" s="1"/>
  <c r="O18" i="4" a="1"/>
  <c r="O18" i="4" s="1"/>
  <c r="Q18" i="4" s="1"/>
  <c r="P18" i="4"/>
  <c r="C35" i="21" s="1"/>
  <c r="B64" i="21" s="1"/>
  <c r="O31" i="4" a="1"/>
  <c r="O31" i="4" s="1"/>
  <c r="Q31" i="4" s="1"/>
  <c r="P31" i="4"/>
  <c r="C44" i="21"/>
  <c r="B73" i="21" s="1"/>
  <c r="C36" i="21"/>
  <c r="B65" i="21" s="1"/>
  <c r="N11" i="4"/>
  <c r="C39" i="21"/>
  <c r="B68" i="21" s="1"/>
  <c r="O12" i="4" a="1"/>
  <c r="O12" i="4" s="1"/>
  <c r="Q12" i="4" s="1"/>
  <c r="N13" i="4"/>
  <c r="R13" i="4" s="1"/>
  <c r="N12" i="4"/>
  <c r="N14" i="4"/>
  <c r="R14" i="4" s="1"/>
  <c r="D97" i="4"/>
  <c r="C33" i="19"/>
  <c r="D48" i="4"/>
  <c r="C33" i="18"/>
  <c r="C31" i="18"/>
  <c r="C33" i="17"/>
  <c r="C31" i="17"/>
  <c r="C33" i="16"/>
  <c r="C31" i="16"/>
  <c r="C33" i="15"/>
  <c r="C31" i="15"/>
  <c r="D70" i="4"/>
  <c r="D72" i="4"/>
  <c r="D71" i="4"/>
  <c r="D96" i="4"/>
  <c r="D95" i="4"/>
  <c r="D56" i="4"/>
  <c r="D94" i="4"/>
  <c r="D85" i="4"/>
  <c r="D84" i="4"/>
  <c r="D83" i="4"/>
  <c r="D82" i="4"/>
  <c r="D73" i="4"/>
  <c r="G38" i="4"/>
  <c r="D93" i="4"/>
  <c r="D81" i="4"/>
  <c r="D69" i="4"/>
  <c r="D92" i="4"/>
  <c r="D80" i="4"/>
  <c r="D68" i="4"/>
  <c r="D91" i="4"/>
  <c r="D79" i="4"/>
  <c r="D67" i="4"/>
  <c r="D90" i="4"/>
  <c r="D78" i="4"/>
  <c r="D66" i="4"/>
  <c r="D89" i="4"/>
  <c r="D77" i="4"/>
  <c r="D65" i="4"/>
  <c r="D88" i="4"/>
  <c r="D76" i="4"/>
  <c r="D99" i="4"/>
  <c r="D87" i="4"/>
  <c r="D75" i="4"/>
  <c r="D98" i="4"/>
  <c r="D86" i="4"/>
  <c r="D74" i="4"/>
  <c r="G12" i="4"/>
  <c r="D55" i="4"/>
  <c r="D58" i="4"/>
  <c r="D64" i="4"/>
  <c r="D51" i="4"/>
  <c r="D50" i="4"/>
  <c r="D49" i="4"/>
  <c r="D61" i="4"/>
  <c r="D52" i="4"/>
  <c r="D60" i="4"/>
  <c r="B29" i="1"/>
  <c r="B30" i="1" s="1"/>
  <c r="B31" i="1" s="1"/>
  <c r="B32" i="1" s="1"/>
  <c r="B33" i="1" s="1"/>
  <c r="B34" i="1" s="1"/>
  <c r="B35" i="1" s="1"/>
  <c r="B36" i="1" s="1"/>
  <c r="B37" i="1" s="1"/>
  <c r="B38" i="1" s="1"/>
  <c r="B39" i="1" s="1"/>
  <c r="B42" i="1" s="1"/>
  <c r="B43" i="1" s="1"/>
  <c r="B44" i="1" s="1"/>
  <c r="C32" i="10" l="1"/>
  <c r="F32" i="10" s="1"/>
  <c r="C32" i="11"/>
  <c r="F32" i="11" s="1"/>
  <c r="AI22" i="4"/>
  <c r="AI19" i="4"/>
  <c r="AI16" i="4"/>
  <c r="AI13" i="4"/>
  <c r="AI10" i="4"/>
  <c r="C32" i="14"/>
  <c r="F32" i="14" s="1"/>
  <c r="C28" i="21"/>
  <c r="C32" i="13"/>
  <c r="F32" i="13" s="1"/>
  <c r="R11" i="4"/>
  <c r="AN22" i="4"/>
  <c r="AO22" i="4" s="1"/>
  <c r="AP22" i="4" s="1"/>
  <c r="AL22" i="4" s="1"/>
  <c r="AN19" i="4"/>
  <c r="AO19" i="4" s="1"/>
  <c r="AN13" i="4"/>
  <c r="AO13" i="4" s="1"/>
  <c r="AP13" i="4" s="1"/>
  <c r="AL13" i="4" s="1"/>
  <c r="AN16" i="4"/>
  <c r="AO16" i="4" s="1"/>
  <c r="AP16" i="4" s="1"/>
  <c r="AN10" i="4"/>
  <c r="AO10" i="4" s="1"/>
  <c r="AP10" i="4" s="1"/>
  <c r="AL10" i="4" s="1"/>
  <c r="AS10" i="4"/>
  <c r="AV10" i="4" s="1"/>
  <c r="R12" i="4"/>
  <c r="C32" i="12"/>
  <c r="F32" i="12" s="1"/>
  <c r="C32" i="17"/>
  <c r="F32" i="17" s="1"/>
  <c r="C32" i="19"/>
  <c r="F32" i="19" s="1"/>
  <c r="C32" i="15"/>
  <c r="F32" i="15" s="1"/>
  <c r="C32" i="18"/>
  <c r="F32" i="18" s="1"/>
  <c r="C32" i="16"/>
  <c r="F32" i="16" s="1"/>
  <c r="C31" i="19"/>
  <c r="F31" i="19" s="1"/>
  <c r="F31" i="9"/>
  <c r="C32" i="9"/>
  <c r="F32" i="9" s="1"/>
  <c r="C33" i="5"/>
  <c r="F33" i="5" s="1"/>
  <c r="C31" i="5"/>
  <c r="F31" i="5" s="1"/>
  <c r="C32" i="5"/>
  <c r="F32" i="5" s="1"/>
  <c r="D40" i="4"/>
  <c r="G40" i="4" s="1"/>
  <c r="G41" i="4"/>
  <c r="D39" i="4"/>
  <c r="G39" i="4" s="1"/>
  <c r="F31" i="15"/>
  <c r="F33" i="15"/>
  <c r="F33" i="19"/>
  <c r="F33" i="17"/>
  <c r="F33" i="18"/>
  <c r="F31" i="11"/>
  <c r="F33" i="11"/>
  <c r="F33" i="16"/>
  <c r="F33" i="9"/>
  <c r="F31" i="14"/>
  <c r="F33" i="14"/>
  <c r="F33" i="13"/>
  <c r="F33" i="12"/>
  <c r="F31" i="12"/>
  <c r="F33" i="10"/>
  <c r="K14" i="27" l="1"/>
  <c r="K16" i="27"/>
  <c r="K13" i="27"/>
  <c r="K17" i="27"/>
  <c r="K11" i="27"/>
  <c r="K10" i="27"/>
  <c r="K21" i="27"/>
  <c r="K25" i="4"/>
  <c r="B57" i="21"/>
  <c r="K10" i="4"/>
  <c r="K14" i="4"/>
  <c r="AW10" i="4"/>
  <c r="AL16" i="4"/>
  <c r="AP19" i="4"/>
  <c r="AL19" i="4" s="1"/>
  <c r="K11" i="4"/>
  <c r="K21" i="4"/>
  <c r="K13" i="4"/>
  <c r="F31" i="13"/>
  <c r="K15" i="27" s="1"/>
  <c r="F31" i="10"/>
  <c r="K12" i="27" s="1"/>
  <c r="F31" i="18"/>
  <c r="K20" i="27" s="1"/>
  <c r="F31" i="17"/>
  <c r="K19" i="27" s="1"/>
  <c r="F31" i="16"/>
  <c r="K18" i="27" s="1"/>
  <c r="K16" i="4"/>
  <c r="K17" i="4"/>
  <c r="K22" i="27" l="1"/>
  <c r="AJ28" i="4"/>
  <c r="AS13" i="4"/>
  <c r="AS19" i="4"/>
  <c r="AS22" i="4"/>
  <c r="AS16" i="4"/>
  <c r="K19" i="4"/>
  <c r="K20" i="4"/>
  <c r="K18" i="4"/>
  <c r="K12" i="4"/>
  <c r="K15" i="4"/>
  <c r="K22" i="4" l="1"/>
  <c r="AV16" i="4"/>
  <c r="AW16" i="4"/>
  <c r="AW22" i="4"/>
  <c r="AV22" i="4"/>
  <c r="AW19" i="4"/>
  <c r="AV19" i="4"/>
  <c r="AW13" i="4"/>
  <c r="AV13" i="4"/>
  <c r="AJ26" i="4" l="1"/>
  <c r="AJ30" i="4" s="1"/>
  <c r="AJ25" i="4"/>
  <c r="AJ29" i="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579">
    <bk>
      <extLst>
        <ext uri="{3e2802c4-a4d2-4d8b-9148-e3be6c30e623}">
          <xlrd:rvb i="0"/>
        </ext>
      </extLst>
    </bk>
    <bk>
      <extLst>
        <ext uri="{3e2802c4-a4d2-4d8b-9148-e3be6c30e623}">
          <xlrd:rvb i="1"/>
        </ext>
      </extLst>
    </bk>
    <bk>
      <extLst>
        <ext uri="{3e2802c4-a4d2-4d8b-9148-e3be6c30e623}">
          <xlrd:rvb i="3"/>
        </ext>
      </extLst>
    </bk>
    <bk>
      <extLst>
        <ext uri="{3e2802c4-a4d2-4d8b-9148-e3be6c30e623}">
          <xlrd:rvb i="50"/>
        </ext>
      </extLst>
    </bk>
    <bk>
      <extLst>
        <ext uri="{3e2802c4-a4d2-4d8b-9148-e3be6c30e623}">
          <xlrd:rvb i="51"/>
        </ext>
      </extLst>
    </bk>
    <bk>
      <extLst>
        <ext uri="{3e2802c4-a4d2-4d8b-9148-e3be6c30e623}">
          <xlrd:rvb i="63"/>
        </ext>
      </extLst>
    </bk>
    <bk>
      <extLst>
        <ext uri="{3e2802c4-a4d2-4d8b-9148-e3be6c30e623}">
          <xlrd:rvb i="64"/>
        </ext>
      </extLst>
    </bk>
    <bk>
      <extLst>
        <ext uri="{3e2802c4-a4d2-4d8b-9148-e3be6c30e623}">
          <xlrd:rvb i="66"/>
        </ext>
      </extLst>
    </bk>
    <bk>
      <extLst>
        <ext uri="{3e2802c4-a4d2-4d8b-9148-e3be6c30e623}">
          <xlrd:rvb i="94"/>
        </ext>
      </extLst>
    </bk>
    <bk>
      <extLst>
        <ext uri="{3e2802c4-a4d2-4d8b-9148-e3be6c30e623}">
          <xlrd:rvb i="95"/>
        </ext>
      </extLst>
    </bk>
    <bk>
      <extLst>
        <ext uri="{3e2802c4-a4d2-4d8b-9148-e3be6c30e623}">
          <xlrd:rvb i="97"/>
        </ext>
      </extLst>
    </bk>
    <bk>
      <extLst>
        <ext uri="{3e2802c4-a4d2-4d8b-9148-e3be6c30e623}">
          <xlrd:rvb i="141"/>
        </ext>
      </extLst>
    </bk>
    <bk>
      <extLst>
        <ext uri="{3e2802c4-a4d2-4d8b-9148-e3be6c30e623}">
          <xlrd:rvb i="143"/>
        </ext>
      </extLst>
    </bk>
    <bk>
      <extLst>
        <ext uri="{3e2802c4-a4d2-4d8b-9148-e3be6c30e623}">
          <xlrd:rvb i="144"/>
        </ext>
      </extLst>
    </bk>
    <bk>
      <extLst>
        <ext uri="{3e2802c4-a4d2-4d8b-9148-e3be6c30e623}">
          <xlrd:rvb i="156"/>
        </ext>
      </extLst>
    </bk>
    <bk>
      <extLst>
        <ext uri="{3e2802c4-a4d2-4d8b-9148-e3be6c30e623}">
          <xlrd:rvb i="157"/>
        </ext>
      </extLst>
    </bk>
    <bk>
      <extLst>
        <ext uri="{3e2802c4-a4d2-4d8b-9148-e3be6c30e623}">
          <xlrd:rvb i="168"/>
        </ext>
      </extLst>
    </bk>
    <bk>
      <extLst>
        <ext uri="{3e2802c4-a4d2-4d8b-9148-e3be6c30e623}">
          <xlrd:rvb i="170"/>
        </ext>
      </extLst>
    </bk>
    <bk>
      <extLst>
        <ext uri="{3e2802c4-a4d2-4d8b-9148-e3be6c30e623}">
          <xlrd:rvb i="171"/>
        </ext>
      </extLst>
    </bk>
    <bk>
      <extLst>
        <ext uri="{3e2802c4-a4d2-4d8b-9148-e3be6c30e623}">
          <xlrd:rvb i="182"/>
        </ext>
      </extLst>
    </bk>
    <bk>
      <extLst>
        <ext uri="{3e2802c4-a4d2-4d8b-9148-e3be6c30e623}">
          <xlrd:rvb i="183"/>
        </ext>
      </extLst>
    </bk>
    <bk>
      <extLst>
        <ext uri="{3e2802c4-a4d2-4d8b-9148-e3be6c30e623}">
          <xlrd:rvb i="185"/>
        </ext>
      </extLst>
    </bk>
    <bk>
      <extLst>
        <ext uri="{3e2802c4-a4d2-4d8b-9148-e3be6c30e623}">
          <xlrd:rvb i="239"/>
        </ext>
      </extLst>
    </bk>
    <bk>
      <extLst>
        <ext uri="{3e2802c4-a4d2-4d8b-9148-e3be6c30e623}">
          <xlrd:rvb i="240"/>
        </ext>
      </extLst>
    </bk>
    <bk>
      <extLst>
        <ext uri="{3e2802c4-a4d2-4d8b-9148-e3be6c30e623}">
          <xlrd:rvb i="251"/>
        </ext>
      </extLst>
    </bk>
    <bk>
      <extLst>
        <ext uri="{3e2802c4-a4d2-4d8b-9148-e3be6c30e623}">
          <xlrd:rvb i="252"/>
        </ext>
      </extLst>
    </bk>
    <bk>
      <extLst>
        <ext uri="{3e2802c4-a4d2-4d8b-9148-e3be6c30e623}">
          <xlrd:rvb i="261"/>
        </ext>
      </extLst>
    </bk>
    <bk>
      <extLst>
        <ext uri="{3e2802c4-a4d2-4d8b-9148-e3be6c30e623}">
          <xlrd:rvb i="262"/>
        </ext>
      </extLst>
    </bk>
    <bk>
      <extLst>
        <ext uri="{3e2802c4-a4d2-4d8b-9148-e3be6c30e623}">
          <xlrd:rvb i="274"/>
        </ext>
      </extLst>
    </bk>
    <bk>
      <extLst>
        <ext uri="{3e2802c4-a4d2-4d8b-9148-e3be6c30e623}">
          <xlrd:rvb i="275"/>
        </ext>
      </extLst>
    </bk>
    <bk>
      <extLst>
        <ext uri="{3e2802c4-a4d2-4d8b-9148-e3be6c30e623}">
          <xlrd:rvb i="287"/>
        </ext>
      </extLst>
    </bk>
    <bk>
      <extLst>
        <ext uri="{3e2802c4-a4d2-4d8b-9148-e3be6c30e623}">
          <xlrd:rvb i="288"/>
        </ext>
      </extLst>
    </bk>
    <bk>
      <extLst>
        <ext uri="{3e2802c4-a4d2-4d8b-9148-e3be6c30e623}">
          <xlrd:rvb i="300"/>
        </ext>
      </extLst>
    </bk>
    <bk>
      <extLst>
        <ext uri="{3e2802c4-a4d2-4d8b-9148-e3be6c30e623}">
          <xlrd:rvb i="301"/>
        </ext>
      </extLst>
    </bk>
    <bk>
      <extLst>
        <ext uri="{3e2802c4-a4d2-4d8b-9148-e3be6c30e623}">
          <xlrd:rvb i="311"/>
        </ext>
      </extLst>
    </bk>
    <bk>
      <extLst>
        <ext uri="{3e2802c4-a4d2-4d8b-9148-e3be6c30e623}">
          <xlrd:rvb i="312"/>
        </ext>
      </extLst>
    </bk>
    <bk>
      <extLst>
        <ext uri="{3e2802c4-a4d2-4d8b-9148-e3be6c30e623}">
          <xlrd:rvb i="324"/>
        </ext>
      </extLst>
    </bk>
    <bk>
      <extLst>
        <ext uri="{3e2802c4-a4d2-4d8b-9148-e3be6c30e623}">
          <xlrd:rvb i="325"/>
        </ext>
      </extLst>
    </bk>
    <bk>
      <extLst>
        <ext uri="{3e2802c4-a4d2-4d8b-9148-e3be6c30e623}">
          <xlrd:rvb i="335"/>
        </ext>
      </extLst>
    </bk>
    <bk>
      <extLst>
        <ext uri="{3e2802c4-a4d2-4d8b-9148-e3be6c30e623}">
          <xlrd:rvb i="336"/>
        </ext>
      </extLst>
    </bk>
    <bk>
      <extLst>
        <ext uri="{3e2802c4-a4d2-4d8b-9148-e3be6c30e623}">
          <xlrd:rvb i="348"/>
        </ext>
      </extLst>
    </bk>
    <bk>
      <extLst>
        <ext uri="{3e2802c4-a4d2-4d8b-9148-e3be6c30e623}">
          <xlrd:rvb i="350"/>
        </ext>
      </extLst>
    </bk>
    <bk>
      <extLst>
        <ext uri="{3e2802c4-a4d2-4d8b-9148-e3be6c30e623}">
          <xlrd:rvb i="351"/>
        </ext>
      </extLst>
    </bk>
    <bk>
      <extLst>
        <ext uri="{3e2802c4-a4d2-4d8b-9148-e3be6c30e623}">
          <xlrd:rvb i="363"/>
        </ext>
      </extLst>
    </bk>
    <bk>
      <extLst>
        <ext uri="{3e2802c4-a4d2-4d8b-9148-e3be6c30e623}">
          <xlrd:rvb i="364"/>
        </ext>
      </extLst>
    </bk>
    <bk>
      <extLst>
        <ext uri="{3e2802c4-a4d2-4d8b-9148-e3be6c30e623}">
          <xlrd:rvb i="375"/>
        </ext>
      </extLst>
    </bk>
    <bk>
      <extLst>
        <ext uri="{3e2802c4-a4d2-4d8b-9148-e3be6c30e623}">
          <xlrd:rvb i="376"/>
        </ext>
      </extLst>
    </bk>
    <bk>
      <extLst>
        <ext uri="{3e2802c4-a4d2-4d8b-9148-e3be6c30e623}">
          <xlrd:rvb i="388"/>
        </ext>
      </extLst>
    </bk>
    <bk>
      <extLst>
        <ext uri="{3e2802c4-a4d2-4d8b-9148-e3be6c30e623}">
          <xlrd:rvb i="389"/>
        </ext>
      </extLst>
    </bk>
    <bk>
      <extLst>
        <ext uri="{3e2802c4-a4d2-4d8b-9148-e3be6c30e623}">
          <xlrd:rvb i="398"/>
        </ext>
      </extLst>
    </bk>
    <bk>
      <extLst>
        <ext uri="{3e2802c4-a4d2-4d8b-9148-e3be6c30e623}">
          <xlrd:rvb i="399"/>
        </ext>
      </extLst>
    </bk>
    <bk>
      <extLst>
        <ext uri="{3e2802c4-a4d2-4d8b-9148-e3be6c30e623}">
          <xlrd:rvb i="410"/>
        </ext>
      </extLst>
    </bk>
    <bk>
      <extLst>
        <ext uri="{3e2802c4-a4d2-4d8b-9148-e3be6c30e623}">
          <xlrd:rvb i="411"/>
        </ext>
      </extLst>
    </bk>
    <bk>
      <extLst>
        <ext uri="{3e2802c4-a4d2-4d8b-9148-e3be6c30e623}">
          <xlrd:rvb i="423"/>
        </ext>
      </extLst>
    </bk>
    <bk>
      <extLst>
        <ext uri="{3e2802c4-a4d2-4d8b-9148-e3be6c30e623}">
          <xlrd:rvb i="199"/>
        </ext>
      </extLst>
    </bk>
    <bk>
      <extLst>
        <ext uri="{3e2802c4-a4d2-4d8b-9148-e3be6c30e623}">
          <xlrd:rvb i="425"/>
        </ext>
      </extLst>
    </bk>
    <bk>
      <extLst>
        <ext uri="{3e2802c4-a4d2-4d8b-9148-e3be6c30e623}">
          <xlrd:rvb i="426"/>
        </ext>
      </extLst>
    </bk>
    <bk>
      <extLst>
        <ext uri="{3e2802c4-a4d2-4d8b-9148-e3be6c30e623}">
          <xlrd:rvb i="428"/>
        </ext>
      </extLst>
    </bk>
    <bk>
      <extLst>
        <ext uri="{3e2802c4-a4d2-4d8b-9148-e3be6c30e623}">
          <xlrd:rvb i="470"/>
        </ext>
      </extLst>
    </bk>
    <bk>
      <extLst>
        <ext uri="{3e2802c4-a4d2-4d8b-9148-e3be6c30e623}">
          <xlrd:rvb i="471"/>
        </ext>
      </extLst>
    </bk>
    <bk>
      <extLst>
        <ext uri="{3e2802c4-a4d2-4d8b-9148-e3be6c30e623}">
          <xlrd:rvb i="483"/>
        </ext>
      </extLst>
    </bk>
    <bk>
      <extLst>
        <ext uri="{3e2802c4-a4d2-4d8b-9148-e3be6c30e623}">
          <xlrd:rvb i="484"/>
        </ext>
      </extLst>
    </bk>
    <bk>
      <extLst>
        <ext uri="{3e2802c4-a4d2-4d8b-9148-e3be6c30e623}">
          <xlrd:rvb i="495"/>
        </ext>
      </extLst>
    </bk>
    <bk>
      <extLst>
        <ext uri="{3e2802c4-a4d2-4d8b-9148-e3be6c30e623}">
          <xlrd:rvb i="496"/>
        </ext>
      </extLst>
    </bk>
    <bk>
      <extLst>
        <ext uri="{3e2802c4-a4d2-4d8b-9148-e3be6c30e623}">
          <xlrd:rvb i="508"/>
        </ext>
      </extLst>
    </bk>
    <bk>
      <extLst>
        <ext uri="{3e2802c4-a4d2-4d8b-9148-e3be6c30e623}">
          <xlrd:rvb i="509"/>
        </ext>
      </extLst>
    </bk>
    <bk>
      <extLst>
        <ext uri="{3e2802c4-a4d2-4d8b-9148-e3be6c30e623}">
          <xlrd:rvb i="521"/>
        </ext>
      </extLst>
    </bk>
    <bk>
      <extLst>
        <ext uri="{3e2802c4-a4d2-4d8b-9148-e3be6c30e623}">
          <xlrd:rvb i="522"/>
        </ext>
      </extLst>
    </bk>
    <bk>
      <extLst>
        <ext uri="{3e2802c4-a4d2-4d8b-9148-e3be6c30e623}">
          <xlrd:rvb i="524"/>
        </ext>
      </extLst>
    </bk>
    <bk>
      <extLst>
        <ext uri="{3e2802c4-a4d2-4d8b-9148-e3be6c30e623}">
          <xlrd:rvb i="566"/>
        </ext>
      </extLst>
    </bk>
    <bk>
      <extLst>
        <ext uri="{3e2802c4-a4d2-4d8b-9148-e3be6c30e623}">
          <xlrd:rvb i="567"/>
        </ext>
      </extLst>
    </bk>
    <bk>
      <extLst>
        <ext uri="{3e2802c4-a4d2-4d8b-9148-e3be6c30e623}">
          <xlrd:rvb i="576"/>
        </ext>
      </extLst>
    </bk>
    <bk>
      <extLst>
        <ext uri="{3e2802c4-a4d2-4d8b-9148-e3be6c30e623}">
          <xlrd:rvb i="577"/>
        </ext>
      </extLst>
    </bk>
    <bk>
      <extLst>
        <ext uri="{3e2802c4-a4d2-4d8b-9148-e3be6c30e623}">
          <xlrd:rvb i="588"/>
        </ext>
      </extLst>
    </bk>
    <bk>
      <extLst>
        <ext uri="{3e2802c4-a4d2-4d8b-9148-e3be6c30e623}">
          <xlrd:rvb i="589"/>
        </ext>
      </extLst>
    </bk>
    <bk>
      <extLst>
        <ext uri="{3e2802c4-a4d2-4d8b-9148-e3be6c30e623}">
          <xlrd:rvb i="591"/>
        </ext>
      </extLst>
    </bk>
    <bk>
      <extLst>
        <ext uri="{3e2802c4-a4d2-4d8b-9148-e3be6c30e623}">
          <xlrd:rvb i="631"/>
        </ext>
      </extLst>
    </bk>
    <bk>
      <extLst>
        <ext uri="{3e2802c4-a4d2-4d8b-9148-e3be6c30e623}">
          <xlrd:rvb i="632"/>
        </ext>
      </extLst>
    </bk>
    <bk>
      <extLst>
        <ext uri="{3e2802c4-a4d2-4d8b-9148-e3be6c30e623}">
          <xlrd:rvb i="644"/>
        </ext>
      </extLst>
    </bk>
    <bk>
      <extLst>
        <ext uri="{3e2802c4-a4d2-4d8b-9148-e3be6c30e623}">
          <xlrd:rvb i="646"/>
        </ext>
      </extLst>
    </bk>
    <bk>
      <extLst>
        <ext uri="{3e2802c4-a4d2-4d8b-9148-e3be6c30e623}">
          <xlrd:rvb i="647"/>
        </ext>
      </extLst>
    </bk>
    <bk>
      <extLst>
        <ext uri="{3e2802c4-a4d2-4d8b-9148-e3be6c30e623}">
          <xlrd:rvb i="659"/>
        </ext>
      </extLst>
    </bk>
    <bk>
      <extLst>
        <ext uri="{3e2802c4-a4d2-4d8b-9148-e3be6c30e623}">
          <xlrd:rvb i="660"/>
        </ext>
      </extLst>
    </bk>
    <bk>
      <extLst>
        <ext uri="{3e2802c4-a4d2-4d8b-9148-e3be6c30e623}">
          <xlrd:rvb i="671"/>
        </ext>
      </extLst>
    </bk>
    <bk>
      <extLst>
        <ext uri="{3e2802c4-a4d2-4d8b-9148-e3be6c30e623}">
          <xlrd:rvb i="672"/>
        </ext>
      </extLst>
    </bk>
    <bk>
      <extLst>
        <ext uri="{3e2802c4-a4d2-4d8b-9148-e3be6c30e623}">
          <xlrd:rvb i="684"/>
        </ext>
      </extLst>
    </bk>
    <bk>
      <extLst>
        <ext uri="{3e2802c4-a4d2-4d8b-9148-e3be6c30e623}">
          <xlrd:rvb i="685"/>
        </ext>
      </extLst>
    </bk>
    <bk>
      <extLst>
        <ext uri="{3e2802c4-a4d2-4d8b-9148-e3be6c30e623}">
          <xlrd:rvb i="687"/>
        </ext>
      </extLst>
    </bk>
    <bk>
      <extLst>
        <ext uri="{3e2802c4-a4d2-4d8b-9148-e3be6c30e623}">
          <xlrd:rvb i="722"/>
        </ext>
      </extLst>
    </bk>
    <bk>
      <extLst>
        <ext uri="{3e2802c4-a4d2-4d8b-9148-e3be6c30e623}">
          <xlrd:rvb i="724"/>
        </ext>
      </extLst>
    </bk>
    <bk>
      <extLst>
        <ext uri="{3e2802c4-a4d2-4d8b-9148-e3be6c30e623}">
          <xlrd:rvb i="726"/>
        </ext>
      </extLst>
    </bk>
    <bk>
      <extLst>
        <ext uri="{3e2802c4-a4d2-4d8b-9148-e3be6c30e623}">
          <xlrd:rvb i="727"/>
        </ext>
      </extLst>
    </bk>
    <bk>
      <extLst>
        <ext uri="{3e2802c4-a4d2-4d8b-9148-e3be6c30e623}">
          <xlrd:rvb i="729"/>
        </ext>
      </extLst>
    </bk>
    <bk>
      <extLst>
        <ext uri="{3e2802c4-a4d2-4d8b-9148-e3be6c30e623}">
          <xlrd:rvb i="776"/>
        </ext>
      </extLst>
    </bk>
    <bk>
      <extLst>
        <ext uri="{3e2802c4-a4d2-4d8b-9148-e3be6c30e623}">
          <xlrd:rvb i="777"/>
        </ext>
      </extLst>
    </bk>
    <bk>
      <extLst>
        <ext uri="{3e2802c4-a4d2-4d8b-9148-e3be6c30e623}">
          <xlrd:rvb i="779"/>
        </ext>
      </extLst>
    </bk>
    <bk>
      <extLst>
        <ext uri="{3e2802c4-a4d2-4d8b-9148-e3be6c30e623}">
          <xlrd:rvb i="827"/>
        </ext>
      </extLst>
    </bk>
    <bk>
      <extLst>
        <ext uri="{3e2802c4-a4d2-4d8b-9148-e3be6c30e623}">
          <xlrd:rvb i="828"/>
        </ext>
      </extLst>
    </bk>
    <bk>
      <extLst>
        <ext uri="{3e2802c4-a4d2-4d8b-9148-e3be6c30e623}">
          <xlrd:rvb i="838"/>
        </ext>
      </extLst>
    </bk>
    <bk>
      <extLst>
        <ext uri="{3e2802c4-a4d2-4d8b-9148-e3be6c30e623}">
          <xlrd:rvb i="839"/>
        </ext>
      </extLst>
    </bk>
    <bk>
      <extLst>
        <ext uri="{3e2802c4-a4d2-4d8b-9148-e3be6c30e623}">
          <xlrd:rvb i="849"/>
        </ext>
      </extLst>
    </bk>
    <bk>
      <extLst>
        <ext uri="{3e2802c4-a4d2-4d8b-9148-e3be6c30e623}">
          <xlrd:rvb i="850"/>
        </ext>
      </extLst>
    </bk>
    <bk>
      <extLst>
        <ext uri="{3e2802c4-a4d2-4d8b-9148-e3be6c30e623}">
          <xlrd:rvb i="862"/>
        </ext>
      </extLst>
    </bk>
    <bk>
      <extLst>
        <ext uri="{3e2802c4-a4d2-4d8b-9148-e3be6c30e623}">
          <xlrd:rvb i="863"/>
        </ext>
      </extLst>
    </bk>
    <bk>
      <extLst>
        <ext uri="{3e2802c4-a4d2-4d8b-9148-e3be6c30e623}">
          <xlrd:rvb i="875"/>
        </ext>
      </extLst>
    </bk>
    <bk>
      <extLst>
        <ext uri="{3e2802c4-a4d2-4d8b-9148-e3be6c30e623}">
          <xlrd:rvb i="876"/>
        </ext>
      </extLst>
    </bk>
    <bk>
      <extLst>
        <ext uri="{3e2802c4-a4d2-4d8b-9148-e3be6c30e623}">
          <xlrd:rvb i="887"/>
        </ext>
      </extLst>
    </bk>
    <bk>
      <extLst>
        <ext uri="{3e2802c4-a4d2-4d8b-9148-e3be6c30e623}">
          <xlrd:rvb i="792"/>
        </ext>
      </extLst>
    </bk>
    <bk>
      <extLst>
        <ext uri="{3e2802c4-a4d2-4d8b-9148-e3be6c30e623}">
          <xlrd:rvb i="889"/>
        </ext>
      </extLst>
    </bk>
    <bk>
      <extLst>
        <ext uri="{3e2802c4-a4d2-4d8b-9148-e3be6c30e623}">
          <xlrd:rvb i="890"/>
        </ext>
      </extLst>
    </bk>
    <bk>
      <extLst>
        <ext uri="{3e2802c4-a4d2-4d8b-9148-e3be6c30e623}">
          <xlrd:rvb i="892"/>
        </ext>
      </extLst>
    </bk>
    <bk>
      <extLst>
        <ext uri="{3e2802c4-a4d2-4d8b-9148-e3be6c30e623}">
          <xlrd:rvb i="928"/>
        </ext>
      </extLst>
    </bk>
    <bk>
      <extLst>
        <ext uri="{3e2802c4-a4d2-4d8b-9148-e3be6c30e623}">
          <xlrd:rvb i="929"/>
        </ext>
      </extLst>
    </bk>
    <bk>
      <extLst>
        <ext uri="{3e2802c4-a4d2-4d8b-9148-e3be6c30e623}">
          <xlrd:rvb i="941"/>
        </ext>
      </extLst>
    </bk>
    <bk>
      <extLst>
        <ext uri="{3e2802c4-a4d2-4d8b-9148-e3be6c30e623}">
          <xlrd:rvb i="942"/>
        </ext>
      </extLst>
    </bk>
    <bk>
      <extLst>
        <ext uri="{3e2802c4-a4d2-4d8b-9148-e3be6c30e623}">
          <xlrd:rvb i="954"/>
        </ext>
      </extLst>
    </bk>
    <bk>
      <extLst>
        <ext uri="{3e2802c4-a4d2-4d8b-9148-e3be6c30e623}">
          <xlrd:rvb i="955"/>
        </ext>
      </extLst>
    </bk>
    <bk>
      <extLst>
        <ext uri="{3e2802c4-a4d2-4d8b-9148-e3be6c30e623}">
          <xlrd:rvb i="965"/>
        </ext>
      </extLst>
    </bk>
    <bk>
      <extLst>
        <ext uri="{3e2802c4-a4d2-4d8b-9148-e3be6c30e623}">
          <xlrd:rvb i="966"/>
        </ext>
      </extLst>
    </bk>
    <bk>
      <extLst>
        <ext uri="{3e2802c4-a4d2-4d8b-9148-e3be6c30e623}">
          <xlrd:rvb i="975"/>
        </ext>
      </extLst>
    </bk>
    <bk>
      <extLst>
        <ext uri="{3e2802c4-a4d2-4d8b-9148-e3be6c30e623}">
          <xlrd:rvb i="976"/>
        </ext>
      </extLst>
    </bk>
    <bk>
      <extLst>
        <ext uri="{3e2802c4-a4d2-4d8b-9148-e3be6c30e623}">
          <xlrd:rvb i="985"/>
        </ext>
      </extLst>
    </bk>
    <bk>
      <extLst>
        <ext uri="{3e2802c4-a4d2-4d8b-9148-e3be6c30e623}">
          <xlrd:rvb i="986"/>
        </ext>
      </extLst>
    </bk>
    <bk>
      <extLst>
        <ext uri="{3e2802c4-a4d2-4d8b-9148-e3be6c30e623}">
          <xlrd:rvb i="998"/>
        </ext>
      </extLst>
    </bk>
    <bk>
      <extLst>
        <ext uri="{3e2802c4-a4d2-4d8b-9148-e3be6c30e623}">
          <xlrd:rvb i="1000"/>
        </ext>
      </extLst>
    </bk>
    <bk>
      <extLst>
        <ext uri="{3e2802c4-a4d2-4d8b-9148-e3be6c30e623}">
          <xlrd:rvb i="1001"/>
        </ext>
      </extLst>
    </bk>
    <bk>
      <extLst>
        <ext uri="{3e2802c4-a4d2-4d8b-9148-e3be6c30e623}">
          <xlrd:rvb i="1013"/>
        </ext>
      </extLst>
    </bk>
    <bk>
      <extLst>
        <ext uri="{3e2802c4-a4d2-4d8b-9148-e3be6c30e623}">
          <xlrd:rvb i="1014"/>
        </ext>
      </extLst>
    </bk>
    <bk>
      <extLst>
        <ext uri="{3e2802c4-a4d2-4d8b-9148-e3be6c30e623}">
          <xlrd:rvb i="1026"/>
        </ext>
      </extLst>
    </bk>
    <bk>
      <extLst>
        <ext uri="{3e2802c4-a4d2-4d8b-9148-e3be6c30e623}">
          <xlrd:rvb i="1027"/>
        </ext>
      </extLst>
    </bk>
    <bk>
      <extLst>
        <ext uri="{3e2802c4-a4d2-4d8b-9148-e3be6c30e623}">
          <xlrd:rvb i="1039"/>
        </ext>
      </extLst>
    </bk>
    <bk>
      <extLst>
        <ext uri="{3e2802c4-a4d2-4d8b-9148-e3be6c30e623}">
          <xlrd:rvb i="1040"/>
        </ext>
      </extLst>
    </bk>
    <bk>
      <extLst>
        <ext uri="{3e2802c4-a4d2-4d8b-9148-e3be6c30e623}">
          <xlrd:rvb i="1042"/>
        </ext>
      </extLst>
    </bk>
    <bk>
      <extLst>
        <ext uri="{3e2802c4-a4d2-4d8b-9148-e3be6c30e623}">
          <xlrd:rvb i="1086"/>
        </ext>
      </extLst>
    </bk>
    <bk>
      <extLst>
        <ext uri="{3e2802c4-a4d2-4d8b-9148-e3be6c30e623}">
          <xlrd:rvb i="1088"/>
        </ext>
      </extLst>
    </bk>
    <bk>
      <extLst>
        <ext uri="{3e2802c4-a4d2-4d8b-9148-e3be6c30e623}">
          <xlrd:rvb i="1055"/>
        </ext>
      </extLst>
    </bk>
    <bk>
      <extLst>
        <ext uri="{3e2802c4-a4d2-4d8b-9148-e3be6c30e623}">
          <xlrd:rvb i="1090"/>
        </ext>
      </extLst>
    </bk>
    <bk>
      <extLst>
        <ext uri="{3e2802c4-a4d2-4d8b-9148-e3be6c30e623}">
          <xlrd:rvb i="1091"/>
        </ext>
      </extLst>
    </bk>
    <bk>
      <extLst>
        <ext uri="{3e2802c4-a4d2-4d8b-9148-e3be6c30e623}">
          <xlrd:rvb i="1103"/>
        </ext>
      </extLst>
    </bk>
    <bk>
      <extLst>
        <ext uri="{3e2802c4-a4d2-4d8b-9148-e3be6c30e623}">
          <xlrd:rvb i="1104"/>
        </ext>
      </extLst>
    </bk>
    <bk>
      <extLst>
        <ext uri="{3e2802c4-a4d2-4d8b-9148-e3be6c30e623}">
          <xlrd:rvb i="1116"/>
        </ext>
      </extLst>
    </bk>
    <bk>
      <extLst>
        <ext uri="{3e2802c4-a4d2-4d8b-9148-e3be6c30e623}">
          <xlrd:rvb i="1117"/>
        </ext>
      </extLst>
    </bk>
    <bk>
      <extLst>
        <ext uri="{3e2802c4-a4d2-4d8b-9148-e3be6c30e623}">
          <xlrd:rvb i="1129"/>
        </ext>
      </extLst>
    </bk>
    <bk>
      <extLst>
        <ext uri="{3e2802c4-a4d2-4d8b-9148-e3be6c30e623}">
          <xlrd:rvb i="1130"/>
        </ext>
      </extLst>
    </bk>
    <bk>
      <extLst>
        <ext uri="{3e2802c4-a4d2-4d8b-9148-e3be6c30e623}">
          <xlrd:rvb i="1132"/>
        </ext>
      </extLst>
    </bk>
    <bk>
      <extLst>
        <ext uri="{3e2802c4-a4d2-4d8b-9148-e3be6c30e623}">
          <xlrd:rvb i="1167"/>
        </ext>
      </extLst>
    </bk>
    <bk>
      <extLst>
        <ext uri="{3e2802c4-a4d2-4d8b-9148-e3be6c30e623}">
          <xlrd:rvb i="1168"/>
        </ext>
      </extLst>
    </bk>
    <bk>
      <extLst>
        <ext uri="{3e2802c4-a4d2-4d8b-9148-e3be6c30e623}">
          <xlrd:rvb i="1180"/>
        </ext>
      </extLst>
    </bk>
    <bk>
      <extLst>
        <ext uri="{3e2802c4-a4d2-4d8b-9148-e3be6c30e623}">
          <xlrd:rvb i="1181"/>
        </ext>
      </extLst>
    </bk>
    <bk>
      <extLst>
        <ext uri="{3e2802c4-a4d2-4d8b-9148-e3be6c30e623}">
          <xlrd:rvb i="1193"/>
        </ext>
      </extLst>
    </bk>
    <bk>
      <extLst>
        <ext uri="{3e2802c4-a4d2-4d8b-9148-e3be6c30e623}">
          <xlrd:rvb i="1194"/>
        </ext>
      </extLst>
    </bk>
    <bk>
      <extLst>
        <ext uri="{3e2802c4-a4d2-4d8b-9148-e3be6c30e623}">
          <xlrd:rvb i="1206"/>
        </ext>
      </extLst>
    </bk>
    <bk>
      <extLst>
        <ext uri="{3e2802c4-a4d2-4d8b-9148-e3be6c30e623}">
          <xlrd:rvb i="1207"/>
        </ext>
      </extLst>
    </bk>
    <bk>
      <extLst>
        <ext uri="{3e2802c4-a4d2-4d8b-9148-e3be6c30e623}">
          <xlrd:rvb i="1209"/>
        </ext>
      </extLst>
    </bk>
    <bk>
      <extLst>
        <ext uri="{3e2802c4-a4d2-4d8b-9148-e3be6c30e623}">
          <xlrd:rvb i="1255"/>
        </ext>
      </extLst>
    </bk>
    <bk>
      <extLst>
        <ext uri="{3e2802c4-a4d2-4d8b-9148-e3be6c30e623}">
          <xlrd:rvb i="1226"/>
        </ext>
      </extLst>
    </bk>
    <bk>
      <extLst>
        <ext uri="{3e2802c4-a4d2-4d8b-9148-e3be6c30e623}">
          <xlrd:rvb i="1257"/>
        </ext>
      </extLst>
    </bk>
    <bk>
      <extLst>
        <ext uri="{3e2802c4-a4d2-4d8b-9148-e3be6c30e623}">
          <xlrd:rvb i="1258"/>
        </ext>
      </extLst>
    </bk>
    <bk>
      <extLst>
        <ext uri="{3e2802c4-a4d2-4d8b-9148-e3be6c30e623}">
          <xlrd:rvb i="1270"/>
        </ext>
      </extLst>
    </bk>
    <bk>
      <extLst>
        <ext uri="{3e2802c4-a4d2-4d8b-9148-e3be6c30e623}">
          <xlrd:rvb i="1271"/>
        </ext>
      </extLst>
    </bk>
    <bk>
      <extLst>
        <ext uri="{3e2802c4-a4d2-4d8b-9148-e3be6c30e623}">
          <xlrd:rvb i="1281"/>
        </ext>
      </extLst>
    </bk>
    <bk>
      <extLst>
        <ext uri="{3e2802c4-a4d2-4d8b-9148-e3be6c30e623}">
          <xlrd:rvb i="1282"/>
        </ext>
      </extLst>
    </bk>
    <bk>
      <extLst>
        <ext uri="{3e2802c4-a4d2-4d8b-9148-e3be6c30e623}">
          <xlrd:rvb i="1294"/>
        </ext>
      </extLst>
    </bk>
    <bk>
      <extLst>
        <ext uri="{3e2802c4-a4d2-4d8b-9148-e3be6c30e623}">
          <xlrd:rvb i="1295"/>
        </ext>
      </extLst>
    </bk>
    <bk>
      <extLst>
        <ext uri="{3e2802c4-a4d2-4d8b-9148-e3be6c30e623}">
          <xlrd:rvb i="1297"/>
        </ext>
      </extLst>
    </bk>
    <bk>
      <extLst>
        <ext uri="{3e2802c4-a4d2-4d8b-9148-e3be6c30e623}">
          <xlrd:rvb i="1333"/>
        </ext>
      </extLst>
    </bk>
    <bk>
      <extLst>
        <ext uri="{3e2802c4-a4d2-4d8b-9148-e3be6c30e623}">
          <xlrd:rvb i="1334"/>
        </ext>
      </extLst>
    </bk>
    <bk>
      <extLst>
        <ext uri="{3e2802c4-a4d2-4d8b-9148-e3be6c30e623}">
          <xlrd:rvb i="1346"/>
        </ext>
      </extLst>
    </bk>
    <bk>
      <extLst>
        <ext uri="{3e2802c4-a4d2-4d8b-9148-e3be6c30e623}">
          <xlrd:rvb i="1347"/>
        </ext>
      </extLst>
    </bk>
    <bk>
      <extLst>
        <ext uri="{3e2802c4-a4d2-4d8b-9148-e3be6c30e623}">
          <xlrd:rvb i="1359"/>
        </ext>
      </extLst>
    </bk>
    <bk>
      <extLst>
        <ext uri="{3e2802c4-a4d2-4d8b-9148-e3be6c30e623}">
          <xlrd:rvb i="1360"/>
        </ext>
      </extLst>
    </bk>
    <bk>
      <extLst>
        <ext uri="{3e2802c4-a4d2-4d8b-9148-e3be6c30e623}">
          <xlrd:rvb i="1362"/>
        </ext>
      </extLst>
    </bk>
    <bk>
      <extLst>
        <ext uri="{3e2802c4-a4d2-4d8b-9148-e3be6c30e623}">
          <xlrd:rvb i="1396"/>
        </ext>
      </extLst>
    </bk>
    <bk>
      <extLst>
        <ext uri="{3e2802c4-a4d2-4d8b-9148-e3be6c30e623}">
          <xlrd:rvb i="1397"/>
        </ext>
      </extLst>
    </bk>
    <bk>
      <extLst>
        <ext uri="{3e2802c4-a4d2-4d8b-9148-e3be6c30e623}">
          <xlrd:rvb i="1399"/>
        </ext>
      </extLst>
    </bk>
    <bk>
      <extLst>
        <ext uri="{3e2802c4-a4d2-4d8b-9148-e3be6c30e623}">
          <xlrd:rvb i="1421"/>
        </ext>
      </extLst>
    </bk>
    <bk>
      <extLst>
        <ext uri="{3e2802c4-a4d2-4d8b-9148-e3be6c30e623}">
          <xlrd:rvb i="1422"/>
        </ext>
      </extLst>
    </bk>
    <bk>
      <extLst>
        <ext uri="{3e2802c4-a4d2-4d8b-9148-e3be6c30e623}">
          <xlrd:rvb i="1424"/>
        </ext>
      </extLst>
    </bk>
    <bk>
      <extLst>
        <ext uri="{3e2802c4-a4d2-4d8b-9148-e3be6c30e623}">
          <xlrd:rvb i="1470"/>
        </ext>
      </extLst>
    </bk>
    <bk>
      <extLst>
        <ext uri="{3e2802c4-a4d2-4d8b-9148-e3be6c30e623}">
          <xlrd:rvb i="1471"/>
        </ext>
      </extLst>
    </bk>
    <bk>
      <extLst>
        <ext uri="{3e2802c4-a4d2-4d8b-9148-e3be6c30e623}">
          <xlrd:rvb i="1482"/>
        </ext>
      </extLst>
    </bk>
    <bk>
      <extLst>
        <ext uri="{3e2802c4-a4d2-4d8b-9148-e3be6c30e623}">
          <xlrd:rvb i="1441"/>
        </ext>
      </extLst>
    </bk>
    <bk>
      <extLst>
        <ext uri="{3e2802c4-a4d2-4d8b-9148-e3be6c30e623}">
          <xlrd:rvb i="1484"/>
        </ext>
      </extLst>
    </bk>
    <bk>
      <extLst>
        <ext uri="{3e2802c4-a4d2-4d8b-9148-e3be6c30e623}">
          <xlrd:rvb i="1485"/>
        </ext>
      </extLst>
    </bk>
    <bk>
      <extLst>
        <ext uri="{3e2802c4-a4d2-4d8b-9148-e3be6c30e623}">
          <xlrd:rvb i="1497"/>
        </ext>
      </extLst>
    </bk>
    <bk>
      <extLst>
        <ext uri="{3e2802c4-a4d2-4d8b-9148-e3be6c30e623}">
          <xlrd:rvb i="1498"/>
        </ext>
      </extLst>
    </bk>
    <bk>
      <extLst>
        <ext uri="{3e2802c4-a4d2-4d8b-9148-e3be6c30e623}">
          <xlrd:rvb i="1500"/>
        </ext>
      </extLst>
    </bk>
    <bk>
      <extLst>
        <ext uri="{3e2802c4-a4d2-4d8b-9148-e3be6c30e623}">
          <xlrd:rvb i="1533"/>
        </ext>
      </extLst>
    </bk>
    <bk>
      <extLst>
        <ext uri="{3e2802c4-a4d2-4d8b-9148-e3be6c30e623}">
          <xlrd:rvb i="1534"/>
        </ext>
      </extLst>
    </bk>
    <bk>
      <extLst>
        <ext uri="{3e2802c4-a4d2-4d8b-9148-e3be6c30e623}">
          <xlrd:rvb i="1544"/>
        </ext>
      </extLst>
    </bk>
    <bk>
      <extLst>
        <ext uri="{3e2802c4-a4d2-4d8b-9148-e3be6c30e623}">
          <xlrd:rvb i="1545"/>
        </ext>
      </extLst>
    </bk>
    <bk>
      <extLst>
        <ext uri="{3e2802c4-a4d2-4d8b-9148-e3be6c30e623}">
          <xlrd:rvb i="1547"/>
        </ext>
      </extLst>
    </bk>
    <bk>
      <extLst>
        <ext uri="{3e2802c4-a4d2-4d8b-9148-e3be6c30e623}">
          <xlrd:rvb i="1593"/>
        </ext>
      </extLst>
    </bk>
    <bk>
      <extLst>
        <ext uri="{3e2802c4-a4d2-4d8b-9148-e3be6c30e623}">
          <xlrd:rvb i="1564"/>
        </ext>
      </extLst>
    </bk>
    <bk>
      <extLst>
        <ext uri="{3e2802c4-a4d2-4d8b-9148-e3be6c30e623}">
          <xlrd:rvb i="1595"/>
        </ext>
      </extLst>
    </bk>
    <bk>
      <extLst>
        <ext uri="{3e2802c4-a4d2-4d8b-9148-e3be6c30e623}">
          <xlrd:rvb i="1596"/>
        </ext>
      </extLst>
    </bk>
    <bk>
      <extLst>
        <ext uri="{3e2802c4-a4d2-4d8b-9148-e3be6c30e623}">
          <xlrd:rvb i="1608"/>
        </ext>
      </extLst>
    </bk>
    <bk>
      <extLst>
        <ext uri="{3e2802c4-a4d2-4d8b-9148-e3be6c30e623}">
          <xlrd:rvb i="1609"/>
        </ext>
      </extLst>
    </bk>
    <bk>
      <extLst>
        <ext uri="{3e2802c4-a4d2-4d8b-9148-e3be6c30e623}">
          <xlrd:rvb i="1621"/>
        </ext>
      </extLst>
    </bk>
    <bk>
      <extLst>
        <ext uri="{3e2802c4-a4d2-4d8b-9148-e3be6c30e623}">
          <xlrd:rvb i="1622"/>
        </ext>
      </extLst>
    </bk>
    <bk>
      <extLst>
        <ext uri="{3e2802c4-a4d2-4d8b-9148-e3be6c30e623}">
          <xlrd:rvb i="1634"/>
        </ext>
      </extLst>
    </bk>
    <bk>
      <extLst>
        <ext uri="{3e2802c4-a4d2-4d8b-9148-e3be6c30e623}">
          <xlrd:rvb i="1635"/>
        </ext>
      </extLst>
    </bk>
    <bk>
      <extLst>
        <ext uri="{3e2802c4-a4d2-4d8b-9148-e3be6c30e623}">
          <xlrd:rvb i="1645"/>
        </ext>
      </extLst>
    </bk>
    <bk>
      <extLst>
        <ext uri="{3e2802c4-a4d2-4d8b-9148-e3be6c30e623}">
          <xlrd:rvb i="1646"/>
        </ext>
      </extLst>
    </bk>
    <bk>
      <extLst>
        <ext uri="{3e2802c4-a4d2-4d8b-9148-e3be6c30e623}">
          <xlrd:rvb i="1658"/>
        </ext>
      </extLst>
    </bk>
    <bk>
      <extLst>
        <ext uri="{3e2802c4-a4d2-4d8b-9148-e3be6c30e623}">
          <xlrd:rvb i="1659"/>
        </ext>
      </extLst>
    </bk>
    <bk>
      <extLst>
        <ext uri="{3e2802c4-a4d2-4d8b-9148-e3be6c30e623}">
          <xlrd:rvb i="1669"/>
        </ext>
      </extLst>
    </bk>
    <bk>
      <extLst>
        <ext uri="{3e2802c4-a4d2-4d8b-9148-e3be6c30e623}">
          <xlrd:rvb i="1670"/>
        </ext>
      </extLst>
    </bk>
    <bk>
      <extLst>
        <ext uri="{3e2802c4-a4d2-4d8b-9148-e3be6c30e623}">
          <xlrd:rvb i="1672"/>
        </ext>
      </extLst>
    </bk>
    <bk>
      <extLst>
        <ext uri="{3e2802c4-a4d2-4d8b-9148-e3be6c30e623}">
          <xlrd:rvb i="1727"/>
        </ext>
      </extLst>
    </bk>
    <bk>
      <extLst>
        <ext uri="{3e2802c4-a4d2-4d8b-9148-e3be6c30e623}">
          <xlrd:rvb i="1685"/>
        </ext>
      </extLst>
    </bk>
    <bk>
      <extLst>
        <ext uri="{3e2802c4-a4d2-4d8b-9148-e3be6c30e623}">
          <xlrd:rvb i="1729"/>
        </ext>
      </extLst>
    </bk>
    <bk>
      <extLst>
        <ext uri="{3e2802c4-a4d2-4d8b-9148-e3be6c30e623}">
          <xlrd:rvb i="1731"/>
        </ext>
      </extLst>
    </bk>
    <bk>
      <extLst>
        <ext uri="{3e2802c4-a4d2-4d8b-9148-e3be6c30e623}">
          <xlrd:rvb i="1733"/>
        </ext>
      </extLst>
    </bk>
    <bk>
      <extLst>
        <ext uri="{3e2802c4-a4d2-4d8b-9148-e3be6c30e623}">
          <xlrd:rvb i="1734"/>
        </ext>
      </extLst>
    </bk>
    <bk>
      <extLst>
        <ext uri="{3e2802c4-a4d2-4d8b-9148-e3be6c30e623}">
          <xlrd:rvb i="1746"/>
        </ext>
      </extLst>
    </bk>
    <bk>
      <extLst>
        <ext uri="{3e2802c4-a4d2-4d8b-9148-e3be6c30e623}">
          <xlrd:rvb i="1689"/>
        </ext>
      </extLst>
    </bk>
    <bk>
      <extLst>
        <ext uri="{3e2802c4-a4d2-4d8b-9148-e3be6c30e623}">
          <xlrd:rvb i="1748"/>
        </ext>
      </extLst>
    </bk>
    <bk>
      <extLst>
        <ext uri="{3e2802c4-a4d2-4d8b-9148-e3be6c30e623}">
          <xlrd:rvb i="1749"/>
        </ext>
      </extLst>
    </bk>
    <bk>
      <extLst>
        <ext uri="{3e2802c4-a4d2-4d8b-9148-e3be6c30e623}">
          <xlrd:rvb i="1759"/>
        </ext>
      </extLst>
    </bk>
    <bk>
      <extLst>
        <ext uri="{3e2802c4-a4d2-4d8b-9148-e3be6c30e623}">
          <xlrd:rvb i="1760"/>
        </ext>
      </extLst>
    </bk>
    <bk>
      <extLst>
        <ext uri="{3e2802c4-a4d2-4d8b-9148-e3be6c30e623}">
          <xlrd:rvb i="1770"/>
        </ext>
      </extLst>
    </bk>
    <bk>
      <extLst>
        <ext uri="{3e2802c4-a4d2-4d8b-9148-e3be6c30e623}">
          <xlrd:rvb i="1771"/>
        </ext>
      </extLst>
    </bk>
    <bk>
      <extLst>
        <ext uri="{3e2802c4-a4d2-4d8b-9148-e3be6c30e623}">
          <xlrd:rvb i="1783"/>
        </ext>
      </extLst>
    </bk>
    <bk>
      <extLst>
        <ext uri="{3e2802c4-a4d2-4d8b-9148-e3be6c30e623}">
          <xlrd:rvb i="1784"/>
        </ext>
      </extLst>
    </bk>
    <bk>
      <extLst>
        <ext uri="{3e2802c4-a4d2-4d8b-9148-e3be6c30e623}">
          <xlrd:rvb i="1796"/>
        </ext>
      </extLst>
    </bk>
    <bk>
      <extLst>
        <ext uri="{3e2802c4-a4d2-4d8b-9148-e3be6c30e623}">
          <xlrd:rvb i="1797"/>
        </ext>
      </extLst>
    </bk>
    <bk>
      <extLst>
        <ext uri="{3e2802c4-a4d2-4d8b-9148-e3be6c30e623}">
          <xlrd:rvb i="1809"/>
        </ext>
      </extLst>
    </bk>
    <bk>
      <extLst>
        <ext uri="{3e2802c4-a4d2-4d8b-9148-e3be6c30e623}">
          <xlrd:rvb i="1810"/>
        </ext>
      </extLst>
    </bk>
    <bk>
      <extLst>
        <ext uri="{3e2802c4-a4d2-4d8b-9148-e3be6c30e623}">
          <xlrd:rvb i="1821"/>
        </ext>
      </extLst>
    </bk>
    <bk>
      <extLst>
        <ext uri="{3e2802c4-a4d2-4d8b-9148-e3be6c30e623}">
          <xlrd:rvb i="1822"/>
        </ext>
      </extLst>
    </bk>
    <bk>
      <extLst>
        <ext uri="{3e2802c4-a4d2-4d8b-9148-e3be6c30e623}">
          <xlrd:rvb i="1824"/>
        </ext>
      </extLst>
    </bk>
    <bk>
      <extLst>
        <ext uri="{3e2802c4-a4d2-4d8b-9148-e3be6c30e623}">
          <xlrd:rvb i="1857"/>
        </ext>
      </extLst>
    </bk>
    <bk>
      <extLst>
        <ext uri="{3e2802c4-a4d2-4d8b-9148-e3be6c30e623}">
          <xlrd:rvb i="1858"/>
        </ext>
      </extLst>
    </bk>
    <bk>
      <extLst>
        <ext uri="{3e2802c4-a4d2-4d8b-9148-e3be6c30e623}">
          <xlrd:rvb i="1860"/>
        </ext>
      </extLst>
    </bk>
    <bk>
      <extLst>
        <ext uri="{3e2802c4-a4d2-4d8b-9148-e3be6c30e623}">
          <xlrd:rvb i="1903"/>
        </ext>
      </extLst>
    </bk>
    <bk>
      <extLst>
        <ext uri="{3e2802c4-a4d2-4d8b-9148-e3be6c30e623}">
          <xlrd:rvb i="1876"/>
        </ext>
      </extLst>
    </bk>
    <bk>
      <extLst>
        <ext uri="{3e2802c4-a4d2-4d8b-9148-e3be6c30e623}">
          <xlrd:rvb i="1905"/>
        </ext>
      </extLst>
    </bk>
    <bk>
      <extLst>
        <ext uri="{3e2802c4-a4d2-4d8b-9148-e3be6c30e623}">
          <xlrd:rvb i="1906"/>
        </ext>
      </extLst>
    </bk>
    <bk>
      <extLst>
        <ext uri="{3e2802c4-a4d2-4d8b-9148-e3be6c30e623}">
          <xlrd:rvb i="1918"/>
        </ext>
      </extLst>
    </bk>
    <bk>
      <extLst>
        <ext uri="{3e2802c4-a4d2-4d8b-9148-e3be6c30e623}">
          <xlrd:rvb i="1919"/>
        </ext>
      </extLst>
    </bk>
    <bk>
      <extLst>
        <ext uri="{3e2802c4-a4d2-4d8b-9148-e3be6c30e623}">
          <xlrd:rvb i="1921"/>
        </ext>
      </extLst>
    </bk>
    <bk>
      <extLst>
        <ext uri="{3e2802c4-a4d2-4d8b-9148-e3be6c30e623}">
          <xlrd:rvb i="1958"/>
        </ext>
      </extLst>
    </bk>
    <bk>
      <extLst>
        <ext uri="{3e2802c4-a4d2-4d8b-9148-e3be6c30e623}">
          <xlrd:rvb i="1959"/>
        </ext>
      </extLst>
    </bk>
    <bk>
      <extLst>
        <ext uri="{3e2802c4-a4d2-4d8b-9148-e3be6c30e623}">
          <xlrd:rvb i="1971"/>
        </ext>
      </extLst>
    </bk>
    <bk>
      <extLst>
        <ext uri="{3e2802c4-a4d2-4d8b-9148-e3be6c30e623}">
          <xlrd:rvb i="1972"/>
        </ext>
      </extLst>
    </bk>
    <bk>
      <extLst>
        <ext uri="{3e2802c4-a4d2-4d8b-9148-e3be6c30e623}">
          <xlrd:rvb i="1984"/>
        </ext>
      </extLst>
    </bk>
    <bk>
      <extLst>
        <ext uri="{3e2802c4-a4d2-4d8b-9148-e3be6c30e623}">
          <xlrd:rvb i="1986"/>
        </ext>
      </extLst>
    </bk>
    <bk>
      <extLst>
        <ext uri="{3e2802c4-a4d2-4d8b-9148-e3be6c30e623}">
          <xlrd:rvb i="1987"/>
        </ext>
      </extLst>
    </bk>
    <bk>
      <extLst>
        <ext uri="{3e2802c4-a4d2-4d8b-9148-e3be6c30e623}">
          <xlrd:rvb i="1989"/>
        </ext>
      </extLst>
    </bk>
    <bk>
      <extLst>
        <ext uri="{3e2802c4-a4d2-4d8b-9148-e3be6c30e623}">
          <xlrd:rvb i="2034"/>
        </ext>
      </extLst>
    </bk>
    <bk>
      <extLst>
        <ext uri="{3e2802c4-a4d2-4d8b-9148-e3be6c30e623}">
          <xlrd:rvb i="2002"/>
        </ext>
      </extLst>
    </bk>
    <bk>
      <extLst>
        <ext uri="{3e2802c4-a4d2-4d8b-9148-e3be6c30e623}">
          <xlrd:rvb i="2036"/>
        </ext>
      </extLst>
    </bk>
    <bk>
      <extLst>
        <ext uri="{3e2802c4-a4d2-4d8b-9148-e3be6c30e623}">
          <xlrd:rvb i="2037"/>
        </ext>
      </extLst>
    </bk>
    <bk>
      <extLst>
        <ext uri="{3e2802c4-a4d2-4d8b-9148-e3be6c30e623}">
          <xlrd:rvb i="2047"/>
        </ext>
      </extLst>
    </bk>
    <bk>
      <extLst>
        <ext uri="{3e2802c4-a4d2-4d8b-9148-e3be6c30e623}">
          <xlrd:rvb i="2048"/>
        </ext>
      </extLst>
    </bk>
    <bk>
      <extLst>
        <ext uri="{3e2802c4-a4d2-4d8b-9148-e3be6c30e623}">
          <xlrd:rvb i="2050"/>
        </ext>
      </extLst>
    </bk>
    <bk>
      <extLst>
        <ext uri="{3e2802c4-a4d2-4d8b-9148-e3be6c30e623}">
          <xlrd:rvb i="2086"/>
        </ext>
      </extLst>
    </bk>
    <bk>
      <extLst>
        <ext uri="{3e2802c4-a4d2-4d8b-9148-e3be6c30e623}">
          <xlrd:rvb i="2087"/>
        </ext>
      </extLst>
    </bk>
    <bk>
      <extLst>
        <ext uri="{3e2802c4-a4d2-4d8b-9148-e3be6c30e623}">
          <xlrd:rvb i="2099"/>
        </ext>
      </extLst>
    </bk>
    <bk>
      <extLst>
        <ext uri="{3e2802c4-a4d2-4d8b-9148-e3be6c30e623}">
          <xlrd:rvb i="2100"/>
        </ext>
      </extLst>
    </bk>
    <bk>
      <extLst>
        <ext uri="{3e2802c4-a4d2-4d8b-9148-e3be6c30e623}">
          <xlrd:rvb i="2102"/>
        </ext>
      </extLst>
    </bk>
    <bk>
      <extLst>
        <ext uri="{3e2802c4-a4d2-4d8b-9148-e3be6c30e623}">
          <xlrd:rvb i="2134"/>
        </ext>
      </extLst>
    </bk>
    <bk>
      <extLst>
        <ext uri="{3e2802c4-a4d2-4d8b-9148-e3be6c30e623}">
          <xlrd:rvb i="2135"/>
        </ext>
      </extLst>
    </bk>
    <bk>
      <extLst>
        <ext uri="{3e2802c4-a4d2-4d8b-9148-e3be6c30e623}">
          <xlrd:rvb i="738"/>
        </ext>
      </extLst>
    </bk>
    <bk>
      <extLst>
        <ext uri="{3e2802c4-a4d2-4d8b-9148-e3be6c30e623}">
          <xlrd:rvb i="2147"/>
        </ext>
      </extLst>
    </bk>
    <bk>
      <extLst>
        <ext uri="{3e2802c4-a4d2-4d8b-9148-e3be6c30e623}">
          <xlrd:rvb i="2148"/>
        </ext>
      </extLst>
    </bk>
    <bk>
      <extLst>
        <ext uri="{3e2802c4-a4d2-4d8b-9148-e3be6c30e623}">
          <xlrd:rvb i="2159"/>
        </ext>
      </extLst>
    </bk>
    <bk>
      <extLst>
        <ext uri="{3e2802c4-a4d2-4d8b-9148-e3be6c30e623}">
          <xlrd:rvb i="2160"/>
        </ext>
      </extLst>
    </bk>
    <bk>
      <extLst>
        <ext uri="{3e2802c4-a4d2-4d8b-9148-e3be6c30e623}">
          <xlrd:rvb i="2162"/>
        </ext>
      </extLst>
    </bk>
    <bk>
      <extLst>
        <ext uri="{3e2802c4-a4d2-4d8b-9148-e3be6c30e623}">
          <xlrd:rvb i="2193"/>
        </ext>
      </extLst>
    </bk>
    <bk>
      <extLst>
        <ext uri="{3e2802c4-a4d2-4d8b-9148-e3be6c30e623}">
          <xlrd:rvb i="2194"/>
        </ext>
      </extLst>
    </bk>
    <bk>
      <extLst>
        <ext uri="{3e2802c4-a4d2-4d8b-9148-e3be6c30e623}">
          <xlrd:rvb i="2206"/>
        </ext>
      </extLst>
    </bk>
    <bk>
      <extLst>
        <ext uri="{3e2802c4-a4d2-4d8b-9148-e3be6c30e623}">
          <xlrd:rvb i="2207"/>
        </ext>
      </extLst>
    </bk>
    <bk>
      <extLst>
        <ext uri="{3e2802c4-a4d2-4d8b-9148-e3be6c30e623}">
          <xlrd:rvb i="2217"/>
        </ext>
      </extLst>
    </bk>
    <bk>
      <extLst>
        <ext uri="{3e2802c4-a4d2-4d8b-9148-e3be6c30e623}">
          <xlrd:rvb i="2218"/>
        </ext>
      </extLst>
    </bk>
    <bk>
      <extLst>
        <ext uri="{3e2802c4-a4d2-4d8b-9148-e3be6c30e623}">
          <xlrd:rvb i="2228"/>
        </ext>
      </extLst>
    </bk>
    <bk>
      <extLst>
        <ext uri="{3e2802c4-a4d2-4d8b-9148-e3be6c30e623}">
          <xlrd:rvb i="2229"/>
        </ext>
      </extLst>
    </bk>
    <bk>
      <extLst>
        <ext uri="{3e2802c4-a4d2-4d8b-9148-e3be6c30e623}">
          <xlrd:rvb i="2231"/>
        </ext>
      </extLst>
    </bk>
    <bk>
      <extLst>
        <ext uri="{3e2802c4-a4d2-4d8b-9148-e3be6c30e623}">
          <xlrd:rvb i="2266"/>
        </ext>
      </extLst>
    </bk>
    <bk>
      <extLst>
        <ext uri="{3e2802c4-a4d2-4d8b-9148-e3be6c30e623}">
          <xlrd:rvb i="2267"/>
        </ext>
      </extLst>
    </bk>
    <bk>
      <extLst>
        <ext uri="{3e2802c4-a4d2-4d8b-9148-e3be6c30e623}">
          <xlrd:rvb i="2279"/>
        </ext>
      </extLst>
    </bk>
    <bk>
      <extLst>
        <ext uri="{3e2802c4-a4d2-4d8b-9148-e3be6c30e623}">
          <xlrd:rvb i="2280"/>
        </ext>
      </extLst>
    </bk>
    <bk>
      <extLst>
        <ext uri="{3e2802c4-a4d2-4d8b-9148-e3be6c30e623}">
          <xlrd:rvb i="2290"/>
        </ext>
      </extLst>
    </bk>
    <bk>
      <extLst>
        <ext uri="{3e2802c4-a4d2-4d8b-9148-e3be6c30e623}">
          <xlrd:rvb i="2291"/>
        </ext>
      </extLst>
    </bk>
    <bk>
      <extLst>
        <ext uri="{3e2802c4-a4d2-4d8b-9148-e3be6c30e623}">
          <xlrd:rvb i="2303"/>
        </ext>
      </extLst>
    </bk>
    <bk>
      <extLst>
        <ext uri="{3e2802c4-a4d2-4d8b-9148-e3be6c30e623}">
          <xlrd:rvb i="2304"/>
        </ext>
      </extLst>
    </bk>
    <bk>
      <extLst>
        <ext uri="{3e2802c4-a4d2-4d8b-9148-e3be6c30e623}">
          <xlrd:rvb i="2314"/>
        </ext>
      </extLst>
    </bk>
    <bk>
      <extLst>
        <ext uri="{3e2802c4-a4d2-4d8b-9148-e3be6c30e623}">
          <xlrd:rvb i="2315"/>
        </ext>
      </extLst>
    </bk>
    <bk>
      <extLst>
        <ext uri="{3e2802c4-a4d2-4d8b-9148-e3be6c30e623}">
          <xlrd:rvb i="2326"/>
        </ext>
      </extLst>
    </bk>
    <bk>
      <extLst>
        <ext uri="{3e2802c4-a4d2-4d8b-9148-e3be6c30e623}">
          <xlrd:rvb i="2327"/>
        </ext>
      </extLst>
    </bk>
    <bk>
      <extLst>
        <ext uri="{3e2802c4-a4d2-4d8b-9148-e3be6c30e623}">
          <xlrd:rvb i="2336"/>
        </ext>
      </extLst>
    </bk>
    <bk>
      <extLst>
        <ext uri="{3e2802c4-a4d2-4d8b-9148-e3be6c30e623}">
          <xlrd:rvb i="2337"/>
        </ext>
      </extLst>
    </bk>
    <bk>
      <extLst>
        <ext uri="{3e2802c4-a4d2-4d8b-9148-e3be6c30e623}">
          <xlrd:rvb i="2346"/>
        </ext>
      </extLst>
    </bk>
    <bk>
      <extLst>
        <ext uri="{3e2802c4-a4d2-4d8b-9148-e3be6c30e623}">
          <xlrd:rvb i="2347"/>
        </ext>
      </extLst>
    </bk>
    <bk>
      <extLst>
        <ext uri="{3e2802c4-a4d2-4d8b-9148-e3be6c30e623}">
          <xlrd:rvb i="2357"/>
        </ext>
      </extLst>
    </bk>
    <bk>
      <extLst>
        <ext uri="{3e2802c4-a4d2-4d8b-9148-e3be6c30e623}">
          <xlrd:rvb i="2358"/>
        </ext>
      </extLst>
    </bk>
    <bk>
      <extLst>
        <ext uri="{3e2802c4-a4d2-4d8b-9148-e3be6c30e623}">
          <xlrd:rvb i="2370"/>
        </ext>
      </extLst>
    </bk>
    <bk>
      <extLst>
        <ext uri="{3e2802c4-a4d2-4d8b-9148-e3be6c30e623}">
          <xlrd:rvb i="2372"/>
        </ext>
      </extLst>
    </bk>
    <bk>
      <extLst>
        <ext uri="{3e2802c4-a4d2-4d8b-9148-e3be6c30e623}">
          <xlrd:rvb i="2373"/>
        </ext>
      </extLst>
    </bk>
    <bk>
      <extLst>
        <ext uri="{3e2802c4-a4d2-4d8b-9148-e3be6c30e623}">
          <xlrd:rvb i="2385"/>
        </ext>
      </extLst>
    </bk>
    <bk>
      <extLst>
        <ext uri="{3e2802c4-a4d2-4d8b-9148-e3be6c30e623}">
          <xlrd:rvb i="2386"/>
        </ext>
      </extLst>
    </bk>
    <bk>
      <extLst>
        <ext uri="{3e2802c4-a4d2-4d8b-9148-e3be6c30e623}">
          <xlrd:rvb i="2396"/>
        </ext>
      </extLst>
    </bk>
    <bk>
      <extLst>
        <ext uri="{3e2802c4-a4d2-4d8b-9148-e3be6c30e623}">
          <xlrd:rvb i="2397"/>
        </ext>
      </extLst>
    </bk>
    <bk>
      <extLst>
        <ext uri="{3e2802c4-a4d2-4d8b-9148-e3be6c30e623}">
          <xlrd:rvb i="2399"/>
        </ext>
      </extLst>
    </bk>
    <bk>
      <extLst>
        <ext uri="{3e2802c4-a4d2-4d8b-9148-e3be6c30e623}">
          <xlrd:rvb i="2433"/>
        </ext>
      </extLst>
    </bk>
    <bk>
      <extLst>
        <ext uri="{3e2802c4-a4d2-4d8b-9148-e3be6c30e623}">
          <xlrd:rvb i="2434"/>
        </ext>
      </extLst>
    </bk>
    <bk>
      <extLst>
        <ext uri="{3e2802c4-a4d2-4d8b-9148-e3be6c30e623}">
          <xlrd:rvb i="2444"/>
        </ext>
      </extLst>
    </bk>
    <bk>
      <extLst>
        <ext uri="{3e2802c4-a4d2-4d8b-9148-e3be6c30e623}">
          <xlrd:rvb i="2445"/>
        </ext>
      </extLst>
    </bk>
    <bk>
      <extLst>
        <ext uri="{3e2802c4-a4d2-4d8b-9148-e3be6c30e623}">
          <xlrd:rvb i="2456"/>
        </ext>
      </extLst>
    </bk>
    <bk>
      <extLst>
        <ext uri="{3e2802c4-a4d2-4d8b-9148-e3be6c30e623}">
          <xlrd:rvb i="2457"/>
        </ext>
      </extLst>
    </bk>
    <bk>
      <extLst>
        <ext uri="{3e2802c4-a4d2-4d8b-9148-e3be6c30e623}">
          <xlrd:rvb i="2469"/>
        </ext>
      </extLst>
    </bk>
    <bk>
      <extLst>
        <ext uri="{3e2802c4-a4d2-4d8b-9148-e3be6c30e623}">
          <xlrd:rvb i="2470"/>
        </ext>
      </extLst>
    </bk>
    <bk>
      <extLst>
        <ext uri="{3e2802c4-a4d2-4d8b-9148-e3be6c30e623}">
          <xlrd:rvb i="2472"/>
        </ext>
      </extLst>
    </bk>
    <bk>
      <extLst>
        <ext uri="{3e2802c4-a4d2-4d8b-9148-e3be6c30e623}">
          <xlrd:rvb i="2505"/>
        </ext>
      </extLst>
    </bk>
    <bk>
      <extLst>
        <ext uri="{3e2802c4-a4d2-4d8b-9148-e3be6c30e623}">
          <xlrd:rvb i="2506"/>
        </ext>
      </extLst>
    </bk>
    <bk>
      <extLst>
        <ext uri="{3e2802c4-a4d2-4d8b-9148-e3be6c30e623}">
          <xlrd:rvb i="2516"/>
        </ext>
      </extLst>
    </bk>
    <bk>
      <extLst>
        <ext uri="{3e2802c4-a4d2-4d8b-9148-e3be6c30e623}">
          <xlrd:rvb i="2517"/>
        </ext>
      </extLst>
    </bk>
    <bk>
      <extLst>
        <ext uri="{3e2802c4-a4d2-4d8b-9148-e3be6c30e623}">
          <xlrd:rvb i="2519"/>
        </ext>
      </extLst>
    </bk>
    <bk>
      <extLst>
        <ext uri="{3e2802c4-a4d2-4d8b-9148-e3be6c30e623}">
          <xlrd:rvb i="2551"/>
        </ext>
      </extLst>
    </bk>
    <bk>
      <extLst>
        <ext uri="{3e2802c4-a4d2-4d8b-9148-e3be6c30e623}">
          <xlrd:rvb i="2552"/>
        </ext>
      </extLst>
    </bk>
    <bk>
      <extLst>
        <ext uri="{3e2802c4-a4d2-4d8b-9148-e3be6c30e623}">
          <xlrd:rvb i="2564"/>
        </ext>
      </extLst>
    </bk>
    <bk>
      <extLst>
        <ext uri="{3e2802c4-a4d2-4d8b-9148-e3be6c30e623}">
          <xlrd:rvb i="2565"/>
        </ext>
      </extLst>
    </bk>
    <bk>
      <extLst>
        <ext uri="{3e2802c4-a4d2-4d8b-9148-e3be6c30e623}">
          <xlrd:rvb i="2577"/>
        </ext>
      </extLst>
    </bk>
    <bk>
      <extLst>
        <ext uri="{3e2802c4-a4d2-4d8b-9148-e3be6c30e623}">
          <xlrd:rvb i="2578"/>
        </ext>
      </extLst>
    </bk>
    <bk>
      <extLst>
        <ext uri="{3e2802c4-a4d2-4d8b-9148-e3be6c30e623}">
          <xlrd:rvb i="2590"/>
        </ext>
      </extLst>
    </bk>
    <bk>
      <extLst>
        <ext uri="{3e2802c4-a4d2-4d8b-9148-e3be6c30e623}">
          <xlrd:rvb i="2591"/>
        </ext>
      </extLst>
    </bk>
    <bk>
      <extLst>
        <ext uri="{3e2802c4-a4d2-4d8b-9148-e3be6c30e623}">
          <xlrd:rvb i="2603"/>
        </ext>
      </extLst>
    </bk>
    <bk>
      <extLst>
        <ext uri="{3e2802c4-a4d2-4d8b-9148-e3be6c30e623}">
          <xlrd:rvb i="2605"/>
        </ext>
      </extLst>
    </bk>
    <bk>
      <extLst>
        <ext uri="{3e2802c4-a4d2-4d8b-9148-e3be6c30e623}">
          <xlrd:rvb i="2606"/>
        </ext>
      </extLst>
    </bk>
    <bk>
      <extLst>
        <ext uri="{3e2802c4-a4d2-4d8b-9148-e3be6c30e623}">
          <xlrd:rvb i="2618"/>
        </ext>
      </extLst>
    </bk>
    <bk>
      <extLst>
        <ext uri="{3e2802c4-a4d2-4d8b-9148-e3be6c30e623}">
          <xlrd:rvb i="2619"/>
        </ext>
      </extLst>
    </bk>
    <bk>
      <extLst>
        <ext uri="{3e2802c4-a4d2-4d8b-9148-e3be6c30e623}">
          <xlrd:rvb i="2631"/>
        </ext>
      </extLst>
    </bk>
    <bk>
      <extLst>
        <ext uri="{3e2802c4-a4d2-4d8b-9148-e3be6c30e623}">
          <xlrd:rvb i="2632"/>
        </ext>
      </extLst>
    </bk>
    <bk>
      <extLst>
        <ext uri="{3e2802c4-a4d2-4d8b-9148-e3be6c30e623}">
          <xlrd:rvb i="2644"/>
        </ext>
      </extLst>
    </bk>
    <bk>
      <extLst>
        <ext uri="{3e2802c4-a4d2-4d8b-9148-e3be6c30e623}">
          <xlrd:rvb i="2645"/>
        </ext>
      </extLst>
    </bk>
    <bk>
      <extLst>
        <ext uri="{3e2802c4-a4d2-4d8b-9148-e3be6c30e623}">
          <xlrd:rvb i="2647"/>
        </ext>
      </extLst>
    </bk>
    <bk>
      <extLst>
        <ext uri="{3e2802c4-a4d2-4d8b-9148-e3be6c30e623}">
          <xlrd:rvb i="2681"/>
        </ext>
      </extLst>
    </bk>
    <bk>
      <extLst>
        <ext uri="{3e2802c4-a4d2-4d8b-9148-e3be6c30e623}">
          <xlrd:rvb i="2682"/>
        </ext>
      </extLst>
    </bk>
    <bk>
      <extLst>
        <ext uri="{3e2802c4-a4d2-4d8b-9148-e3be6c30e623}">
          <xlrd:rvb i="2692"/>
        </ext>
      </extLst>
    </bk>
    <bk>
      <extLst>
        <ext uri="{3e2802c4-a4d2-4d8b-9148-e3be6c30e623}">
          <xlrd:rvb i="2693"/>
        </ext>
      </extLst>
    </bk>
    <bk>
      <extLst>
        <ext uri="{3e2802c4-a4d2-4d8b-9148-e3be6c30e623}">
          <xlrd:rvb i="2705"/>
        </ext>
      </extLst>
    </bk>
    <bk>
      <extLst>
        <ext uri="{3e2802c4-a4d2-4d8b-9148-e3be6c30e623}">
          <xlrd:rvb i="2706"/>
        </ext>
      </extLst>
    </bk>
    <bk>
      <extLst>
        <ext uri="{3e2802c4-a4d2-4d8b-9148-e3be6c30e623}">
          <xlrd:rvb i="2708"/>
        </ext>
      </extLst>
    </bk>
    <bk>
      <extLst>
        <ext uri="{3e2802c4-a4d2-4d8b-9148-e3be6c30e623}">
          <xlrd:rvb i="2734"/>
        </ext>
      </extLst>
    </bk>
    <bk>
      <extLst>
        <ext uri="{3e2802c4-a4d2-4d8b-9148-e3be6c30e623}">
          <xlrd:rvb i="2735"/>
        </ext>
      </extLst>
    </bk>
    <bk>
      <extLst>
        <ext uri="{3e2802c4-a4d2-4d8b-9148-e3be6c30e623}">
          <xlrd:rvb i="2746"/>
        </ext>
      </extLst>
    </bk>
    <bk>
      <extLst>
        <ext uri="{3e2802c4-a4d2-4d8b-9148-e3be6c30e623}">
          <xlrd:rvb i="2747"/>
        </ext>
      </extLst>
    </bk>
    <bk>
      <extLst>
        <ext uri="{3e2802c4-a4d2-4d8b-9148-e3be6c30e623}">
          <xlrd:rvb i="2756"/>
        </ext>
      </extLst>
    </bk>
    <bk>
      <extLst>
        <ext uri="{3e2802c4-a4d2-4d8b-9148-e3be6c30e623}">
          <xlrd:rvb i="2757"/>
        </ext>
      </extLst>
    </bk>
    <bk>
      <extLst>
        <ext uri="{3e2802c4-a4d2-4d8b-9148-e3be6c30e623}">
          <xlrd:rvb i="2766"/>
        </ext>
      </extLst>
    </bk>
    <bk>
      <extLst>
        <ext uri="{3e2802c4-a4d2-4d8b-9148-e3be6c30e623}">
          <xlrd:rvb i="2767"/>
        </ext>
      </extLst>
    </bk>
    <bk>
      <extLst>
        <ext uri="{3e2802c4-a4d2-4d8b-9148-e3be6c30e623}">
          <xlrd:rvb i="2779"/>
        </ext>
      </extLst>
    </bk>
    <bk>
      <extLst>
        <ext uri="{3e2802c4-a4d2-4d8b-9148-e3be6c30e623}">
          <xlrd:rvb i="2780"/>
        </ext>
      </extLst>
    </bk>
    <bk>
      <extLst>
        <ext uri="{3e2802c4-a4d2-4d8b-9148-e3be6c30e623}">
          <xlrd:rvb i="2782"/>
        </ext>
      </extLst>
    </bk>
    <bk>
      <extLst>
        <ext uri="{3e2802c4-a4d2-4d8b-9148-e3be6c30e623}">
          <xlrd:rvb i="2822"/>
        </ext>
      </extLst>
    </bk>
    <bk>
      <extLst>
        <ext uri="{3e2802c4-a4d2-4d8b-9148-e3be6c30e623}">
          <xlrd:rvb i="2823"/>
        </ext>
      </extLst>
    </bk>
    <bk>
      <extLst>
        <ext uri="{3e2802c4-a4d2-4d8b-9148-e3be6c30e623}">
          <xlrd:rvb i="2835"/>
        </ext>
      </extLst>
    </bk>
    <bk>
      <extLst>
        <ext uri="{3e2802c4-a4d2-4d8b-9148-e3be6c30e623}">
          <xlrd:rvb i="2836"/>
        </ext>
      </extLst>
    </bk>
    <bk>
      <extLst>
        <ext uri="{3e2802c4-a4d2-4d8b-9148-e3be6c30e623}">
          <xlrd:rvb i="2848"/>
        </ext>
      </extLst>
    </bk>
    <bk>
      <extLst>
        <ext uri="{3e2802c4-a4d2-4d8b-9148-e3be6c30e623}">
          <xlrd:rvb i="2797"/>
        </ext>
      </extLst>
    </bk>
    <bk>
      <extLst>
        <ext uri="{3e2802c4-a4d2-4d8b-9148-e3be6c30e623}">
          <xlrd:rvb i="2850"/>
        </ext>
      </extLst>
    </bk>
    <bk>
      <extLst>
        <ext uri="{3e2802c4-a4d2-4d8b-9148-e3be6c30e623}">
          <xlrd:rvb i="2852"/>
        </ext>
      </extLst>
    </bk>
    <bk>
      <extLst>
        <ext uri="{3e2802c4-a4d2-4d8b-9148-e3be6c30e623}">
          <xlrd:rvb i="2853"/>
        </ext>
      </extLst>
    </bk>
    <bk>
      <extLst>
        <ext uri="{3e2802c4-a4d2-4d8b-9148-e3be6c30e623}">
          <xlrd:rvb i="2865"/>
        </ext>
      </extLst>
    </bk>
    <bk>
      <extLst>
        <ext uri="{3e2802c4-a4d2-4d8b-9148-e3be6c30e623}">
          <xlrd:rvb i="2866"/>
        </ext>
      </extLst>
    </bk>
    <bk>
      <extLst>
        <ext uri="{3e2802c4-a4d2-4d8b-9148-e3be6c30e623}">
          <xlrd:rvb i="2878"/>
        </ext>
      </extLst>
    </bk>
    <bk>
      <extLst>
        <ext uri="{3e2802c4-a4d2-4d8b-9148-e3be6c30e623}">
          <xlrd:rvb i="2879"/>
        </ext>
      </extLst>
    </bk>
    <bk>
      <extLst>
        <ext uri="{3e2802c4-a4d2-4d8b-9148-e3be6c30e623}">
          <xlrd:rvb i="2891"/>
        </ext>
      </extLst>
    </bk>
    <bk>
      <extLst>
        <ext uri="{3e2802c4-a4d2-4d8b-9148-e3be6c30e623}">
          <xlrd:rvb i="2892"/>
        </ext>
      </extLst>
    </bk>
    <bk>
      <extLst>
        <ext uri="{3e2802c4-a4d2-4d8b-9148-e3be6c30e623}">
          <xlrd:rvb i="2894"/>
        </ext>
      </extLst>
    </bk>
    <bk>
      <extLst>
        <ext uri="{3e2802c4-a4d2-4d8b-9148-e3be6c30e623}">
          <xlrd:rvb i="2938"/>
        </ext>
      </extLst>
    </bk>
    <bk>
      <extLst>
        <ext uri="{3e2802c4-a4d2-4d8b-9148-e3be6c30e623}">
          <xlrd:rvb i="2939"/>
        </ext>
      </extLst>
    </bk>
    <bk>
      <extLst>
        <ext uri="{3e2802c4-a4d2-4d8b-9148-e3be6c30e623}">
          <xlrd:rvb i="2951"/>
        </ext>
      </extLst>
    </bk>
    <bk>
      <extLst>
        <ext uri="{3e2802c4-a4d2-4d8b-9148-e3be6c30e623}">
          <xlrd:rvb i="2952"/>
        </ext>
      </extLst>
    </bk>
    <bk>
      <extLst>
        <ext uri="{3e2802c4-a4d2-4d8b-9148-e3be6c30e623}">
          <xlrd:rvb i="2965"/>
        </ext>
      </extLst>
    </bk>
    <bk>
      <extLst>
        <ext uri="{3e2802c4-a4d2-4d8b-9148-e3be6c30e623}">
          <xlrd:rvb i="2966"/>
        </ext>
      </extLst>
    </bk>
    <bk>
      <extLst>
        <ext uri="{3e2802c4-a4d2-4d8b-9148-e3be6c30e623}">
          <xlrd:rvb i="2978"/>
        </ext>
      </extLst>
    </bk>
    <bk>
      <extLst>
        <ext uri="{3e2802c4-a4d2-4d8b-9148-e3be6c30e623}">
          <xlrd:rvb i="2907"/>
        </ext>
      </extLst>
    </bk>
    <bk>
      <extLst>
        <ext uri="{3e2802c4-a4d2-4d8b-9148-e3be6c30e623}">
          <xlrd:rvb i="2980"/>
        </ext>
      </extLst>
    </bk>
    <bk>
      <extLst>
        <ext uri="{3e2802c4-a4d2-4d8b-9148-e3be6c30e623}">
          <xlrd:rvb i="2981"/>
        </ext>
      </extLst>
    </bk>
    <bk>
      <extLst>
        <ext uri="{3e2802c4-a4d2-4d8b-9148-e3be6c30e623}">
          <xlrd:rvb i="2993"/>
        </ext>
      </extLst>
    </bk>
    <bk>
      <extLst>
        <ext uri="{3e2802c4-a4d2-4d8b-9148-e3be6c30e623}">
          <xlrd:rvb i="2994"/>
        </ext>
      </extLst>
    </bk>
    <bk>
      <extLst>
        <ext uri="{3e2802c4-a4d2-4d8b-9148-e3be6c30e623}">
          <xlrd:rvb i="3006"/>
        </ext>
      </extLst>
    </bk>
    <bk>
      <extLst>
        <ext uri="{3e2802c4-a4d2-4d8b-9148-e3be6c30e623}">
          <xlrd:rvb i="3007"/>
        </ext>
      </extLst>
    </bk>
    <bk>
      <extLst>
        <ext uri="{3e2802c4-a4d2-4d8b-9148-e3be6c30e623}">
          <xlrd:rvb i="3018"/>
        </ext>
      </extLst>
    </bk>
    <bk>
      <extLst>
        <ext uri="{3e2802c4-a4d2-4d8b-9148-e3be6c30e623}">
          <xlrd:rvb i="3019"/>
        </ext>
      </extLst>
    </bk>
    <bk>
      <extLst>
        <ext uri="{3e2802c4-a4d2-4d8b-9148-e3be6c30e623}">
          <xlrd:rvb i="3030"/>
        </ext>
      </extLst>
    </bk>
    <bk>
      <extLst>
        <ext uri="{3e2802c4-a4d2-4d8b-9148-e3be6c30e623}">
          <xlrd:rvb i="3031"/>
        </ext>
      </extLst>
    </bk>
    <bk>
      <extLst>
        <ext uri="{3e2802c4-a4d2-4d8b-9148-e3be6c30e623}">
          <xlrd:rvb i="3043"/>
        </ext>
      </extLst>
    </bk>
    <bk>
      <extLst>
        <ext uri="{3e2802c4-a4d2-4d8b-9148-e3be6c30e623}">
          <xlrd:rvb i="3044"/>
        </ext>
      </extLst>
    </bk>
    <bk>
      <extLst>
        <ext uri="{3e2802c4-a4d2-4d8b-9148-e3be6c30e623}">
          <xlrd:rvb i="3056"/>
        </ext>
      </extLst>
    </bk>
    <bk>
      <extLst>
        <ext uri="{3e2802c4-a4d2-4d8b-9148-e3be6c30e623}">
          <xlrd:rvb i="3057"/>
        </ext>
      </extLst>
    </bk>
    <bk>
      <extLst>
        <ext uri="{3e2802c4-a4d2-4d8b-9148-e3be6c30e623}">
          <xlrd:rvb i="3069"/>
        </ext>
      </extLst>
    </bk>
    <bk>
      <extLst>
        <ext uri="{3e2802c4-a4d2-4d8b-9148-e3be6c30e623}">
          <xlrd:rvb i="3070"/>
        </ext>
      </extLst>
    </bk>
    <bk>
      <extLst>
        <ext uri="{3e2802c4-a4d2-4d8b-9148-e3be6c30e623}">
          <xlrd:rvb i="3082"/>
        </ext>
      </extLst>
    </bk>
    <bk>
      <extLst>
        <ext uri="{3e2802c4-a4d2-4d8b-9148-e3be6c30e623}">
          <xlrd:rvb i="3083"/>
        </ext>
      </extLst>
    </bk>
    <bk>
      <extLst>
        <ext uri="{3e2802c4-a4d2-4d8b-9148-e3be6c30e623}">
          <xlrd:rvb i="3094"/>
        </ext>
      </extLst>
    </bk>
    <bk>
      <extLst>
        <ext uri="{3e2802c4-a4d2-4d8b-9148-e3be6c30e623}">
          <xlrd:rvb i="3095"/>
        </ext>
      </extLst>
    </bk>
    <bk>
      <extLst>
        <ext uri="{3e2802c4-a4d2-4d8b-9148-e3be6c30e623}">
          <xlrd:rvb i="3097"/>
        </ext>
      </extLst>
    </bk>
    <bk>
      <extLst>
        <ext uri="{3e2802c4-a4d2-4d8b-9148-e3be6c30e623}">
          <xlrd:rvb i="3109"/>
        </ext>
      </extLst>
    </bk>
    <bk>
      <extLst>
        <ext uri="{3e2802c4-a4d2-4d8b-9148-e3be6c30e623}">
          <xlrd:rvb i="3110"/>
        </ext>
      </extLst>
    </bk>
    <bk>
      <extLst>
        <ext uri="{3e2802c4-a4d2-4d8b-9148-e3be6c30e623}">
          <xlrd:rvb i="3112"/>
        </ext>
      </extLst>
    </bk>
    <bk>
      <extLst>
        <ext uri="{3e2802c4-a4d2-4d8b-9148-e3be6c30e623}">
          <xlrd:rvb i="3145"/>
        </ext>
      </extLst>
    </bk>
    <bk>
      <extLst>
        <ext uri="{3e2802c4-a4d2-4d8b-9148-e3be6c30e623}">
          <xlrd:rvb i="3146"/>
        </ext>
      </extLst>
    </bk>
    <bk>
      <extLst>
        <ext uri="{3e2802c4-a4d2-4d8b-9148-e3be6c30e623}">
          <xlrd:rvb i="3148"/>
        </ext>
      </extLst>
    </bk>
    <bk>
      <extLst>
        <ext uri="{3e2802c4-a4d2-4d8b-9148-e3be6c30e623}">
          <xlrd:rvb i="3190"/>
        </ext>
      </extLst>
    </bk>
    <bk>
      <extLst>
        <ext uri="{3e2802c4-a4d2-4d8b-9148-e3be6c30e623}">
          <xlrd:rvb i="3165"/>
        </ext>
      </extLst>
    </bk>
    <bk>
      <extLst>
        <ext uri="{3e2802c4-a4d2-4d8b-9148-e3be6c30e623}">
          <xlrd:rvb i="3192"/>
        </ext>
      </extLst>
    </bk>
    <bk>
      <extLst>
        <ext uri="{3e2802c4-a4d2-4d8b-9148-e3be6c30e623}">
          <xlrd:rvb i="3193"/>
        </ext>
      </extLst>
    </bk>
    <bk>
      <extLst>
        <ext uri="{3e2802c4-a4d2-4d8b-9148-e3be6c30e623}">
          <xlrd:rvb i="3195"/>
        </ext>
      </extLst>
    </bk>
    <bk>
      <extLst>
        <ext uri="{3e2802c4-a4d2-4d8b-9148-e3be6c30e623}">
          <xlrd:rvb i="3215"/>
        </ext>
      </extLst>
    </bk>
    <bk>
      <extLst>
        <ext uri="{3e2802c4-a4d2-4d8b-9148-e3be6c30e623}">
          <xlrd:rvb i="3216"/>
        </ext>
      </extLst>
    </bk>
    <bk>
      <extLst>
        <ext uri="{3e2802c4-a4d2-4d8b-9148-e3be6c30e623}">
          <xlrd:rvb i="3218"/>
        </ext>
      </extLst>
    </bk>
    <bk>
      <extLst>
        <ext uri="{3e2802c4-a4d2-4d8b-9148-e3be6c30e623}">
          <xlrd:rvb i="3249"/>
        </ext>
      </extLst>
    </bk>
    <bk>
      <extLst>
        <ext uri="{3e2802c4-a4d2-4d8b-9148-e3be6c30e623}">
          <xlrd:rvb i="3250"/>
        </ext>
      </extLst>
    </bk>
    <bk>
      <extLst>
        <ext uri="{3e2802c4-a4d2-4d8b-9148-e3be6c30e623}">
          <xlrd:rvb i="3262"/>
        </ext>
      </extLst>
    </bk>
    <bk>
      <extLst>
        <ext uri="{3e2802c4-a4d2-4d8b-9148-e3be6c30e623}">
          <xlrd:rvb i="3263"/>
        </ext>
      </extLst>
    </bk>
    <bk>
      <extLst>
        <ext uri="{3e2802c4-a4d2-4d8b-9148-e3be6c30e623}">
          <xlrd:rvb i="3265"/>
        </ext>
      </extLst>
    </bk>
    <bk>
      <extLst>
        <ext uri="{3e2802c4-a4d2-4d8b-9148-e3be6c30e623}">
          <xlrd:rvb i="3309"/>
        </ext>
      </extLst>
    </bk>
    <bk>
      <extLst>
        <ext uri="{3e2802c4-a4d2-4d8b-9148-e3be6c30e623}">
          <xlrd:rvb i="3311"/>
        </ext>
      </extLst>
    </bk>
    <bk>
      <extLst>
        <ext uri="{3e2802c4-a4d2-4d8b-9148-e3be6c30e623}">
          <xlrd:rvb i="3312"/>
        </ext>
      </extLst>
    </bk>
    <bk>
      <extLst>
        <ext uri="{3e2802c4-a4d2-4d8b-9148-e3be6c30e623}">
          <xlrd:rvb i="3322"/>
        </ext>
      </extLst>
    </bk>
    <bk>
      <extLst>
        <ext uri="{3e2802c4-a4d2-4d8b-9148-e3be6c30e623}">
          <xlrd:rvb i="3323"/>
        </ext>
      </extLst>
    </bk>
    <bk>
      <extLst>
        <ext uri="{3e2802c4-a4d2-4d8b-9148-e3be6c30e623}">
          <xlrd:rvb i="3333"/>
        </ext>
      </extLst>
    </bk>
    <bk>
      <extLst>
        <ext uri="{3e2802c4-a4d2-4d8b-9148-e3be6c30e623}">
          <xlrd:rvb i="3334"/>
        </ext>
      </extLst>
    </bk>
    <bk>
      <extLst>
        <ext uri="{3e2802c4-a4d2-4d8b-9148-e3be6c30e623}">
          <xlrd:rvb i="3347"/>
        </ext>
      </extLst>
    </bk>
    <bk>
      <extLst>
        <ext uri="{3e2802c4-a4d2-4d8b-9148-e3be6c30e623}">
          <xlrd:rvb i="3348"/>
        </ext>
      </extLst>
    </bk>
    <bk>
      <extLst>
        <ext uri="{3e2802c4-a4d2-4d8b-9148-e3be6c30e623}">
          <xlrd:rvb i="3359"/>
        </ext>
      </extLst>
    </bk>
    <bk>
      <extLst>
        <ext uri="{3e2802c4-a4d2-4d8b-9148-e3be6c30e623}">
          <xlrd:rvb i="3282"/>
        </ext>
      </extLst>
    </bk>
    <bk>
      <extLst>
        <ext uri="{3e2802c4-a4d2-4d8b-9148-e3be6c30e623}">
          <xlrd:rvb i="3361"/>
        </ext>
      </extLst>
    </bk>
    <bk>
      <extLst>
        <ext uri="{3e2802c4-a4d2-4d8b-9148-e3be6c30e623}">
          <xlrd:rvb i="3363"/>
        </ext>
      </extLst>
    </bk>
    <bk>
      <extLst>
        <ext uri="{3e2802c4-a4d2-4d8b-9148-e3be6c30e623}">
          <xlrd:rvb i="3364"/>
        </ext>
      </extLst>
    </bk>
    <bk>
      <extLst>
        <ext uri="{3e2802c4-a4d2-4d8b-9148-e3be6c30e623}">
          <xlrd:rvb i="3376"/>
        </ext>
      </extLst>
    </bk>
    <bk>
      <extLst>
        <ext uri="{3e2802c4-a4d2-4d8b-9148-e3be6c30e623}">
          <xlrd:rvb i="3377"/>
        </ext>
      </extLst>
    </bk>
    <bk>
      <extLst>
        <ext uri="{3e2802c4-a4d2-4d8b-9148-e3be6c30e623}">
          <xlrd:rvb i="3387"/>
        </ext>
      </extLst>
    </bk>
    <bk>
      <extLst>
        <ext uri="{3e2802c4-a4d2-4d8b-9148-e3be6c30e623}">
          <xlrd:rvb i="3388"/>
        </ext>
      </extLst>
    </bk>
    <bk>
      <extLst>
        <ext uri="{3e2802c4-a4d2-4d8b-9148-e3be6c30e623}">
          <xlrd:rvb i="3400"/>
        </ext>
      </extLst>
    </bk>
    <bk>
      <extLst>
        <ext uri="{3e2802c4-a4d2-4d8b-9148-e3be6c30e623}">
          <xlrd:rvb i="3401"/>
        </ext>
      </extLst>
    </bk>
    <bk>
      <extLst>
        <ext uri="{3e2802c4-a4d2-4d8b-9148-e3be6c30e623}">
          <xlrd:rvb i="3411"/>
        </ext>
      </extLst>
    </bk>
    <bk>
      <extLst>
        <ext uri="{3e2802c4-a4d2-4d8b-9148-e3be6c30e623}">
          <xlrd:rvb i="3412"/>
        </ext>
      </extLst>
    </bk>
    <bk>
      <extLst>
        <ext uri="{3e2802c4-a4d2-4d8b-9148-e3be6c30e623}">
          <xlrd:rvb i="3424"/>
        </ext>
      </extLst>
    </bk>
    <bk>
      <extLst>
        <ext uri="{3e2802c4-a4d2-4d8b-9148-e3be6c30e623}">
          <xlrd:rvb i="3425"/>
        </ext>
      </extLst>
    </bk>
    <bk>
      <extLst>
        <ext uri="{3e2802c4-a4d2-4d8b-9148-e3be6c30e623}">
          <xlrd:rvb i="3436"/>
        </ext>
      </extLst>
    </bk>
    <bk>
      <extLst>
        <ext uri="{3e2802c4-a4d2-4d8b-9148-e3be6c30e623}">
          <xlrd:rvb i="3438"/>
        </ext>
      </extLst>
    </bk>
    <bk>
      <extLst>
        <ext uri="{3e2802c4-a4d2-4d8b-9148-e3be6c30e623}">
          <xlrd:rvb i="3439"/>
        </ext>
      </extLst>
    </bk>
    <bk>
      <extLst>
        <ext uri="{3e2802c4-a4d2-4d8b-9148-e3be6c30e623}">
          <xlrd:rvb i="3449"/>
        </ext>
      </extLst>
    </bk>
    <bk>
      <extLst>
        <ext uri="{3e2802c4-a4d2-4d8b-9148-e3be6c30e623}">
          <xlrd:rvb i="3450"/>
        </ext>
      </extLst>
    </bk>
    <bk>
      <extLst>
        <ext uri="{3e2802c4-a4d2-4d8b-9148-e3be6c30e623}">
          <xlrd:rvb i="3462"/>
        </ext>
      </extLst>
    </bk>
    <bk>
      <extLst>
        <ext uri="{3e2802c4-a4d2-4d8b-9148-e3be6c30e623}">
          <xlrd:rvb i="3464"/>
        </ext>
      </extLst>
    </bk>
    <bk>
      <extLst>
        <ext uri="{3e2802c4-a4d2-4d8b-9148-e3be6c30e623}">
          <xlrd:rvb i="3465"/>
        </ext>
      </extLst>
    </bk>
    <bk>
      <extLst>
        <ext uri="{3e2802c4-a4d2-4d8b-9148-e3be6c30e623}">
          <xlrd:rvb i="3475"/>
        </ext>
      </extLst>
    </bk>
    <bk>
      <extLst>
        <ext uri="{3e2802c4-a4d2-4d8b-9148-e3be6c30e623}">
          <xlrd:rvb i="3477"/>
        </ext>
      </extLst>
    </bk>
    <bk>
      <extLst>
        <ext uri="{3e2802c4-a4d2-4d8b-9148-e3be6c30e623}">
          <xlrd:rvb i="3478"/>
        </ext>
      </extLst>
    </bk>
    <bk>
      <extLst>
        <ext uri="{3e2802c4-a4d2-4d8b-9148-e3be6c30e623}">
          <xlrd:rvb i="3480"/>
        </ext>
      </extLst>
    </bk>
    <bk>
      <extLst>
        <ext uri="{3e2802c4-a4d2-4d8b-9148-e3be6c30e623}">
          <xlrd:rvb i="3492"/>
        </ext>
      </extLst>
    </bk>
    <bk>
      <extLst>
        <ext uri="{3e2802c4-a4d2-4d8b-9148-e3be6c30e623}">
          <xlrd:rvb i="3493"/>
        </ext>
      </extLst>
    </bk>
    <bk>
      <extLst>
        <ext uri="{3e2802c4-a4d2-4d8b-9148-e3be6c30e623}">
          <xlrd:rvb i="3495"/>
        </ext>
      </extLst>
    </bk>
    <bk>
      <extLst>
        <ext uri="{3e2802c4-a4d2-4d8b-9148-e3be6c30e623}">
          <xlrd:rvb i="3528"/>
        </ext>
      </extLst>
    </bk>
    <bk>
      <extLst>
        <ext uri="{3e2802c4-a4d2-4d8b-9148-e3be6c30e623}">
          <xlrd:rvb i="3529"/>
        </ext>
      </extLst>
    </bk>
    <bk>
      <extLst>
        <ext uri="{3e2802c4-a4d2-4d8b-9148-e3be6c30e623}">
          <xlrd:rvb i="3539"/>
        </ext>
      </extLst>
    </bk>
    <bk>
      <extLst>
        <ext uri="{3e2802c4-a4d2-4d8b-9148-e3be6c30e623}">
          <xlrd:rvb i="3540"/>
        </ext>
      </extLst>
    </bk>
    <bk>
      <extLst>
        <ext uri="{3e2802c4-a4d2-4d8b-9148-e3be6c30e623}">
          <xlrd:rvb i="3549"/>
        </ext>
      </extLst>
    </bk>
    <bk>
      <extLst>
        <ext uri="{3e2802c4-a4d2-4d8b-9148-e3be6c30e623}">
          <xlrd:rvb i="3550"/>
        </ext>
      </extLst>
    </bk>
    <bk>
      <extLst>
        <ext uri="{3e2802c4-a4d2-4d8b-9148-e3be6c30e623}">
          <xlrd:rvb i="3562"/>
        </ext>
      </extLst>
    </bk>
    <bk>
      <extLst>
        <ext uri="{3e2802c4-a4d2-4d8b-9148-e3be6c30e623}">
          <xlrd:rvb i="3563"/>
        </ext>
      </extLst>
    </bk>
    <bk>
      <extLst>
        <ext uri="{3e2802c4-a4d2-4d8b-9148-e3be6c30e623}">
          <xlrd:rvb i="3575"/>
        </ext>
      </extLst>
    </bk>
    <bk>
      <extLst>
        <ext uri="{3e2802c4-a4d2-4d8b-9148-e3be6c30e623}">
          <xlrd:rvb i="3576"/>
        </ext>
      </extLst>
    </bk>
    <bk>
      <extLst>
        <ext uri="{3e2802c4-a4d2-4d8b-9148-e3be6c30e623}">
          <xlrd:rvb i="3578"/>
        </ext>
      </extLst>
    </bk>
    <bk>
      <extLst>
        <ext uri="{3e2802c4-a4d2-4d8b-9148-e3be6c30e623}">
          <xlrd:rvb i="3608"/>
        </ext>
      </extLst>
    </bk>
    <bk>
      <extLst>
        <ext uri="{3e2802c4-a4d2-4d8b-9148-e3be6c30e623}">
          <xlrd:rvb i="3609"/>
        </ext>
      </extLst>
    </bk>
    <bk>
      <extLst>
        <ext uri="{3e2802c4-a4d2-4d8b-9148-e3be6c30e623}">
          <xlrd:rvb i="3621"/>
        </ext>
      </extLst>
    </bk>
    <bk>
      <extLst>
        <ext uri="{3e2802c4-a4d2-4d8b-9148-e3be6c30e623}">
          <xlrd:rvb i="3622"/>
        </ext>
      </extLst>
    </bk>
    <bk>
      <extLst>
        <ext uri="{3e2802c4-a4d2-4d8b-9148-e3be6c30e623}">
          <xlrd:rvb i="3640"/>
        </ext>
      </extLst>
    </bk>
    <bk>
      <extLst>
        <ext uri="{3e2802c4-a4d2-4d8b-9148-e3be6c30e623}">
          <xlrd:rvb i="3641"/>
        </ext>
      </extLst>
    </bk>
    <bk>
      <extLst>
        <ext uri="{3e2802c4-a4d2-4d8b-9148-e3be6c30e623}">
          <xlrd:rvb i="3643"/>
        </ext>
      </extLst>
    </bk>
    <bk>
      <extLst>
        <ext uri="{3e2802c4-a4d2-4d8b-9148-e3be6c30e623}">
          <xlrd:rvb i="3674"/>
        </ext>
      </extLst>
    </bk>
    <bk>
      <extLst>
        <ext uri="{3e2802c4-a4d2-4d8b-9148-e3be6c30e623}">
          <xlrd:rvb i="3675"/>
        </ext>
      </extLst>
    </bk>
    <bk>
      <extLst>
        <ext uri="{3e2802c4-a4d2-4d8b-9148-e3be6c30e623}">
          <xlrd:rvb i="3685"/>
        </ext>
      </extLst>
    </bk>
    <bk>
      <extLst>
        <ext uri="{3e2802c4-a4d2-4d8b-9148-e3be6c30e623}">
          <xlrd:rvb i="3686"/>
        </ext>
      </extLst>
    </bk>
    <bk>
      <extLst>
        <ext uri="{3e2802c4-a4d2-4d8b-9148-e3be6c30e623}">
          <xlrd:rvb i="3695"/>
        </ext>
      </extLst>
    </bk>
    <bk>
      <extLst>
        <ext uri="{3e2802c4-a4d2-4d8b-9148-e3be6c30e623}">
          <xlrd:rvb i="3696"/>
        </ext>
      </extLst>
    </bk>
    <bk>
      <extLst>
        <ext uri="{3e2802c4-a4d2-4d8b-9148-e3be6c30e623}">
          <xlrd:rvb i="3698"/>
        </ext>
      </extLst>
    </bk>
    <bk>
      <extLst>
        <ext uri="{3e2802c4-a4d2-4d8b-9148-e3be6c30e623}">
          <xlrd:rvb i="3744"/>
        </ext>
      </extLst>
    </bk>
    <bk>
      <extLst>
        <ext uri="{3e2802c4-a4d2-4d8b-9148-e3be6c30e623}">
          <xlrd:rvb i="3715"/>
        </ext>
      </extLst>
    </bk>
    <bk>
      <extLst>
        <ext uri="{3e2802c4-a4d2-4d8b-9148-e3be6c30e623}">
          <xlrd:rvb i="3746"/>
        </ext>
      </extLst>
    </bk>
    <bk>
      <extLst>
        <ext uri="{3e2802c4-a4d2-4d8b-9148-e3be6c30e623}">
          <xlrd:rvb i="3747"/>
        </ext>
      </extLst>
    </bk>
    <bk>
      <extLst>
        <ext uri="{3e2802c4-a4d2-4d8b-9148-e3be6c30e623}">
          <xlrd:rvb i="3759"/>
        </ext>
      </extLst>
    </bk>
    <bk>
      <extLst>
        <ext uri="{3e2802c4-a4d2-4d8b-9148-e3be6c30e623}">
          <xlrd:rvb i="3760"/>
        </ext>
      </extLst>
    </bk>
    <bk>
      <extLst>
        <ext uri="{3e2802c4-a4d2-4d8b-9148-e3be6c30e623}">
          <xlrd:rvb i="3770"/>
        </ext>
      </extLst>
    </bk>
    <bk>
      <extLst>
        <ext uri="{3e2802c4-a4d2-4d8b-9148-e3be6c30e623}">
          <xlrd:rvb i="3771"/>
        </ext>
      </extLst>
    </bk>
    <bk>
      <extLst>
        <ext uri="{3e2802c4-a4d2-4d8b-9148-e3be6c30e623}">
          <xlrd:rvb i="3783"/>
        </ext>
      </extLst>
    </bk>
    <bk>
      <extLst>
        <ext uri="{3e2802c4-a4d2-4d8b-9148-e3be6c30e623}">
          <xlrd:rvb i="3784"/>
        </ext>
      </extLst>
    </bk>
    <bk>
      <extLst>
        <ext uri="{3e2802c4-a4d2-4d8b-9148-e3be6c30e623}">
          <xlrd:rvb i="3794"/>
        </ext>
      </extLst>
    </bk>
    <bk>
      <extLst>
        <ext uri="{3e2802c4-a4d2-4d8b-9148-e3be6c30e623}">
          <xlrd:rvb i="3795"/>
        </ext>
      </extLst>
    </bk>
    <bk>
      <extLst>
        <ext uri="{3e2802c4-a4d2-4d8b-9148-e3be6c30e623}">
          <xlrd:rvb i="3808"/>
        </ext>
      </extLst>
    </bk>
    <bk>
      <extLst>
        <ext uri="{3e2802c4-a4d2-4d8b-9148-e3be6c30e623}">
          <xlrd:rvb i="3809"/>
        </ext>
      </extLst>
    </bk>
    <bk>
      <extLst>
        <ext uri="{3e2802c4-a4d2-4d8b-9148-e3be6c30e623}">
          <xlrd:rvb i="3821"/>
        </ext>
      </extLst>
    </bk>
    <bk>
      <extLst>
        <ext uri="{3e2802c4-a4d2-4d8b-9148-e3be6c30e623}">
          <xlrd:rvb i="3822"/>
        </ext>
      </extLst>
    </bk>
    <bk>
      <extLst>
        <ext uri="{3e2802c4-a4d2-4d8b-9148-e3be6c30e623}">
          <xlrd:rvb i="3624"/>
        </ext>
      </extLst>
    </bk>
    <bk>
      <extLst>
        <ext uri="{3e2802c4-a4d2-4d8b-9148-e3be6c30e623}">
          <xlrd:rvb i="3832"/>
        </ext>
      </extLst>
    </bk>
    <bk>
      <extLst>
        <ext uri="{3e2802c4-a4d2-4d8b-9148-e3be6c30e623}">
          <xlrd:rvb i="3833"/>
        </ext>
      </extLst>
    </bk>
    <bk>
      <extLst>
        <ext uri="{3e2802c4-a4d2-4d8b-9148-e3be6c30e623}">
          <xlrd:rvb i="3844"/>
        </ext>
      </extLst>
    </bk>
    <bk>
      <extLst>
        <ext uri="{3e2802c4-a4d2-4d8b-9148-e3be6c30e623}">
          <xlrd:rvb i="3845"/>
        </ext>
      </extLst>
    </bk>
    <bk>
      <extLst>
        <ext uri="{3e2802c4-a4d2-4d8b-9148-e3be6c30e623}">
          <xlrd:rvb i="3847"/>
        </ext>
      </extLst>
    </bk>
    <bk>
      <extLst>
        <ext uri="{3e2802c4-a4d2-4d8b-9148-e3be6c30e623}">
          <xlrd:rvb i="3878"/>
        </ext>
      </extLst>
    </bk>
    <bk>
      <extLst>
        <ext uri="{3e2802c4-a4d2-4d8b-9148-e3be6c30e623}">
          <xlrd:rvb i="3879"/>
        </ext>
      </extLst>
    </bk>
    <bk>
      <extLst>
        <ext uri="{3e2802c4-a4d2-4d8b-9148-e3be6c30e623}">
          <xlrd:rvb i="3888"/>
        </ext>
      </extLst>
    </bk>
    <bk>
      <extLst>
        <ext uri="{3e2802c4-a4d2-4d8b-9148-e3be6c30e623}">
          <xlrd:rvb i="3889"/>
        </ext>
      </extLst>
    </bk>
    <bk>
      <extLst>
        <ext uri="{3e2802c4-a4d2-4d8b-9148-e3be6c30e623}">
          <xlrd:rvb i="3899"/>
        </ext>
      </extLst>
    </bk>
    <bk>
      <extLst>
        <ext uri="{3e2802c4-a4d2-4d8b-9148-e3be6c30e623}">
          <xlrd:rvb i="3900"/>
        </ext>
      </extLst>
    </bk>
    <bk>
      <extLst>
        <ext uri="{3e2802c4-a4d2-4d8b-9148-e3be6c30e623}">
          <xlrd:rvb i="3910"/>
        </ext>
      </extLst>
    </bk>
    <bk>
      <extLst>
        <ext uri="{3e2802c4-a4d2-4d8b-9148-e3be6c30e623}">
          <xlrd:rvb i="3911"/>
        </ext>
      </extLst>
    </bk>
    <bk>
      <extLst>
        <ext uri="{3e2802c4-a4d2-4d8b-9148-e3be6c30e623}">
          <xlrd:rvb i="3921"/>
        </ext>
      </extLst>
    </bk>
    <bk>
      <extLst>
        <ext uri="{3e2802c4-a4d2-4d8b-9148-e3be6c30e623}">
          <xlrd:rvb i="3922"/>
        </ext>
      </extLst>
    </bk>
    <bk>
      <extLst>
        <ext uri="{3e2802c4-a4d2-4d8b-9148-e3be6c30e623}">
          <xlrd:rvb i="3931"/>
        </ext>
      </extLst>
    </bk>
    <bk>
      <extLst>
        <ext uri="{3e2802c4-a4d2-4d8b-9148-e3be6c30e623}">
          <xlrd:rvb i="3932"/>
        </ext>
      </extLst>
    </bk>
    <bk>
      <extLst>
        <ext uri="{3e2802c4-a4d2-4d8b-9148-e3be6c30e623}">
          <xlrd:rvb i="3944"/>
        </ext>
      </extLst>
    </bk>
    <bk>
      <extLst>
        <ext uri="{3e2802c4-a4d2-4d8b-9148-e3be6c30e623}">
          <xlrd:rvb i="3945"/>
        </ext>
      </extLst>
    </bk>
    <bk>
      <extLst>
        <ext uri="{3e2802c4-a4d2-4d8b-9148-e3be6c30e623}">
          <xlrd:rvb i="3957"/>
        </ext>
      </extLst>
    </bk>
    <bk>
      <extLst>
        <ext uri="{3e2802c4-a4d2-4d8b-9148-e3be6c30e623}">
          <xlrd:rvb i="3958"/>
        </ext>
      </extLst>
    </bk>
    <bk>
      <extLst>
        <ext uri="{3e2802c4-a4d2-4d8b-9148-e3be6c30e623}">
          <xlrd:rvb i="3968"/>
        </ext>
      </extLst>
    </bk>
    <bk>
      <extLst>
        <ext uri="{3e2802c4-a4d2-4d8b-9148-e3be6c30e623}">
          <xlrd:rvb i="3969"/>
        </ext>
      </extLst>
    </bk>
    <bk>
      <extLst>
        <ext uri="{3e2802c4-a4d2-4d8b-9148-e3be6c30e623}">
          <xlrd:rvb i="3978"/>
        </ext>
      </extLst>
    </bk>
    <bk>
      <extLst>
        <ext uri="{3e2802c4-a4d2-4d8b-9148-e3be6c30e623}">
          <xlrd:rvb i="3979"/>
        </ext>
      </extLst>
    </bk>
    <bk>
      <extLst>
        <ext uri="{3e2802c4-a4d2-4d8b-9148-e3be6c30e623}">
          <xlrd:rvb i="3989"/>
        </ext>
      </extLst>
    </bk>
    <bk>
      <extLst>
        <ext uri="{3e2802c4-a4d2-4d8b-9148-e3be6c30e623}">
          <xlrd:rvb i="3990"/>
        </ext>
      </extLst>
    </bk>
    <bk>
      <extLst>
        <ext uri="{3e2802c4-a4d2-4d8b-9148-e3be6c30e623}">
          <xlrd:rvb i="4000"/>
        </ext>
      </extLst>
    </bk>
    <bk>
      <extLst>
        <ext uri="{3e2802c4-a4d2-4d8b-9148-e3be6c30e623}">
          <xlrd:rvb i="4001"/>
        </ext>
      </extLst>
    </bk>
    <bk>
      <extLst>
        <ext uri="{3e2802c4-a4d2-4d8b-9148-e3be6c30e623}">
          <xlrd:rvb i="4011"/>
        </ext>
      </extLst>
    </bk>
    <bk>
      <extLst>
        <ext uri="{3e2802c4-a4d2-4d8b-9148-e3be6c30e623}">
          <xlrd:rvb i="4012"/>
        </ext>
      </extLst>
    </bk>
    <bk>
      <extLst>
        <ext uri="{3e2802c4-a4d2-4d8b-9148-e3be6c30e623}">
          <xlrd:rvb i="4022"/>
        </ext>
      </extLst>
    </bk>
    <bk>
      <extLst>
        <ext uri="{3e2802c4-a4d2-4d8b-9148-e3be6c30e623}">
          <xlrd:rvb i="4023"/>
        </ext>
      </extLst>
    </bk>
    <bk>
      <extLst>
        <ext uri="{3e2802c4-a4d2-4d8b-9148-e3be6c30e623}">
          <xlrd:rvb i="4030"/>
        </ext>
      </extLst>
    </bk>
    <bk>
      <extLst>
        <ext uri="{3e2802c4-a4d2-4d8b-9148-e3be6c30e623}">
          <xlrd:rvb i="4031"/>
        </ext>
      </extLst>
    </bk>
    <bk>
      <extLst>
        <ext uri="{3e2802c4-a4d2-4d8b-9148-e3be6c30e623}">
          <xlrd:rvb i="4041"/>
        </ext>
      </extLst>
    </bk>
    <bk>
      <extLst>
        <ext uri="{3e2802c4-a4d2-4d8b-9148-e3be6c30e623}">
          <xlrd:rvb i="4042"/>
        </ext>
      </extLst>
    </bk>
    <bk>
      <extLst>
        <ext uri="{3e2802c4-a4d2-4d8b-9148-e3be6c30e623}">
          <xlrd:rvb i="4051"/>
        </ext>
      </extLst>
    </bk>
    <bk>
      <extLst>
        <ext uri="{3e2802c4-a4d2-4d8b-9148-e3be6c30e623}">
          <xlrd:rvb i="4052"/>
        </ext>
      </extLst>
    </bk>
    <bk>
      <extLst>
        <ext uri="{3e2802c4-a4d2-4d8b-9148-e3be6c30e623}">
          <xlrd:rvb i="4061"/>
        </ext>
      </extLst>
    </bk>
    <bk>
      <extLst>
        <ext uri="{3e2802c4-a4d2-4d8b-9148-e3be6c30e623}">
          <xlrd:rvb i="4062"/>
        </ext>
      </extLst>
    </bk>
    <bk>
      <extLst>
        <ext uri="{3e2802c4-a4d2-4d8b-9148-e3be6c30e623}">
          <xlrd:rvb i="4074"/>
        </ext>
      </extLst>
    </bk>
    <bk>
      <extLst>
        <ext uri="{3e2802c4-a4d2-4d8b-9148-e3be6c30e623}">
          <xlrd:rvb i="4075"/>
        </ext>
      </extLst>
    </bk>
    <bk>
      <extLst>
        <ext uri="{3e2802c4-a4d2-4d8b-9148-e3be6c30e623}">
          <xlrd:rvb i="4085"/>
        </ext>
      </extLst>
    </bk>
    <bk>
      <extLst>
        <ext uri="{3e2802c4-a4d2-4d8b-9148-e3be6c30e623}">
          <xlrd:rvb i="4086"/>
        </ext>
      </extLst>
    </bk>
    <bk>
      <extLst>
        <ext uri="{3e2802c4-a4d2-4d8b-9148-e3be6c30e623}">
          <xlrd:rvb i="4096"/>
        </ext>
      </extLst>
    </bk>
    <bk>
      <extLst>
        <ext uri="{3e2802c4-a4d2-4d8b-9148-e3be6c30e623}">
          <xlrd:rvb i="4097"/>
        </ext>
      </extLst>
    </bk>
    <bk>
      <extLst>
        <ext uri="{3e2802c4-a4d2-4d8b-9148-e3be6c30e623}">
          <xlrd:rvb i="4107"/>
        </ext>
      </extLst>
    </bk>
    <bk>
      <extLst>
        <ext uri="{3e2802c4-a4d2-4d8b-9148-e3be6c30e623}">
          <xlrd:rvb i="4108"/>
        </ext>
      </extLst>
    </bk>
    <bk>
      <extLst>
        <ext uri="{3e2802c4-a4d2-4d8b-9148-e3be6c30e623}">
          <xlrd:rvb i="4117"/>
        </ext>
      </extLst>
    </bk>
    <bk>
      <extLst>
        <ext uri="{3e2802c4-a4d2-4d8b-9148-e3be6c30e623}">
          <xlrd:rvb i="4118"/>
        </ext>
      </extLst>
    </bk>
    <bk>
      <extLst>
        <ext uri="{3e2802c4-a4d2-4d8b-9148-e3be6c30e623}">
          <xlrd:rvb i="4128"/>
        </ext>
      </extLst>
    </bk>
    <bk>
      <extLst>
        <ext uri="{3e2802c4-a4d2-4d8b-9148-e3be6c30e623}">
          <xlrd:rvb i="4129"/>
        </ext>
      </extLst>
    </bk>
    <bk>
      <extLst>
        <ext uri="{3e2802c4-a4d2-4d8b-9148-e3be6c30e623}">
          <xlrd:rvb i="4139"/>
        </ext>
      </extLst>
    </bk>
    <bk>
      <extLst>
        <ext uri="{3e2802c4-a4d2-4d8b-9148-e3be6c30e623}">
          <xlrd:rvb i="4140"/>
        </ext>
      </extLst>
    </bk>
    <bk>
      <extLst>
        <ext uri="{3e2802c4-a4d2-4d8b-9148-e3be6c30e623}">
          <xlrd:rvb i="4151"/>
        </ext>
      </extLst>
    </bk>
    <bk>
      <extLst>
        <ext uri="{3e2802c4-a4d2-4d8b-9148-e3be6c30e623}">
          <xlrd:rvb i="4153"/>
        </ext>
      </extLst>
    </bk>
    <bk>
      <extLst>
        <ext uri="{3e2802c4-a4d2-4d8b-9148-e3be6c30e623}">
          <xlrd:rvb i="4154"/>
        </ext>
      </extLst>
    </bk>
    <bk>
      <extLst>
        <ext uri="{3e2802c4-a4d2-4d8b-9148-e3be6c30e623}">
          <xlrd:rvb i="4164"/>
        </ext>
      </extLst>
    </bk>
    <bk>
      <extLst>
        <ext uri="{3e2802c4-a4d2-4d8b-9148-e3be6c30e623}">
          <xlrd:rvb i="4165"/>
        </ext>
      </extLst>
    </bk>
    <bk>
      <extLst>
        <ext uri="{3e2802c4-a4d2-4d8b-9148-e3be6c30e623}">
          <xlrd:rvb i="4175"/>
        </ext>
      </extLst>
    </bk>
    <bk>
      <extLst>
        <ext uri="{3e2802c4-a4d2-4d8b-9148-e3be6c30e623}">
          <xlrd:rvb i="4176"/>
        </ext>
      </extLst>
    </bk>
    <bk>
      <extLst>
        <ext uri="{3e2802c4-a4d2-4d8b-9148-e3be6c30e623}">
          <xlrd:rvb i="4186"/>
        </ext>
      </extLst>
    </bk>
    <bk>
      <extLst>
        <ext uri="{3e2802c4-a4d2-4d8b-9148-e3be6c30e623}">
          <xlrd:rvb i="4187"/>
        </ext>
      </extLst>
    </bk>
    <bk>
      <extLst>
        <ext uri="{3e2802c4-a4d2-4d8b-9148-e3be6c30e623}">
          <xlrd:rvb i="4195"/>
        </ext>
      </extLst>
    </bk>
    <bk>
      <extLst>
        <ext uri="{3e2802c4-a4d2-4d8b-9148-e3be6c30e623}">
          <xlrd:rvb i="4196"/>
        </ext>
      </extLst>
    </bk>
    <bk>
      <extLst>
        <ext uri="{3e2802c4-a4d2-4d8b-9148-e3be6c30e623}">
          <xlrd:rvb i="4206"/>
        </ext>
      </extLst>
    </bk>
    <bk>
      <extLst>
        <ext uri="{3e2802c4-a4d2-4d8b-9148-e3be6c30e623}">
          <xlrd:rvb i="4207"/>
        </ext>
      </extLst>
    </bk>
    <bk>
      <extLst>
        <ext uri="{3e2802c4-a4d2-4d8b-9148-e3be6c30e623}">
          <xlrd:rvb i="4219"/>
        </ext>
      </extLst>
    </bk>
    <bk>
      <extLst>
        <ext uri="{3e2802c4-a4d2-4d8b-9148-e3be6c30e623}">
          <xlrd:rvb i="4220"/>
        </ext>
      </extLst>
    </bk>
    <bk>
      <extLst>
        <ext uri="{3e2802c4-a4d2-4d8b-9148-e3be6c30e623}">
          <xlrd:rvb i="4229"/>
        </ext>
      </extLst>
    </bk>
    <bk>
      <extLst>
        <ext uri="{3e2802c4-a4d2-4d8b-9148-e3be6c30e623}">
          <xlrd:rvb i="4230"/>
        </ext>
      </extLst>
    </bk>
    <bk>
      <extLst>
        <ext uri="{3e2802c4-a4d2-4d8b-9148-e3be6c30e623}">
          <xlrd:rvb i="4240"/>
        </ext>
      </extLst>
    </bk>
    <bk>
      <extLst>
        <ext uri="{3e2802c4-a4d2-4d8b-9148-e3be6c30e623}">
          <xlrd:rvb i="4241"/>
        </ext>
      </extLst>
    </bk>
    <bk>
      <extLst>
        <ext uri="{3e2802c4-a4d2-4d8b-9148-e3be6c30e623}">
          <xlrd:rvb i="4253"/>
        </ext>
      </extLst>
    </bk>
    <bk>
      <extLst>
        <ext uri="{3e2802c4-a4d2-4d8b-9148-e3be6c30e623}">
          <xlrd:rvb i="4255"/>
        </ext>
      </extLst>
    </bk>
    <bk>
      <extLst>
        <ext uri="{3e2802c4-a4d2-4d8b-9148-e3be6c30e623}">
          <xlrd:rvb i="4256"/>
        </ext>
      </extLst>
    </bk>
    <bk>
      <extLst>
        <ext uri="{3e2802c4-a4d2-4d8b-9148-e3be6c30e623}">
          <xlrd:rvb i="4267"/>
        </ext>
      </extLst>
    </bk>
    <bk>
      <extLst>
        <ext uri="{3e2802c4-a4d2-4d8b-9148-e3be6c30e623}">
          <xlrd:rvb i="4268"/>
        </ext>
      </extLst>
    </bk>
  </futureMetadata>
  <cellMetadata count="1">
    <bk>
      <rc t="1" v="0"/>
    </bk>
  </cellMetadata>
  <valueMetadata count="579">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bk>
      <rc t="2" v="240"/>
    </bk>
    <bk>
      <rc t="2" v="241"/>
    </bk>
    <bk>
      <rc t="2" v="242"/>
    </bk>
    <bk>
      <rc t="2" v="243"/>
    </bk>
    <bk>
      <rc t="2" v="244"/>
    </bk>
    <bk>
      <rc t="2" v="245"/>
    </bk>
    <bk>
      <rc t="2" v="246"/>
    </bk>
    <bk>
      <rc t="2" v="247"/>
    </bk>
    <bk>
      <rc t="2" v="248"/>
    </bk>
    <bk>
      <rc t="2" v="249"/>
    </bk>
    <bk>
      <rc t="2" v="250"/>
    </bk>
    <bk>
      <rc t="2" v="251"/>
    </bk>
    <bk>
      <rc t="2" v="252"/>
    </bk>
    <bk>
      <rc t="2" v="253"/>
    </bk>
    <bk>
      <rc t="2" v="254"/>
    </bk>
    <bk>
      <rc t="2" v="255"/>
    </bk>
    <bk>
      <rc t="2" v="256"/>
    </bk>
    <bk>
      <rc t="2" v="257"/>
    </bk>
    <bk>
      <rc t="2" v="258"/>
    </bk>
    <bk>
      <rc t="2" v="259"/>
    </bk>
    <bk>
      <rc t="2" v="260"/>
    </bk>
    <bk>
      <rc t="2" v="261"/>
    </bk>
    <bk>
      <rc t="2" v="262"/>
    </bk>
    <bk>
      <rc t="2" v="263"/>
    </bk>
    <bk>
      <rc t="2" v="264"/>
    </bk>
    <bk>
      <rc t="2" v="265"/>
    </bk>
    <bk>
      <rc t="2" v="266"/>
    </bk>
    <bk>
      <rc t="2" v="267"/>
    </bk>
    <bk>
      <rc t="2" v="268"/>
    </bk>
    <bk>
      <rc t="2" v="269"/>
    </bk>
    <bk>
      <rc t="2" v="270"/>
    </bk>
    <bk>
      <rc t="2" v="271"/>
    </bk>
    <bk>
      <rc t="2" v="272"/>
    </bk>
    <bk>
      <rc t="2" v="273"/>
    </bk>
    <bk>
      <rc t="2" v="274"/>
    </bk>
    <bk>
      <rc t="2" v="275"/>
    </bk>
    <bk>
      <rc t="2" v="276"/>
    </bk>
    <bk>
      <rc t="2" v="277"/>
    </bk>
    <bk>
      <rc t="2" v="278"/>
    </bk>
    <bk>
      <rc t="2" v="279"/>
    </bk>
    <bk>
      <rc t="2" v="280"/>
    </bk>
    <bk>
      <rc t="2" v="281"/>
    </bk>
    <bk>
      <rc t="2" v="282"/>
    </bk>
    <bk>
      <rc t="2" v="283"/>
    </bk>
    <bk>
      <rc t="2" v="284"/>
    </bk>
    <bk>
      <rc t="2" v="285"/>
    </bk>
    <bk>
      <rc t="2" v="286"/>
    </bk>
    <bk>
      <rc t="2" v="287"/>
    </bk>
    <bk>
      <rc t="2" v="288"/>
    </bk>
    <bk>
      <rc t="2" v="289"/>
    </bk>
    <bk>
      <rc t="2" v="290"/>
    </bk>
    <bk>
      <rc t="2" v="291"/>
    </bk>
    <bk>
      <rc t="2" v="292"/>
    </bk>
    <bk>
      <rc t="2" v="293"/>
    </bk>
    <bk>
      <rc t="2" v="294"/>
    </bk>
    <bk>
      <rc t="2" v="295"/>
    </bk>
    <bk>
      <rc t="2" v="296"/>
    </bk>
    <bk>
      <rc t="2" v="297"/>
    </bk>
    <bk>
      <rc t="2" v="298"/>
    </bk>
    <bk>
      <rc t="2" v="299"/>
    </bk>
    <bk>
      <rc t="2" v="300"/>
    </bk>
    <bk>
      <rc t="2" v="301"/>
    </bk>
    <bk>
      <rc t="2" v="302"/>
    </bk>
    <bk>
      <rc t="2" v="303"/>
    </bk>
    <bk>
      <rc t="2" v="304"/>
    </bk>
    <bk>
      <rc t="2" v="305"/>
    </bk>
    <bk>
      <rc t="2" v="306"/>
    </bk>
    <bk>
      <rc t="2" v="307"/>
    </bk>
    <bk>
      <rc t="2" v="308"/>
    </bk>
    <bk>
      <rc t="2" v="309"/>
    </bk>
    <bk>
      <rc t="2" v="310"/>
    </bk>
    <bk>
      <rc t="2" v="311"/>
    </bk>
    <bk>
      <rc t="2" v="312"/>
    </bk>
    <bk>
      <rc t="2" v="313"/>
    </bk>
    <bk>
      <rc t="2" v="314"/>
    </bk>
    <bk>
      <rc t="2" v="315"/>
    </bk>
    <bk>
      <rc t="2" v="316"/>
    </bk>
    <bk>
      <rc t="2" v="317"/>
    </bk>
    <bk>
      <rc t="2" v="318"/>
    </bk>
    <bk>
      <rc t="2" v="319"/>
    </bk>
    <bk>
      <rc t="2" v="320"/>
    </bk>
    <bk>
      <rc t="2" v="321"/>
    </bk>
    <bk>
      <rc t="2" v="322"/>
    </bk>
    <bk>
      <rc t="2" v="323"/>
    </bk>
    <bk>
      <rc t="2" v="324"/>
    </bk>
    <bk>
      <rc t="2" v="325"/>
    </bk>
    <bk>
      <rc t="2" v="326"/>
    </bk>
    <bk>
      <rc t="2" v="327"/>
    </bk>
    <bk>
      <rc t="2" v="328"/>
    </bk>
    <bk>
      <rc t="2" v="329"/>
    </bk>
    <bk>
      <rc t="2" v="330"/>
    </bk>
    <bk>
      <rc t="2" v="331"/>
    </bk>
    <bk>
      <rc t="2" v="332"/>
    </bk>
    <bk>
      <rc t="2" v="333"/>
    </bk>
    <bk>
      <rc t="2" v="334"/>
    </bk>
    <bk>
      <rc t="2" v="335"/>
    </bk>
    <bk>
      <rc t="2" v="336"/>
    </bk>
    <bk>
      <rc t="2" v="337"/>
    </bk>
    <bk>
      <rc t="2" v="338"/>
    </bk>
    <bk>
      <rc t="2" v="339"/>
    </bk>
    <bk>
      <rc t="2" v="340"/>
    </bk>
    <bk>
      <rc t="2" v="341"/>
    </bk>
    <bk>
      <rc t="2" v="342"/>
    </bk>
    <bk>
      <rc t="2" v="343"/>
    </bk>
    <bk>
      <rc t="2" v="344"/>
    </bk>
    <bk>
      <rc t="2" v="345"/>
    </bk>
    <bk>
      <rc t="2" v="346"/>
    </bk>
    <bk>
      <rc t="2" v="347"/>
    </bk>
    <bk>
      <rc t="2" v="348"/>
    </bk>
    <bk>
      <rc t="2" v="349"/>
    </bk>
    <bk>
      <rc t="2" v="350"/>
    </bk>
    <bk>
      <rc t="2" v="351"/>
    </bk>
    <bk>
      <rc t="2" v="352"/>
    </bk>
    <bk>
      <rc t="2" v="353"/>
    </bk>
    <bk>
      <rc t="2" v="354"/>
    </bk>
    <bk>
      <rc t="2" v="355"/>
    </bk>
    <bk>
      <rc t="2" v="356"/>
    </bk>
    <bk>
      <rc t="2" v="357"/>
    </bk>
    <bk>
      <rc t="2" v="358"/>
    </bk>
    <bk>
      <rc t="2" v="359"/>
    </bk>
    <bk>
      <rc t="2" v="360"/>
    </bk>
    <bk>
      <rc t="2" v="361"/>
    </bk>
    <bk>
      <rc t="2" v="362"/>
    </bk>
    <bk>
      <rc t="2" v="363"/>
    </bk>
    <bk>
      <rc t="2" v="364"/>
    </bk>
    <bk>
      <rc t="2" v="365"/>
    </bk>
    <bk>
      <rc t="2" v="366"/>
    </bk>
    <bk>
      <rc t="2" v="367"/>
    </bk>
    <bk>
      <rc t="2" v="368"/>
    </bk>
    <bk>
      <rc t="2" v="369"/>
    </bk>
    <bk>
      <rc t="2" v="370"/>
    </bk>
    <bk>
      <rc t="2" v="371"/>
    </bk>
    <bk>
      <rc t="2" v="372"/>
    </bk>
    <bk>
      <rc t="2" v="373"/>
    </bk>
    <bk>
      <rc t="2" v="374"/>
    </bk>
    <bk>
      <rc t="2" v="375"/>
    </bk>
    <bk>
      <rc t="2" v="376"/>
    </bk>
    <bk>
      <rc t="2" v="377"/>
    </bk>
    <bk>
      <rc t="2" v="378"/>
    </bk>
    <bk>
      <rc t="2" v="379"/>
    </bk>
    <bk>
      <rc t="2" v="380"/>
    </bk>
    <bk>
      <rc t="2" v="381"/>
    </bk>
    <bk>
      <rc t="2" v="382"/>
    </bk>
    <bk>
      <rc t="2" v="383"/>
    </bk>
    <bk>
      <rc t="2" v="384"/>
    </bk>
    <bk>
      <rc t="2" v="385"/>
    </bk>
    <bk>
      <rc t="2" v="386"/>
    </bk>
    <bk>
      <rc t="2" v="387"/>
    </bk>
    <bk>
      <rc t="2" v="388"/>
    </bk>
    <bk>
      <rc t="2" v="389"/>
    </bk>
    <bk>
      <rc t="2" v="390"/>
    </bk>
    <bk>
      <rc t="2" v="391"/>
    </bk>
    <bk>
      <rc t="2" v="392"/>
    </bk>
    <bk>
      <rc t="2" v="393"/>
    </bk>
    <bk>
      <rc t="2" v="394"/>
    </bk>
    <bk>
      <rc t="2" v="395"/>
    </bk>
    <bk>
      <rc t="2" v="396"/>
    </bk>
    <bk>
      <rc t="2" v="397"/>
    </bk>
    <bk>
      <rc t="2" v="398"/>
    </bk>
    <bk>
      <rc t="2" v="399"/>
    </bk>
    <bk>
      <rc t="2" v="400"/>
    </bk>
    <bk>
      <rc t="2" v="401"/>
    </bk>
    <bk>
      <rc t="2" v="402"/>
    </bk>
    <bk>
      <rc t="2" v="403"/>
    </bk>
    <bk>
      <rc t="2" v="404"/>
    </bk>
    <bk>
      <rc t="2" v="405"/>
    </bk>
    <bk>
      <rc t="2" v="406"/>
    </bk>
    <bk>
      <rc t="2" v="407"/>
    </bk>
    <bk>
      <rc t="2" v="408"/>
    </bk>
    <bk>
      <rc t="2" v="409"/>
    </bk>
    <bk>
      <rc t="2" v="410"/>
    </bk>
    <bk>
      <rc t="2" v="411"/>
    </bk>
    <bk>
      <rc t="2" v="412"/>
    </bk>
    <bk>
      <rc t="2" v="413"/>
    </bk>
    <bk>
      <rc t="2" v="414"/>
    </bk>
    <bk>
      <rc t="2" v="415"/>
    </bk>
    <bk>
      <rc t="2" v="416"/>
    </bk>
    <bk>
      <rc t="2" v="417"/>
    </bk>
    <bk>
      <rc t="2" v="418"/>
    </bk>
    <bk>
      <rc t="2" v="419"/>
    </bk>
    <bk>
      <rc t="2" v="420"/>
    </bk>
    <bk>
      <rc t="2" v="421"/>
    </bk>
    <bk>
      <rc t="2" v="422"/>
    </bk>
    <bk>
      <rc t="2" v="423"/>
    </bk>
    <bk>
      <rc t="2" v="424"/>
    </bk>
    <bk>
      <rc t="2" v="425"/>
    </bk>
    <bk>
      <rc t="2" v="426"/>
    </bk>
    <bk>
      <rc t="2" v="427"/>
    </bk>
    <bk>
      <rc t="2" v="428"/>
    </bk>
    <bk>
      <rc t="2" v="429"/>
    </bk>
    <bk>
      <rc t="2" v="430"/>
    </bk>
    <bk>
      <rc t="2" v="431"/>
    </bk>
    <bk>
      <rc t="2" v="432"/>
    </bk>
    <bk>
      <rc t="2" v="433"/>
    </bk>
    <bk>
      <rc t="2" v="434"/>
    </bk>
    <bk>
      <rc t="2" v="435"/>
    </bk>
    <bk>
      <rc t="2" v="436"/>
    </bk>
    <bk>
      <rc t="2" v="437"/>
    </bk>
    <bk>
      <rc t="2" v="438"/>
    </bk>
    <bk>
      <rc t="2" v="439"/>
    </bk>
    <bk>
      <rc t="2" v="440"/>
    </bk>
    <bk>
      <rc t="2" v="441"/>
    </bk>
    <bk>
      <rc t="2" v="442"/>
    </bk>
    <bk>
      <rc t="2" v="443"/>
    </bk>
    <bk>
      <rc t="2" v="444"/>
    </bk>
    <bk>
      <rc t="2" v="445"/>
    </bk>
    <bk>
      <rc t="2" v="446"/>
    </bk>
    <bk>
      <rc t="2" v="447"/>
    </bk>
    <bk>
      <rc t="2" v="448"/>
    </bk>
    <bk>
      <rc t="2" v="449"/>
    </bk>
    <bk>
      <rc t="2" v="450"/>
    </bk>
    <bk>
      <rc t="2" v="451"/>
    </bk>
    <bk>
      <rc t="2" v="452"/>
    </bk>
    <bk>
      <rc t="2" v="453"/>
    </bk>
    <bk>
      <rc t="2" v="454"/>
    </bk>
    <bk>
      <rc t="2" v="455"/>
    </bk>
    <bk>
      <rc t="2" v="456"/>
    </bk>
    <bk>
      <rc t="2" v="457"/>
    </bk>
    <bk>
      <rc t="2" v="458"/>
    </bk>
    <bk>
      <rc t="2" v="459"/>
    </bk>
    <bk>
      <rc t="2" v="460"/>
    </bk>
    <bk>
      <rc t="2" v="461"/>
    </bk>
    <bk>
      <rc t="2" v="462"/>
    </bk>
    <bk>
      <rc t="2" v="463"/>
    </bk>
    <bk>
      <rc t="2" v="464"/>
    </bk>
    <bk>
      <rc t="2" v="465"/>
    </bk>
    <bk>
      <rc t="2" v="466"/>
    </bk>
    <bk>
      <rc t="2" v="467"/>
    </bk>
    <bk>
      <rc t="2" v="468"/>
    </bk>
    <bk>
      <rc t="2" v="469"/>
    </bk>
    <bk>
      <rc t="2" v="470"/>
    </bk>
    <bk>
      <rc t="2" v="471"/>
    </bk>
    <bk>
      <rc t="2" v="472"/>
    </bk>
    <bk>
      <rc t="2" v="473"/>
    </bk>
    <bk>
      <rc t="2" v="474"/>
    </bk>
    <bk>
      <rc t="2" v="475"/>
    </bk>
    <bk>
      <rc t="2" v="476"/>
    </bk>
    <bk>
      <rc t="2" v="477"/>
    </bk>
    <bk>
      <rc t="2" v="478"/>
    </bk>
    <bk>
      <rc t="2" v="479"/>
    </bk>
    <bk>
      <rc t="2" v="480"/>
    </bk>
    <bk>
      <rc t="2" v="481"/>
    </bk>
    <bk>
      <rc t="2" v="482"/>
    </bk>
    <bk>
      <rc t="2" v="483"/>
    </bk>
    <bk>
      <rc t="2" v="484"/>
    </bk>
    <bk>
      <rc t="2" v="485"/>
    </bk>
    <bk>
      <rc t="2" v="486"/>
    </bk>
    <bk>
      <rc t="2" v="487"/>
    </bk>
    <bk>
      <rc t="2" v="488"/>
    </bk>
    <bk>
      <rc t="2" v="489"/>
    </bk>
    <bk>
      <rc t="2" v="490"/>
    </bk>
    <bk>
      <rc t="2" v="491"/>
    </bk>
    <bk>
      <rc t="2" v="492"/>
    </bk>
    <bk>
      <rc t="2" v="493"/>
    </bk>
    <bk>
      <rc t="2" v="494"/>
    </bk>
    <bk>
      <rc t="2" v="495"/>
    </bk>
    <bk>
      <rc t="2" v="496"/>
    </bk>
    <bk>
      <rc t="2" v="497"/>
    </bk>
    <bk>
      <rc t="2" v="498"/>
    </bk>
    <bk>
      <rc t="2" v="499"/>
    </bk>
    <bk>
      <rc t="2" v="500"/>
    </bk>
    <bk>
      <rc t="2" v="501"/>
    </bk>
    <bk>
      <rc t="2" v="502"/>
    </bk>
    <bk>
      <rc t="2" v="503"/>
    </bk>
    <bk>
      <rc t="2" v="504"/>
    </bk>
    <bk>
      <rc t="2" v="505"/>
    </bk>
    <bk>
      <rc t="2" v="506"/>
    </bk>
    <bk>
      <rc t="2" v="507"/>
    </bk>
    <bk>
      <rc t="2" v="508"/>
    </bk>
    <bk>
      <rc t="2" v="509"/>
    </bk>
    <bk>
      <rc t="2" v="510"/>
    </bk>
    <bk>
      <rc t="2" v="511"/>
    </bk>
    <bk>
      <rc t="2" v="512"/>
    </bk>
    <bk>
      <rc t="2" v="513"/>
    </bk>
    <bk>
      <rc t="2" v="514"/>
    </bk>
    <bk>
      <rc t="2" v="515"/>
    </bk>
    <bk>
      <rc t="2" v="516"/>
    </bk>
    <bk>
      <rc t="2" v="517"/>
    </bk>
    <bk>
      <rc t="2" v="518"/>
    </bk>
    <bk>
      <rc t="2" v="519"/>
    </bk>
    <bk>
      <rc t="2" v="520"/>
    </bk>
    <bk>
      <rc t="2" v="521"/>
    </bk>
    <bk>
      <rc t="2" v="522"/>
    </bk>
    <bk>
      <rc t="2" v="523"/>
    </bk>
    <bk>
      <rc t="2" v="524"/>
    </bk>
    <bk>
      <rc t="2" v="525"/>
    </bk>
    <bk>
      <rc t="2" v="526"/>
    </bk>
    <bk>
      <rc t="2" v="527"/>
    </bk>
    <bk>
      <rc t="2" v="528"/>
    </bk>
    <bk>
      <rc t="2" v="529"/>
    </bk>
    <bk>
      <rc t="2" v="530"/>
    </bk>
    <bk>
      <rc t="2" v="531"/>
    </bk>
    <bk>
      <rc t="2" v="532"/>
    </bk>
    <bk>
      <rc t="2" v="533"/>
    </bk>
    <bk>
      <rc t="2" v="534"/>
    </bk>
    <bk>
      <rc t="2" v="535"/>
    </bk>
    <bk>
      <rc t="2" v="536"/>
    </bk>
    <bk>
      <rc t="2" v="537"/>
    </bk>
    <bk>
      <rc t="2" v="538"/>
    </bk>
    <bk>
      <rc t="2" v="539"/>
    </bk>
    <bk>
      <rc t="2" v="540"/>
    </bk>
    <bk>
      <rc t="2" v="541"/>
    </bk>
    <bk>
      <rc t="2" v="542"/>
    </bk>
    <bk>
      <rc t="2" v="543"/>
    </bk>
    <bk>
      <rc t="2" v="544"/>
    </bk>
    <bk>
      <rc t="2" v="545"/>
    </bk>
    <bk>
      <rc t="2" v="546"/>
    </bk>
    <bk>
      <rc t="2" v="547"/>
    </bk>
    <bk>
      <rc t="2" v="548"/>
    </bk>
    <bk>
      <rc t="2" v="549"/>
    </bk>
    <bk>
      <rc t="2" v="550"/>
    </bk>
    <bk>
      <rc t="2" v="551"/>
    </bk>
    <bk>
      <rc t="2" v="552"/>
    </bk>
    <bk>
      <rc t="2" v="553"/>
    </bk>
    <bk>
      <rc t="2" v="554"/>
    </bk>
    <bk>
      <rc t="2" v="555"/>
    </bk>
    <bk>
      <rc t="2" v="556"/>
    </bk>
    <bk>
      <rc t="2" v="557"/>
    </bk>
    <bk>
      <rc t="2" v="558"/>
    </bk>
    <bk>
      <rc t="2" v="559"/>
    </bk>
    <bk>
      <rc t="2" v="560"/>
    </bk>
    <bk>
      <rc t="2" v="561"/>
    </bk>
    <bk>
      <rc t="2" v="562"/>
    </bk>
    <bk>
      <rc t="2" v="563"/>
    </bk>
    <bk>
      <rc t="2" v="564"/>
    </bk>
    <bk>
      <rc t="2" v="565"/>
    </bk>
    <bk>
      <rc t="2" v="566"/>
    </bk>
    <bk>
      <rc t="2" v="567"/>
    </bk>
    <bk>
      <rc t="2" v="568"/>
    </bk>
    <bk>
      <rc t="2" v="569"/>
    </bk>
    <bk>
      <rc t="2" v="570"/>
    </bk>
    <bk>
      <rc t="2" v="571"/>
    </bk>
    <bk>
      <rc t="2" v="572"/>
    </bk>
    <bk>
      <rc t="2" v="573"/>
    </bk>
    <bk>
      <rc t="2" v="574"/>
    </bk>
    <bk>
      <rc t="2" v="575"/>
    </bk>
    <bk>
      <rc t="2" v="576"/>
    </bk>
    <bk>
      <rc t="2" v="577"/>
    </bk>
    <bk>
      <rc t="2" v="578"/>
    </bk>
  </valueMetadata>
</metadata>
</file>

<file path=xl/sharedStrings.xml><?xml version="1.0" encoding="utf-8"?>
<sst xmlns="http://schemas.openxmlformats.org/spreadsheetml/2006/main" count="8093" uniqueCount="4773">
  <si>
    <t>Account Code:</t>
  </si>
  <si>
    <t>Contact:</t>
  </si>
  <si>
    <t>Company Name:</t>
  </si>
  <si>
    <t>Phone:</t>
  </si>
  <si>
    <t>Address</t>
  </si>
  <si>
    <t>Email:</t>
  </si>
  <si>
    <t>Purchase Order:</t>
  </si>
  <si>
    <t>US</t>
  </si>
  <si>
    <t>State</t>
  </si>
  <si>
    <t>Florida</t>
  </si>
  <si>
    <t>Notes:</t>
  </si>
  <si>
    <t>Key:</t>
  </si>
  <si>
    <t xml:space="preserve">1. Production schedule is subject to change, and all standards are subject to availabilty </t>
  </si>
  <si>
    <t>Standards sold frozen and elligible to ship any week</t>
  </si>
  <si>
    <t>2. Orders placed after production planning are subject to an order surcharge</t>
  </si>
  <si>
    <t>Annotates off week for production</t>
  </si>
  <si>
    <t>3. Sets sold in duplicate except Raw Freeze Point (QVS26) &amp; Urea (QVS28)</t>
  </si>
  <si>
    <t>Industry Standard Ordering Cadence For Matrix</t>
  </si>
  <si>
    <t>Check samples - Recommended to order when ordering the corresponding calibration set</t>
  </si>
  <si>
    <t>*  date</t>
  </si>
  <si>
    <t>Denotes a Holiday week and shipments will be delayed by a day</t>
  </si>
  <si>
    <t>5. Standing orders will ship within the first two business days of the order week</t>
  </si>
  <si>
    <t>Set unavailable until next manufacturing Date</t>
  </si>
  <si>
    <t xml:space="preserve">6. Please indicate in corresponding cell the numerical quantity of sets desired </t>
  </si>
  <si>
    <t>Production Weeks</t>
  </si>
  <si>
    <t>Made Weekly</t>
  </si>
  <si>
    <t>Made Bi-Weekly</t>
  </si>
  <si>
    <t>Made Monthly/Bi-Monthly</t>
  </si>
  <si>
    <t>Notes</t>
  </si>
  <si>
    <t>Purchase Order</t>
  </si>
  <si>
    <t>SCC            (Levels Low-High) QVS06</t>
  </si>
  <si>
    <t>SCC Checks (LM) QVS38</t>
  </si>
  <si>
    <t>SCC Checks (MH) QVS40</t>
  </si>
  <si>
    <t>Heavy Cream (Levels 1-12) QVS08</t>
  </si>
  <si>
    <t>Heavy Cream Checks (X-32%) QVS0804</t>
  </si>
  <si>
    <t>Heavy Cream Checks (Y-36%) QVS0806</t>
  </si>
  <si>
    <t>Heavy Cream Checks (Z-40%) QVS0809</t>
  </si>
  <si>
    <t>Light Cream (Levels 1-12) QVS20</t>
  </si>
  <si>
    <t>Half &amp; Half (Levels 1-10) QVS22</t>
  </si>
  <si>
    <t>Past/Homogenized Non-Fortified (Levels 1-12) QVS10</t>
  </si>
  <si>
    <t>Past/Homogenized Fortified (Leves 13-16) QVS12</t>
  </si>
  <si>
    <t>Condensed Skim (Levels 1-12) QVS24</t>
  </si>
  <si>
    <t>Raw Milk (Levels 1-12) QVS02</t>
  </si>
  <si>
    <t>Raw Milk Checks (A-3.25%) QVS0202</t>
  </si>
  <si>
    <t>Raw Milk Checks (B-4.0%) QVS0205</t>
  </si>
  <si>
    <t>Raw Skim Check Standards QVS04</t>
  </si>
  <si>
    <t>Raw Lowfat Non-Fortified (Levels 1-12) QVS16</t>
  </si>
  <si>
    <t>Raw Lowfat Fortified (Levels 13-16) QVS18</t>
  </si>
  <si>
    <t>Raw Whey (Levels 1-10) QVS14</t>
  </si>
  <si>
    <t>Raw Freeze Point (20 Vials) QVS26</t>
  </si>
  <si>
    <t>California Pasteurized (Levels 1-10) QVS29</t>
  </si>
  <si>
    <t>Condensed Buttermilk (Levels 1-10) QVS34</t>
  </si>
  <si>
    <t>Condensed Whole (Levels 1-12) QVS32</t>
  </si>
  <si>
    <t>Urea (30 Vials) QVS28</t>
  </si>
  <si>
    <t>UF Skim Milk (Levels 1-12) QVS30</t>
  </si>
  <si>
    <t>Raw Goat (Levels 1-12) QVS52</t>
  </si>
  <si>
    <t>WPC QVS71</t>
  </si>
  <si>
    <t>5205 Quincy Street,  Mounds View, MN 55112</t>
  </si>
  <si>
    <t>Phone: 763-785-0484, Fax 763-785-0584</t>
  </si>
  <si>
    <t>Quote Breakdown</t>
  </si>
  <si>
    <t>SKU</t>
  </si>
  <si>
    <t>Item</t>
  </si>
  <si>
    <t>Orders</t>
  </si>
  <si>
    <t>Sets</t>
  </si>
  <si>
    <t>Price</t>
  </si>
  <si>
    <t>Spend</t>
  </si>
  <si>
    <t>Ordering Cadence</t>
  </si>
  <si>
    <t>Monthly Spend</t>
  </si>
  <si>
    <t>Product</t>
  </si>
  <si>
    <t>Product Proper</t>
  </si>
  <si>
    <t>Cadence</t>
  </si>
  <si>
    <t>Column1</t>
  </si>
  <si>
    <t>Cadence Factor</t>
  </si>
  <si>
    <t>Fat factor</t>
  </si>
  <si>
    <t>Calibration Cadence</t>
  </si>
  <si>
    <t>Days of Production</t>
  </si>
  <si>
    <t>Production Daily (lbs)</t>
  </si>
  <si>
    <t>Potential Savings with Biweekly Calibration</t>
  </si>
  <si>
    <t>Product Type</t>
  </si>
  <si>
    <t>For calc</t>
  </si>
  <si>
    <t>%factor</t>
  </si>
  <si>
    <t>Product percent</t>
  </si>
  <si>
    <t>Price per lb</t>
  </si>
  <si>
    <t>Count</t>
  </si>
  <si>
    <t>Item Code</t>
  </si>
  <si>
    <t>Item Price</t>
  </si>
  <si>
    <t>switch to biweekly cost</t>
  </si>
  <si>
    <t>switch to monthly cost</t>
  </si>
  <si>
    <t>QVS06</t>
  </si>
  <si>
    <t>January</t>
  </si>
  <si>
    <t>Raw Milk</t>
  </si>
  <si>
    <t>Bimonthly</t>
  </si>
  <si>
    <t>QVS08</t>
  </si>
  <si>
    <t>February</t>
  </si>
  <si>
    <t>QVS10</t>
  </si>
  <si>
    <t>March</t>
  </si>
  <si>
    <t>QVS02</t>
  </si>
  <si>
    <t>April</t>
  </si>
  <si>
    <t>Heavy Cream</t>
  </si>
  <si>
    <t>QVS04</t>
  </si>
  <si>
    <t>Raw Skim</t>
  </si>
  <si>
    <t>May</t>
  </si>
  <si>
    <t>QVS12</t>
  </si>
  <si>
    <t>Past.Homo Fort</t>
  </si>
  <si>
    <t>June</t>
  </si>
  <si>
    <t>QVS14</t>
  </si>
  <si>
    <t>Raw Whey</t>
  </si>
  <si>
    <t>July</t>
  </si>
  <si>
    <t>Pasteurized/Homogenized Milk Non Fortified</t>
  </si>
  <si>
    <t>QVS16</t>
  </si>
  <si>
    <t>Raw LF NF</t>
  </si>
  <si>
    <t>August</t>
  </si>
  <si>
    <t>QVS18</t>
  </si>
  <si>
    <t>Raw LF Fort</t>
  </si>
  <si>
    <t>September</t>
  </si>
  <si>
    <t>QVS20</t>
  </si>
  <si>
    <t>LIT CRM</t>
  </si>
  <si>
    <t>October</t>
  </si>
  <si>
    <t>Half &amp; Half</t>
  </si>
  <si>
    <t>QVS22</t>
  </si>
  <si>
    <t>H&amp;H</t>
  </si>
  <si>
    <t>November</t>
  </si>
  <si>
    <t>QVS24</t>
  </si>
  <si>
    <t>Cond Skim</t>
  </si>
  <si>
    <t>December</t>
  </si>
  <si>
    <t>QVS26</t>
  </si>
  <si>
    <t>Raw Freeze Point</t>
  </si>
  <si>
    <t>Light Cream</t>
  </si>
  <si>
    <t>QVS28</t>
  </si>
  <si>
    <t>Urea</t>
  </si>
  <si>
    <t>QVS29</t>
  </si>
  <si>
    <t>California</t>
  </si>
  <si>
    <t>QVS30</t>
  </si>
  <si>
    <t>UF Skim</t>
  </si>
  <si>
    <t>Annual Spend</t>
  </si>
  <si>
    <t>QVS32</t>
  </si>
  <si>
    <t>Cond Whole</t>
  </si>
  <si>
    <t>QVS34</t>
  </si>
  <si>
    <t>Cond Buttermilk</t>
  </si>
  <si>
    <t>QVS0202</t>
  </si>
  <si>
    <t>A check</t>
  </si>
  <si>
    <t>QVS0205</t>
  </si>
  <si>
    <t>B check</t>
  </si>
  <si>
    <t>QVS38</t>
  </si>
  <si>
    <t>L/M cells</t>
  </si>
  <si>
    <t>QVS40</t>
  </si>
  <si>
    <t>M/H cells</t>
  </si>
  <si>
    <t>QVS0804</t>
  </si>
  <si>
    <t>QVS0806</t>
  </si>
  <si>
    <t>QVS0809</t>
  </si>
  <si>
    <t>QVS52</t>
  </si>
  <si>
    <t>Goat</t>
  </si>
  <si>
    <t>QVS71</t>
  </si>
  <si>
    <t>WPC</t>
  </si>
  <si>
    <t>QVS93</t>
  </si>
  <si>
    <t>Int Handling</t>
  </si>
  <si>
    <t>QVS92</t>
  </si>
  <si>
    <t>QVS96</t>
  </si>
  <si>
    <t>QVS95</t>
  </si>
  <si>
    <t>By accepting this quotation you confirm that you have read and accepted our General Terms and Conditions of Sale.</t>
  </si>
  <si>
    <t>Week</t>
  </si>
  <si>
    <t>How many orders</t>
  </si>
  <si>
    <t>Is something ordered</t>
  </si>
  <si>
    <t>How many boxes</t>
  </si>
  <si>
    <t>Ship To Id</t>
  </si>
  <si>
    <t>Company Name</t>
  </si>
  <si>
    <t>Contact Name</t>
  </si>
  <si>
    <t>Email</t>
  </si>
  <si>
    <t>street</t>
  </si>
  <si>
    <t>City</t>
  </si>
  <si>
    <t>state</t>
  </si>
  <si>
    <t>State True</t>
  </si>
  <si>
    <t>zip</t>
  </si>
  <si>
    <t>AMP1018</t>
  </si>
  <si>
    <t>AMPI - New Ulm, MN</t>
  </si>
  <si>
    <t>AMY SELLNER</t>
  </si>
  <si>
    <t>sellnera@ampi.com; holickyt@AMPI.com; liederj@ampi.com</t>
  </si>
  <si>
    <t>312 CENTER ST</t>
  </si>
  <si>
    <t>NEW ULM</t>
  </si>
  <si>
    <t>MN</t>
  </si>
  <si>
    <t>Minnesota</t>
  </si>
  <si>
    <t>56073</t>
  </si>
  <si>
    <t>BLU1010</t>
  </si>
  <si>
    <t>BLUE BELL CREAMERY</t>
  </si>
  <si>
    <t>TABATHA THOMPSON</t>
  </si>
  <si>
    <t>phillip.moore@bluebell.com; Tabatha.Thompson@bluebell.com; Kristie.McKee@bluebell.com ; tabitha.thompson@bluebell.com</t>
  </si>
  <si>
    <t>1101 BLUE BELL ROAD</t>
  </si>
  <si>
    <t>BRENHAM</t>
  </si>
  <si>
    <t>TX</t>
  </si>
  <si>
    <t>Texas</t>
  </si>
  <si>
    <t>77833</t>
  </si>
  <si>
    <t>BLU1015</t>
  </si>
  <si>
    <t>CAROLYN SUBER WARD LAMBERT</t>
  </si>
  <si>
    <t>carolyn.suber@bluebell.com; ward.lambert@bluebell.com</t>
  </si>
  <si>
    <t>423 N NORTON AVE</t>
  </si>
  <si>
    <t>SYLACAUGA</t>
  </si>
  <si>
    <t>AL</t>
  </si>
  <si>
    <t>Alabama</t>
  </si>
  <si>
    <t>35150</t>
  </si>
  <si>
    <t>BLU1025</t>
  </si>
  <si>
    <t>BLUE BELL CREAMERY - BROKEN ARROW</t>
  </si>
  <si>
    <t>PATRICIA BRITTENHAM  JEFF MARTIN MATTHEW SMITHBERG</t>
  </si>
  <si>
    <t xml:space="preserve">Patricia.Brittenham@bluebell.com; jeff.martin@bluebell.com; </t>
  </si>
  <si>
    <t>8201 EAST HWY 51</t>
  </si>
  <si>
    <t>BROKEN ARROW</t>
  </si>
  <si>
    <t>OK</t>
  </si>
  <si>
    <t>Oklahoma</t>
  </si>
  <si>
    <t>74014</t>
  </si>
  <si>
    <t>BRE1015</t>
  </si>
  <si>
    <t>BREWSTER CHEESE CO/BREWSTER WEST LLC</t>
  </si>
  <si>
    <t>Molly Pelton / Teresa Montoya</t>
  </si>
  <si>
    <t>mpelton@brewstercheese.com;tmontoya@brewstercheese.com</t>
  </si>
  <si>
    <t>311 SOUTH ONEIDA ST</t>
  </si>
  <si>
    <t>RUPERT</t>
  </si>
  <si>
    <t>ID</t>
  </si>
  <si>
    <t>Idaho</t>
  </si>
  <si>
    <t>83350</t>
  </si>
  <si>
    <t>CHO1000</t>
  </si>
  <si>
    <t>CHOBANI LLC, Idaho</t>
  </si>
  <si>
    <t xml:space="preserve">Melisa Kytle </t>
  </si>
  <si>
    <t>Melisa.Kytle@chobani.com; Lisa.Wilson@chobani.com;Benito.Gonzalez@chobani.com</t>
  </si>
  <si>
    <t>3450 Kimberly RD</t>
  </si>
  <si>
    <t>Twin Falls</t>
  </si>
  <si>
    <t>83301</t>
  </si>
  <si>
    <t>COL1010</t>
  </si>
  <si>
    <t>Columbia River Processing - Tillamook</t>
  </si>
  <si>
    <t>Christopher Lundeberg</t>
  </si>
  <si>
    <t>CLundeberg@tillamook.com</t>
  </si>
  <si>
    <t>79588 RIPPEE RD</t>
  </si>
  <si>
    <t>BOARDMAN</t>
  </si>
  <si>
    <t>OR</t>
  </si>
  <si>
    <t>Oregon</t>
  </si>
  <si>
    <t>97818</t>
  </si>
  <si>
    <t>COU1017</t>
  </si>
  <si>
    <t>DARIGOLD - BOZEMAN (#226)</t>
  </si>
  <si>
    <t>KENDAL BOE    WAS #DAR1001</t>
  </si>
  <si>
    <t>Kendal.boe@darigold.com</t>
  </si>
  <si>
    <t>1001 N 7TH AVE</t>
  </si>
  <si>
    <t>BOZEMAN</t>
  </si>
  <si>
    <t>MT</t>
  </si>
  <si>
    <t>Montana</t>
  </si>
  <si>
    <t>59715</t>
  </si>
  <si>
    <t>DAI1036</t>
  </si>
  <si>
    <t>DFA - New Wilmington, PA</t>
  </si>
  <si>
    <t>Gail Harper DAVID SHIMO</t>
  </si>
  <si>
    <t>gharper@dfamilk.com; DShimo@dfamilk.com</t>
  </si>
  <si>
    <t>925 STATE ROUTE 18</t>
  </si>
  <si>
    <t>NEW WILMINGTON</t>
  </si>
  <si>
    <t>PA</t>
  </si>
  <si>
    <t>Pennsylvania</t>
  </si>
  <si>
    <t>16142</t>
  </si>
  <si>
    <t>DAI1092</t>
  </si>
  <si>
    <t>DFA - Fallon, NV</t>
  </si>
  <si>
    <t xml:space="preserve">Jeffrey Fulstone   Charles Pettek </t>
  </si>
  <si>
    <t>jfulstone@dfamilk.com; cpettek@dfamilk.com</t>
  </si>
  <si>
    <t>1400 NEW RIVER PARKWAY</t>
  </si>
  <si>
    <t>FALLON</t>
  </si>
  <si>
    <t>NV</t>
  </si>
  <si>
    <t>Nevada</t>
  </si>
  <si>
    <t>89406</t>
  </si>
  <si>
    <t>DEA1020</t>
  </si>
  <si>
    <t>Danone NA - Jacksonville, FL</t>
  </si>
  <si>
    <t>James Annal  RAMYA RENUKANANDA</t>
  </si>
  <si>
    <t>James.ANNAL@danone.com; Ramya.Renukananda@whitewave.com</t>
  </si>
  <si>
    <t>2198 W BEAVER STREET</t>
  </si>
  <si>
    <t>JACKSONVILLE</t>
  </si>
  <si>
    <t>FL</t>
  </si>
  <si>
    <t>32209</t>
  </si>
  <si>
    <t>DEA1002</t>
  </si>
  <si>
    <t>Borden Dairy- Harvard, IL - PLANT CLOSED</t>
  </si>
  <si>
    <t>KEVIN YOUNG  5441</t>
  </si>
  <si>
    <t>Kevin.Young@bordendairy.com; Wayne.VerHagen@Bordendairy.com</t>
  </si>
  <si>
    <t>6303 MAXON ROAD</t>
  </si>
  <si>
    <t>HARVARD</t>
  </si>
  <si>
    <t>IL</t>
  </si>
  <si>
    <t>Illinois</t>
  </si>
  <si>
    <t>60033</t>
  </si>
  <si>
    <t>EUR1130</t>
  </si>
  <si>
    <t>Eurofins DQCI- CA</t>
  </si>
  <si>
    <t>RYAN BAKER</t>
  </si>
  <si>
    <t>ryanbaker@eurofinsus.com</t>
  </si>
  <si>
    <t>4842 W JACQUELYN AVE</t>
  </si>
  <si>
    <t>FRESNO</t>
  </si>
  <si>
    <t>CA</t>
  </si>
  <si>
    <t>93722</t>
  </si>
  <si>
    <t>FAI1060</t>
  </si>
  <si>
    <t>Fairlife Goodyear</t>
  </si>
  <si>
    <t>Brandon Mcilhargey</t>
  </si>
  <si>
    <t>brandonm@fairlife.com</t>
  </si>
  <si>
    <t>3100 N Cotton Lane</t>
  </si>
  <si>
    <t>Goodyear</t>
  </si>
  <si>
    <t>AZ</t>
  </si>
  <si>
    <t>Arizona</t>
  </si>
  <si>
    <t>85395</t>
  </si>
  <si>
    <t>FOS1001</t>
  </si>
  <si>
    <t>Crystal Creamery - Foster Farms - Fortu</t>
  </si>
  <si>
    <t>Anthony Gennrich, Sumindar Kaur</t>
  </si>
  <si>
    <t>agennrich@crystalcreamery.com; skaur@crystalcreamery.com</t>
  </si>
  <si>
    <t>415 KANSAS AVE</t>
  </si>
  <si>
    <t>MODESTO</t>
  </si>
  <si>
    <t>95351</t>
  </si>
  <si>
    <t>GOS1010</t>
  </si>
  <si>
    <t>GOSSNER FOODS INC.</t>
  </si>
  <si>
    <t>SCOTTY BLACKHAM   EVE</t>
  </si>
  <si>
    <t>cudy@gossner.com; loganlab@gossner.com</t>
  </si>
  <si>
    <t>1105 N 1000 WEST</t>
  </si>
  <si>
    <t>LOGAN</t>
  </si>
  <si>
    <t>UT</t>
  </si>
  <si>
    <t>Utah</t>
  </si>
  <si>
    <t>84321</t>
  </si>
  <si>
    <t>GRA1023</t>
  </si>
  <si>
    <t>Grande Cheese - Rubicon, WI</t>
  </si>
  <si>
    <t>JIM MARGELOFSKY</t>
  </si>
  <si>
    <t>jim.margelofsky@grande.com; julie.miller@grande.com; rubicon.cheeselab@grande.com;josh.guell@grande.com;Randy.Sellnow@grande.com</t>
  </si>
  <si>
    <t>W1234 ROME ROAD</t>
  </si>
  <si>
    <t>RUBICON</t>
  </si>
  <si>
    <t>WI</t>
  </si>
  <si>
    <t>Wisconsin</t>
  </si>
  <si>
    <t>53078</t>
  </si>
  <si>
    <t>INL1010</t>
  </si>
  <si>
    <t>Darigold - Spokane, WA</t>
  </si>
  <si>
    <t>RYAN TEETER  DEANNA DEBELLONIA</t>
  </si>
  <si>
    <t>Ryan.Teeter@darigold.com; deanna.debellonia@darigold.com</t>
  </si>
  <si>
    <t>33 EAST FRANCIS AVE</t>
  </si>
  <si>
    <t>SPOKANE</t>
  </si>
  <si>
    <t>WA</t>
  </si>
  <si>
    <t>Washington</t>
  </si>
  <si>
    <t>99207</t>
  </si>
  <si>
    <t>JOS1000</t>
  </si>
  <si>
    <t>Joseph Gallo Farms</t>
  </si>
  <si>
    <t>ANTHONY JOHNSTONE</t>
  </si>
  <si>
    <t>cmachado@josephfarms.com; ajohnstone@josephfarms.com; gsnell@josephfarms.com;</t>
  </si>
  <si>
    <t>10561 WEST HWY 140</t>
  </si>
  <si>
    <t>ATWATER</t>
  </si>
  <si>
    <t>95301</t>
  </si>
  <si>
    <t>KRO1010</t>
  </si>
  <si>
    <t>KROGER LAYTON DAIRY - ICE CREAM LAB</t>
  </si>
  <si>
    <t>RANDY NELSON   MAX TORRES</t>
  </si>
  <si>
    <t>max.torres@kroger.com;isaac.feyedelem@kroger.com; Anthony.garrett@kroger.com</t>
  </si>
  <si>
    <t>500 NORTH SUGAR STREET  BLDG #4</t>
  </si>
  <si>
    <t>LAYTON</t>
  </si>
  <si>
    <t>84041-0527</t>
  </si>
  <si>
    <t>KRO1012</t>
  </si>
  <si>
    <t>KROGER/RIVERSIDE CREAMERY</t>
  </si>
  <si>
    <t>MARIA-ROCIO ARMOCK</t>
  </si>
  <si>
    <t>maria.armock@kroger.com; shabana.khan@kroger.com; rocio.armock@yahoo.com</t>
  </si>
  <si>
    <t>1500 EASTRIDGE AVE</t>
  </si>
  <si>
    <t>RIVERSIDE</t>
  </si>
  <si>
    <t>92507</t>
  </si>
  <si>
    <t>KRO1030</t>
  </si>
  <si>
    <t>KROGER MOUNTAIN VIEW FOODS</t>
  </si>
  <si>
    <t>Paul Najera</t>
  </si>
  <si>
    <t>paul.najera@kroger.com; Chad.Branson@kroger.com</t>
  </si>
  <si>
    <t xml:space="preserve">10241 E 51ST AVE </t>
  </si>
  <si>
    <t>DENVER</t>
  </si>
  <si>
    <t>CO</t>
  </si>
  <si>
    <t>Colorado</t>
  </si>
  <si>
    <t>80239</t>
  </si>
  <si>
    <t>KWI1001</t>
  </si>
  <si>
    <t>Kwik Trip Dairy</t>
  </si>
  <si>
    <t xml:space="preserve">Kristin Pasteris </t>
  </si>
  <si>
    <t>KPasteris@kwiktrip.com; sellingson@kwiktrip.com; dschoh@kwiktrip.com; bmjohnson@kwiktrip.com; mtresemer@kwiktrip.com; cknutson@kwiktrip.com</t>
  </si>
  <si>
    <t>1626 OAK ST</t>
  </si>
  <si>
    <t>LACROSSE</t>
  </si>
  <si>
    <t>54603</t>
  </si>
  <si>
    <t>KRI1010</t>
  </si>
  <si>
    <t>KREIDER FARMS DAIRY</t>
  </si>
  <si>
    <t>Dan Fischer; Brandi Kreider</t>
  </si>
  <si>
    <t>dan.fischer@kreiderfarms.com; brandi.kreider@kreiderfarms.com</t>
  </si>
  <si>
    <t>286 DOE RUN ROAD</t>
  </si>
  <si>
    <t>MANHEIM</t>
  </si>
  <si>
    <t>17545</t>
  </si>
  <si>
    <t>LAN1060</t>
  </si>
  <si>
    <t>LAND O LAKES - HILLSBORO</t>
  </si>
  <si>
    <t>TAYMAR SCHMITT</t>
  </si>
  <si>
    <t>TASchmitt@landolakes.com</t>
  </si>
  <si>
    <t>186 MADISON ST</t>
  </si>
  <si>
    <t>HILLSBORO</t>
  </si>
  <si>
    <t>54634</t>
  </si>
  <si>
    <t>LEE1010</t>
  </si>
  <si>
    <t>Dean Foods - Orlando, FL</t>
  </si>
  <si>
    <t>LIZ DENNIS 321-388-8624</t>
  </si>
  <si>
    <t>liz_dennis@deanfoods.com; liz.dennis@dfamilk.com</t>
  </si>
  <si>
    <t>315 N BUMBY AVE</t>
  </si>
  <si>
    <t>ORLANDO</t>
  </si>
  <si>
    <t>32803</t>
  </si>
  <si>
    <t>MAR1025</t>
  </si>
  <si>
    <t>MARVA MAID DAIRY</t>
  </si>
  <si>
    <t>Christian Reid</t>
  </si>
  <si>
    <t xml:space="preserve">creid@mdvamilk.com; sreynolds@marvamaid.com; sreynolds@mdvamilk.com; apiepenhagen@mdvamilk.com; </t>
  </si>
  <si>
    <t>5500 CHESTNUT AVENUE</t>
  </si>
  <si>
    <t>NEWPORT NEWS</t>
  </si>
  <si>
    <t>VA</t>
  </si>
  <si>
    <t>Virginia</t>
  </si>
  <si>
    <t>23605</t>
  </si>
  <si>
    <t>MCA1020</t>
  </si>
  <si>
    <t>McArthur Next</t>
  </si>
  <si>
    <t>Timothy Stevens</t>
  </si>
  <si>
    <t>timothystevens@mcarthurnext.com</t>
  </si>
  <si>
    <t xml:space="preserve">6851 NE 2nd Avenue </t>
  </si>
  <si>
    <t>Miami</t>
  </si>
  <si>
    <t>33138</t>
  </si>
  <si>
    <t>MEA1010</t>
  </si>
  <si>
    <t>DEAN FDS/MEADOWGOLD DAIRIES/SLC UT</t>
  </si>
  <si>
    <t xml:space="preserve">Pou Katoa </t>
  </si>
  <si>
    <t>tupou.katoa@meadowgolddairy.com; tupou_katoa@deanfoods.com</t>
  </si>
  <si>
    <t>3730 W 1820 SOUTH</t>
  </si>
  <si>
    <t>SALT LAKE CITY</t>
  </si>
  <si>
    <t>84104</t>
  </si>
  <si>
    <t>MEA1012</t>
  </si>
  <si>
    <t>MEADOW GOLD/DIV OF DEAN FDS/BILLINGS</t>
  </si>
  <si>
    <t xml:space="preserve">JOSH BEGGS (QA MGR) </t>
  </si>
  <si>
    <t>joshua_beggs@deanfoods.com; joshua.beggs@meadowgolddairy.com</t>
  </si>
  <si>
    <t>109 S BROADWAY</t>
  </si>
  <si>
    <t>BILLINGS</t>
  </si>
  <si>
    <t>59101</t>
  </si>
  <si>
    <t>MEA1015</t>
  </si>
  <si>
    <t>Dean Foods - Great Falls, MT</t>
  </si>
  <si>
    <t>TONY DENIO Andrea D. Stern</t>
  </si>
  <si>
    <t>tony_denio@deanfoods.com; andrea.stern@meadowgolddairy.com</t>
  </si>
  <si>
    <t>312 THIRD AV S</t>
  </si>
  <si>
    <t>GREAT FALLS</t>
  </si>
  <si>
    <t>59405</t>
  </si>
  <si>
    <t>MEL1015</t>
  </si>
  <si>
    <t>Land O'Lakes - Melrose, MN</t>
  </si>
  <si>
    <t>CHERI HINNENKAMP</t>
  </si>
  <si>
    <t>MMalsom@landolakes.com; cahinnenkamp@landolakes.com</t>
  </si>
  <si>
    <t>1000 KRAFT DRIVE DR SE</t>
  </si>
  <si>
    <t>MELROSE</t>
  </si>
  <si>
    <t>56352</t>
  </si>
  <si>
    <t>MEA1016</t>
  </si>
  <si>
    <t>MEADOW GOLD - LAS VEGAS</t>
  </si>
  <si>
    <t>FRED ASUEGA  ERNIE WARD</t>
  </si>
  <si>
    <t>fred_asuega@deanfoods.com; ernie_ward@deanfoods.com; ernie.ward@meadowgolddairy.com</t>
  </si>
  <si>
    <t>6350 E CENTENNIAL PKWY</t>
  </si>
  <si>
    <t>LAS VEGAS</t>
  </si>
  <si>
    <t>89115</t>
  </si>
  <si>
    <t>MIL1020</t>
  </si>
  <si>
    <t>Milkco Inc.</t>
  </si>
  <si>
    <t>PATRICK LOOMIS</t>
  </si>
  <si>
    <t>ploomis@milkco.com</t>
  </si>
  <si>
    <t>220 DEAVERVIEW RD</t>
  </si>
  <si>
    <t>ASHEVILLE</t>
  </si>
  <si>
    <t>NC</t>
  </si>
  <si>
    <t>North Carolina</t>
  </si>
  <si>
    <t>28806</t>
  </si>
  <si>
    <t>MOR1007</t>
  </si>
  <si>
    <t xml:space="preserve">SAPUTO DAIRY FOODS USA </t>
  </si>
  <si>
    <t>SHARON GROSSMAN-MATT SELLERS</t>
  </si>
  <si>
    <t>holly.tribett@saputo.com; sharon.grossman@saputo.com;</t>
  </si>
  <si>
    <t>428 E PATRICK ST</t>
  </si>
  <si>
    <t>FREDERICK</t>
  </si>
  <si>
    <t>MD</t>
  </si>
  <si>
    <t>Maryland</t>
  </si>
  <si>
    <t>21701</t>
  </si>
  <si>
    <t>MOR1020</t>
  </si>
  <si>
    <t>Saputo Dairy Foods USA - Murray, KY</t>
  </si>
  <si>
    <t>CHUCK GILLESPIE</t>
  </si>
  <si>
    <t>chuck.gillespie@saputo.com</t>
  </si>
  <si>
    <t>100 EAST CHESTNUT ST</t>
  </si>
  <si>
    <t>MURRAY</t>
  </si>
  <si>
    <t>KY</t>
  </si>
  <si>
    <t>Kentucky</t>
  </si>
  <si>
    <t>42071</t>
  </si>
  <si>
    <t>NES1030</t>
  </si>
  <si>
    <t>NESTLE USA/ANDERSON</t>
  </si>
  <si>
    <t xml:space="preserve">Milk Receiving Lab </t>
  </si>
  <si>
    <t>Stephen.OConnor@us.nestle.com; Abigail.Bickel@us.nestle.com; Brandon.Russell@US.nestle.com; Stephen.OConnor@US.nestle.com;  thomas.kimmerling1@us.nestle.com</t>
  </si>
  <si>
    <t>4301 WEST 73rd STREET</t>
  </si>
  <si>
    <t>ANDERSON</t>
  </si>
  <si>
    <t>IN</t>
  </si>
  <si>
    <t>Indiana</t>
  </si>
  <si>
    <t>46013</t>
  </si>
  <si>
    <t>OAK1010</t>
  </si>
  <si>
    <t>OAKHURST DAIRY</t>
  </si>
  <si>
    <t>Crystal Babcock, Nathalie Roth</t>
  </si>
  <si>
    <t>cbabcock@oakhurstdairy.com; nroth@oakhurstdairy.com; avattaso@oakhurstdairy.com; bsmith@oakhurstdairy.com</t>
  </si>
  <si>
    <t>364 FOREST AVE</t>
  </si>
  <si>
    <t>PORTLAND</t>
  </si>
  <si>
    <t>ME</t>
  </si>
  <si>
    <t>Maine</t>
  </si>
  <si>
    <t>04101</t>
  </si>
  <si>
    <t>PAR1007</t>
  </si>
  <si>
    <t>NO STANDARDS ORDERD - Lactalis Winchester</t>
  </si>
  <si>
    <t>DO NOT SEND - NICOLE DAOUST</t>
  </si>
  <si>
    <t>Nicole.DAOUST@ca.lactalis.com; cst49254@livingstonintl.com</t>
  </si>
  <si>
    <t>490 GORDON ST</t>
  </si>
  <si>
    <t>WINCHESTER</t>
  </si>
  <si>
    <t>ON</t>
  </si>
  <si>
    <t>Ontario</t>
  </si>
  <si>
    <t>K0C 2K0</t>
  </si>
  <si>
    <t>PAR1070</t>
  </si>
  <si>
    <t>Lactalis Canada - Calgary</t>
  </si>
  <si>
    <t>CORNELIA POPA</t>
  </si>
  <si>
    <t>cornelia.popa@ca.lactalis.com; cst49254@livingstonintl.com</t>
  </si>
  <si>
    <t>1939 CENTRE AVENUE SE</t>
  </si>
  <si>
    <t>CALGARY</t>
  </si>
  <si>
    <t>AB</t>
  </si>
  <si>
    <t>Alberta</t>
  </si>
  <si>
    <t>T2E 0A8</t>
  </si>
  <si>
    <t>PAR1080</t>
  </si>
  <si>
    <t>Lactalis Canada - Winnipeg</t>
  </si>
  <si>
    <t>Anita Lakic</t>
  </si>
  <si>
    <t>anita.lakic@parmalat.ca; cst49254@livingstonintl.com; brailen.smith@ca.lactalis.com</t>
  </si>
  <si>
    <t>330 Mazenod Road</t>
  </si>
  <si>
    <t>Winnipeg</t>
  </si>
  <si>
    <t>MB</t>
  </si>
  <si>
    <t>Manitoba</t>
  </si>
  <si>
    <t>R2J 4L7</t>
  </si>
  <si>
    <t>PAR1130</t>
  </si>
  <si>
    <t>Lactalis Canada - Mitchell</t>
  </si>
  <si>
    <t>Dianne MacLeod  EDWARD DAVIES</t>
  </si>
  <si>
    <t>mitchell_lab@parmalat.ca; Ed.DAVIES@ca.lactalis.com; Dianne.MACLEOD@ca.lactalis.com</t>
  </si>
  <si>
    <t>100 ST GEORGE STREET</t>
  </si>
  <si>
    <t>MITCHELL</t>
  </si>
  <si>
    <t>N0K 1N0</t>
  </si>
  <si>
    <t>PRA1012</t>
  </si>
  <si>
    <t>PRAIRIE FARMS DAIRY</t>
  </si>
  <si>
    <t>ERICA SCHWINGHAMMER</t>
  </si>
  <si>
    <t>eschwinghammer@prairiefarms.com</t>
  </si>
  <si>
    <t>722 BROADWAY</t>
  </si>
  <si>
    <t>46012</t>
  </si>
  <si>
    <t>PRO1017</t>
  </si>
  <si>
    <t>MILK SPECIALTIES GLOBAL</t>
  </si>
  <si>
    <t>GARRET PASOLD      Rick Wozniak</t>
  </si>
  <si>
    <t>gpasold@milkspecialties.com; rwozniak@milkspecialties.com</t>
  </si>
  <si>
    <t>805 W OMAHA AVE</t>
  </si>
  <si>
    <t>NORFOLK</t>
  </si>
  <si>
    <t>NE</t>
  </si>
  <si>
    <t>Nebraska</t>
  </si>
  <si>
    <t>68701-5841</t>
  </si>
  <si>
    <t>QCI1010</t>
  </si>
  <si>
    <t>ICO- EML Lancaster</t>
  </si>
  <si>
    <t>ROBERT KURZ</t>
  </si>
  <si>
    <t>Micro-LancasterClientServices@US7.eurofins-info.com; Lynn.Bleacher@ft.eurofinsus.com; Myranda.Wagner@ft.eurofinsus.com</t>
  </si>
  <si>
    <t>2430 New Holland Pike</t>
  </si>
  <si>
    <t>Lancaster</t>
  </si>
  <si>
    <t>17605</t>
  </si>
  <si>
    <t>REA1015</t>
  </si>
  <si>
    <t>MILLROAD DAIRY - CLOSED</t>
  </si>
  <si>
    <t xml:space="preserve">Gurprit Kaur  Therese Malundo </t>
  </si>
  <si>
    <t>Gurprit.Kaur@wakefern.com</t>
  </si>
  <si>
    <t>12 MILL ROAD</t>
  </si>
  <si>
    <t>WHITEHOUSE STATION</t>
  </si>
  <si>
    <t>NJ</t>
  </si>
  <si>
    <t>New Jersey</t>
  </si>
  <si>
    <t>08889</t>
  </si>
  <si>
    <t>ROB1010</t>
  </si>
  <si>
    <t>Readington Farms.Inc</t>
  </si>
  <si>
    <t>(USED TO BE ROBERTS DAIRY) Tinu Thomas</t>
  </si>
  <si>
    <t>tthomas@hilanddairy.com</t>
  </si>
  <si>
    <t>3805 S Emanuel Cleaver Blvd</t>
  </si>
  <si>
    <t>KANSAS CITY</t>
  </si>
  <si>
    <t>MO</t>
  </si>
  <si>
    <t>Missouri</t>
  </si>
  <si>
    <t>64128</t>
  </si>
  <si>
    <t>ROT1015</t>
  </si>
  <si>
    <t>EMMI ROTH USA  INC.</t>
  </si>
  <si>
    <t>DONNA KLESSINGER</t>
  </si>
  <si>
    <t>donna.klessinger@emmiroth.com</t>
  </si>
  <si>
    <t>657 - 2ND STREET</t>
  </si>
  <si>
    <t>MONROE</t>
  </si>
  <si>
    <t>53566</t>
  </si>
  <si>
    <t>SAF1020</t>
  </si>
  <si>
    <t>SAFEWAY  MILK PLANT /BELLEVUE</t>
  </si>
  <si>
    <t>Sohui Kim Kristina Nalley</t>
  </si>
  <si>
    <t>so.kim@albertsons.com; Kristina.Nalley@albertsons.com</t>
  </si>
  <si>
    <t>1723 -  124TH AVE NE</t>
  </si>
  <si>
    <t>BELLEVUE</t>
  </si>
  <si>
    <t>98005-2104</t>
  </si>
  <si>
    <t>SAP1020</t>
  </si>
  <si>
    <t>SAPUTO CHEESE INC USA - TULARE - LEVIN AVE</t>
  </si>
  <si>
    <t>Aundrea Molina  JOSEPH PHILLIPS</t>
  </si>
  <si>
    <t>joseph.phillips@saputo.com; aundrea.molina@saputo.com; cesar.perez@saputo.com</t>
  </si>
  <si>
    <t>901 LEVIN AVE</t>
  </si>
  <si>
    <t>TULARE</t>
  </si>
  <si>
    <t>93274</t>
  </si>
  <si>
    <t>SAR1005</t>
  </si>
  <si>
    <t>SARTORI COMPANY/ ANTIGO</t>
  </si>
  <si>
    <t>TASHA RASMUSSEN  MELISSA MILLER</t>
  </si>
  <si>
    <t>trasmussen@sartoricheese.com; AntigoQA@sartoricheese.com; mmiller@sartoricheese.com</t>
  </si>
  <si>
    <t>201 MORSE STREET</t>
  </si>
  <si>
    <t>ANTIGO</t>
  </si>
  <si>
    <t>54409</t>
  </si>
  <si>
    <t>SCH1011</t>
  </si>
  <si>
    <t>SCHREIBER FOODS - SMITHFIELD</t>
  </si>
  <si>
    <t>Melisa Silva</t>
  </si>
  <si>
    <t>Melisa.Silva@schreiberfoods.com</t>
  </si>
  <si>
    <t>6350 N 2150 WEST</t>
  </si>
  <si>
    <t>SMITHFIELD</t>
  </si>
  <si>
    <t>84335</t>
  </si>
  <si>
    <t>SCH1030</t>
  </si>
  <si>
    <t>SCHENKELS ALLSTAR DAIRY</t>
  </si>
  <si>
    <t>Nicholas Makowski  Birgit Davis</t>
  </si>
  <si>
    <t>schenkel_Lab@deanfoods.com; Birgit_Davis@deanfoods.com; Nicholas_Makowski@deanfoods.com; nicholas.makowski@dfamilk.com</t>
  </si>
  <si>
    <t>1019 FLAXMILL ROAD</t>
  </si>
  <si>
    <t>HUNTINGTON</t>
  </si>
  <si>
    <t>46750</t>
  </si>
  <si>
    <t>SCH1045</t>
  </si>
  <si>
    <t>SCHREIBER FOODS</t>
  </si>
  <si>
    <t>BRANDON RINGELSTETTER</t>
  </si>
  <si>
    <t>Brandon.Ringelstetter@schreiberfoods.com</t>
  </si>
  <si>
    <t>2101 BOHMANN DRIVE</t>
  </si>
  <si>
    <t>RICHLAND CENTER</t>
  </si>
  <si>
    <t>53581</t>
  </si>
  <si>
    <t>SPR1040</t>
  </si>
  <si>
    <t>SPRINGFIELD CREAMERY</t>
  </si>
  <si>
    <t>BLAKE THOMPSON</t>
  </si>
  <si>
    <t xml:space="preserve">blake@nancysyogurt.com; mandy@nancysyogurt.com; ben@nancysyogurt.com;gary@nancysyogurt.com </t>
  </si>
  <si>
    <t>29440 AIRPORT ROAD</t>
  </si>
  <si>
    <t>EUGENE</t>
  </si>
  <si>
    <t>97402</t>
  </si>
  <si>
    <t>STE1004</t>
  </si>
  <si>
    <t>STEUBEN FOODS</t>
  </si>
  <si>
    <t xml:space="preserve">SHERI WINTER  </t>
  </si>
  <si>
    <t>swinter@steubenfoods.com; Rduda@steubenfoods.com</t>
  </si>
  <si>
    <t>1150 MAPLE ROAD</t>
  </si>
  <si>
    <t>ELMA</t>
  </si>
  <si>
    <t>NY</t>
  </si>
  <si>
    <t>New York</t>
  </si>
  <si>
    <t>14059</t>
  </si>
  <si>
    <t>SUP1030</t>
  </si>
  <si>
    <t>PRODUCERS DAIRY FAIRFIELD</t>
  </si>
  <si>
    <t>ARMANDO SEGUR OR DAN</t>
  </si>
  <si>
    <t>FairfieldLab@Producersdairy.com</t>
  </si>
  <si>
    <t>199 RED TOP RD</t>
  </si>
  <si>
    <t>FAIRFIELD</t>
  </si>
  <si>
    <t>94533</t>
  </si>
  <si>
    <t>SWA1010</t>
  </si>
  <si>
    <t>SWAN ISLAND DAIRY</t>
  </si>
  <si>
    <t>Alfred Castro Suzy Vandergheynst-karagosian</t>
  </si>
  <si>
    <t>alfred.castro@kroger.com; steven.alcaraz@kroger.com; suzanne.vandergheynst-karagosian@kroger.com; keith.virgin@kroger.com; kevin.harris3@kroger.com; aaron.benton@kroger.com</t>
  </si>
  <si>
    <t>4950 N BASIN AVE</t>
  </si>
  <si>
    <t>97217</t>
  </si>
  <si>
    <t>TAM1000</t>
  </si>
  <si>
    <t>TAMARACK FARMS DAIRY</t>
  </si>
  <si>
    <t>Laura Meza</t>
  </si>
  <si>
    <t>laura.meza@kroger.com; stephen.klejka@kroger.com</t>
  </si>
  <si>
    <t>1701 TAMARACK RD</t>
  </si>
  <si>
    <t>NEWARK</t>
  </si>
  <si>
    <t>OH</t>
  </si>
  <si>
    <t>Ohio</t>
  </si>
  <si>
    <t>43055</t>
  </si>
  <si>
    <t>SWI1040</t>
  </si>
  <si>
    <t>PRAIRIE FARMS DAIRY INC</t>
  </si>
  <si>
    <t>CARRIE JONES</t>
  </si>
  <si>
    <t>carrie.jones@swissvalley.com; Beagle@prairiefarms.com; cjones@prairiefarms.com</t>
  </si>
  <si>
    <t>11744 EDGEWOOD AVE</t>
  </si>
  <si>
    <t>Luana</t>
  </si>
  <si>
    <t>IA</t>
  </si>
  <si>
    <t>Iowa</t>
  </si>
  <si>
    <t>52159</t>
  </si>
  <si>
    <t>UMP1010</t>
  </si>
  <si>
    <t>UMPQUA DAIRY</t>
  </si>
  <si>
    <t>RITA DePew</t>
  </si>
  <si>
    <t>ritad@umpquadairy.com; guyw@umpquadairy.com</t>
  </si>
  <si>
    <t>333 SE SYKES</t>
  </si>
  <si>
    <t>ROSEBURG</t>
  </si>
  <si>
    <t>97470</t>
  </si>
  <si>
    <t>UPS1030</t>
  </si>
  <si>
    <t>Upstate Farms Cultured Products LLC</t>
  </si>
  <si>
    <t>Kathy Tang  Thomas Burton</t>
  </si>
  <si>
    <t>ktang@uncdairy.com</t>
  </si>
  <si>
    <t>5011 Ag Park Drive West</t>
  </si>
  <si>
    <t>Batavia</t>
  </si>
  <si>
    <t>14020</t>
  </si>
  <si>
    <t>USF1001</t>
  </si>
  <si>
    <t>U S FOOD AND DAIRY LAB</t>
  </si>
  <si>
    <t>LORI MILLER</t>
  </si>
  <si>
    <t>lab@usdairylab.com</t>
  </si>
  <si>
    <t>600C NOBLE ST</t>
  </si>
  <si>
    <t>KUTZTOWN</t>
  </si>
  <si>
    <t>19530</t>
  </si>
  <si>
    <t>VEN1020</t>
  </si>
  <si>
    <t>VENTURE DAIRY COOPERATIVE</t>
  </si>
  <si>
    <t>KRISTINE BRUNSON</t>
  </si>
  <si>
    <t>kristine@lauriefischergroup.net</t>
  </si>
  <si>
    <t xml:space="preserve">250 Camelot Drive </t>
  </si>
  <si>
    <t>Fond du Lac</t>
  </si>
  <si>
    <t>54935</t>
  </si>
  <si>
    <t>WAP1010</t>
  </si>
  <si>
    <t>WAPSIE VALLEY CREAMERY</t>
  </si>
  <si>
    <t>Russ Beier   Cristy Grover</t>
  </si>
  <si>
    <t>russb@wapsievalley.com; cristyg@wapsievalley.com</t>
  </si>
  <si>
    <t>300 10TH ST NE</t>
  </si>
  <si>
    <t>INDEPENDENCE</t>
  </si>
  <si>
    <t>50644</t>
  </si>
  <si>
    <t>WEL1010</t>
  </si>
  <si>
    <t>Kemps - Le Mars</t>
  </si>
  <si>
    <t>Zach Woods</t>
  </si>
  <si>
    <t>Zachary_woods@deanfoods.com; zachary.woods@kemps.com</t>
  </si>
  <si>
    <t>1188 LINCOLN ST SW</t>
  </si>
  <si>
    <t>LE MARS</t>
  </si>
  <si>
    <t>51031</t>
  </si>
  <si>
    <t>WES1004</t>
  </si>
  <si>
    <t>Darigold - Portland, OR</t>
  </si>
  <si>
    <t>KATHLEEN MOMONT  MATT APLING</t>
  </si>
  <si>
    <t>kathleen.momont@darigold.com; Matthew.Apling@darigold.com</t>
  </si>
  <si>
    <t>2720 SE 6TH AVE</t>
  </si>
  <si>
    <t>97202</t>
  </si>
  <si>
    <t>WES1016</t>
  </si>
  <si>
    <t>Darigold - Seattle, WA</t>
  </si>
  <si>
    <t>Alison Cunningham; Jennifer Atkin</t>
  </si>
  <si>
    <t>Jennifer.atkin@darigold.com;</t>
  </si>
  <si>
    <t>4058 RAINIER AVE SOUTH</t>
  </si>
  <si>
    <t>SEATTLE</t>
  </si>
  <si>
    <t>98118</t>
  </si>
  <si>
    <t>WHI1040</t>
  </si>
  <si>
    <t>DANONE - DALLAS</t>
  </si>
  <si>
    <t xml:space="preserve">AMANDA HALEPASKA </t>
  </si>
  <si>
    <t>Jeanne.milligan@danone.com; Amanda.HALEPASKA@danone.com</t>
  </si>
  <si>
    <t>3333 DAN MORTON DRIVE</t>
  </si>
  <si>
    <t>DALLAS</t>
  </si>
  <si>
    <t>75236</t>
  </si>
  <si>
    <t>WES1026</t>
  </si>
  <si>
    <t>WESTOVER DAIRY</t>
  </si>
  <si>
    <t>ASHLEY POINDEXTER</t>
  </si>
  <si>
    <t>darrell.walker@kroger.com; brian.hagstrom@kroger.com; ashley.poindexter@kroger.com</t>
  </si>
  <si>
    <t>2801 FORT AVE</t>
  </si>
  <si>
    <t>LYNCHBURG</t>
  </si>
  <si>
    <t>24501</t>
  </si>
  <si>
    <t>YOP1000</t>
  </si>
  <si>
    <t>General Mills - Reed City, MI</t>
  </si>
  <si>
    <t xml:space="preserve">Lauren Maginnis </t>
  </si>
  <si>
    <t>Lauren.Maginnis@genmills.com</t>
  </si>
  <si>
    <t xml:space="preserve">220 E. Todd Street.  </t>
  </si>
  <si>
    <t>REED CITY</t>
  </si>
  <si>
    <t>MI</t>
  </si>
  <si>
    <t>Michigan</t>
  </si>
  <si>
    <t>49677</t>
  </si>
  <si>
    <t>WES1019</t>
  </si>
  <si>
    <t>DARIGOLD - SEATTLE 505</t>
  </si>
  <si>
    <t>NICK THOMPSON</t>
  </si>
  <si>
    <t>jennifer.nocerini@darigold.com; nick.thompson@darigold.com</t>
  </si>
  <si>
    <t>12602 INTERURBAN AVE S</t>
  </si>
  <si>
    <t>TUKWILA</t>
  </si>
  <si>
    <t>98168</t>
  </si>
  <si>
    <t>WES1005</t>
  </si>
  <si>
    <t>Darigold - Jerome, ID</t>
  </si>
  <si>
    <t>Deanna DeBellonia</t>
  </si>
  <si>
    <t>Deanna.DeBellonia@darigold.com</t>
  </si>
  <si>
    <t>1703 SO BUCHANAN</t>
  </si>
  <si>
    <t>JEROME</t>
  </si>
  <si>
    <t>83338</t>
  </si>
  <si>
    <t>WES1003</t>
  </si>
  <si>
    <t>WEST POINT PRODUCERS</t>
  </si>
  <si>
    <t xml:space="preserve">Cashley Ahlberg-Smith </t>
  </si>
  <si>
    <t>cahlbergsmith@westpointdairy.com</t>
  </si>
  <si>
    <t>1715 E Road</t>
  </si>
  <si>
    <t>WEST POINT</t>
  </si>
  <si>
    <t>68788</t>
  </si>
  <si>
    <t>WES1002</t>
  </si>
  <si>
    <t>WEST POINT DAIRY - HYRUM</t>
  </si>
  <si>
    <t/>
  </si>
  <si>
    <t>lorin.denk@grassland.com; mwebb@westpointdairy.com; tfullerton@westpointdairy.com</t>
  </si>
  <si>
    <t>570 N 500 WEST</t>
  </si>
  <si>
    <t>HYRUM</t>
  </si>
  <si>
    <t>84319</t>
  </si>
  <si>
    <t>VQC1011</t>
  </si>
  <si>
    <t>VALLEY QUEEN CHEESE</t>
  </si>
  <si>
    <t xml:space="preserve">Tosha Overby </t>
  </si>
  <si>
    <t>TOverby@vqcheese.com</t>
  </si>
  <si>
    <t>108 SOUTH MAIN</t>
  </si>
  <si>
    <t>MILBANK</t>
  </si>
  <si>
    <t>SD</t>
  </si>
  <si>
    <t>South Dakota</t>
  </si>
  <si>
    <t>57252</t>
  </si>
  <si>
    <t>WEL1012</t>
  </si>
  <si>
    <t>WELLS ENTERPRISES, INC.</t>
  </si>
  <si>
    <t xml:space="preserve">KRISTIN DABERKOW DAVE HARNACK  Jose Q Kirsten Day </t>
  </si>
  <si>
    <t>kkdaberkow@bluebunny.com; klgroetken@bluebunny.com; dcharnack@bluebunny.com; JJQuintani@bluebunny.com</t>
  </si>
  <si>
    <t>1500 - 12TH AVE SW</t>
  </si>
  <si>
    <t>VAL1015</t>
  </si>
  <si>
    <t>Organic West Creamery</t>
  </si>
  <si>
    <t>STACY HOUSTON</t>
  </si>
  <si>
    <t>stacy@organicwestcreamery.com</t>
  </si>
  <si>
    <t>302 2ND STREET</t>
  </si>
  <si>
    <t>MYRTLE POINT</t>
  </si>
  <si>
    <t>97458</t>
  </si>
  <si>
    <t>UOK1010</t>
  </si>
  <si>
    <t>UNIVERSITY OF KENTUCKY</t>
  </si>
  <si>
    <t>KRISTIN BROCK</t>
  </si>
  <si>
    <t>KristinBrock@uky.edu; carolyn.goodrich@uky.edu</t>
  </si>
  <si>
    <t>103 REGULATORY SERVICE BLDG</t>
  </si>
  <si>
    <t>LEXINGTON</t>
  </si>
  <si>
    <t>40546-0275</t>
  </si>
  <si>
    <t>UNI1005</t>
  </si>
  <si>
    <t>UNITED DAIRY</t>
  </si>
  <si>
    <t>RENEE ROSCOE</t>
  </si>
  <si>
    <t>ulab@uniteddairy.com</t>
  </si>
  <si>
    <t>47 W CRAIG STREET</t>
  </si>
  <si>
    <t>UNIONTOWN</t>
  </si>
  <si>
    <t>15401</t>
  </si>
  <si>
    <t>TIL1010</t>
  </si>
  <si>
    <t>TILLAMOOK COUNTY CREAMERY ASSN</t>
  </si>
  <si>
    <t>AMY SPENCE</t>
  </si>
  <si>
    <t>Aspence@tillamook.com; ksatter@tillamook.com;PStenberg@tillamook.com; mtitterington@tillamook.com</t>
  </si>
  <si>
    <t>4175 HWY 101 NORTH</t>
  </si>
  <si>
    <t>TILLAMOOK</t>
  </si>
  <si>
    <t>97141</t>
  </si>
  <si>
    <t>STO1015</t>
  </si>
  <si>
    <t xml:space="preserve">BREWSTER CHEESE CO./STOCKTON CHEESE </t>
  </si>
  <si>
    <t>PEGGY STAR  JEFF JOGERST</t>
  </si>
  <si>
    <t>pstarr@brewstercheese.com; jjogerst@brewstercheese.com; tdittmar@brewstercheese.com</t>
  </si>
  <si>
    <t>300 WEST RAILROAD AVE</t>
  </si>
  <si>
    <t>STOCKTON</t>
  </si>
  <si>
    <t>61085</t>
  </si>
  <si>
    <t>STA1011</t>
  </si>
  <si>
    <t>DEPT OF PUBLIC HEALTH</t>
  </si>
  <si>
    <t>KIM HOLMES-TALBOT  Laurn Mank</t>
  </si>
  <si>
    <t>Kimberly.Holmes-Talbot@ct.gov; Laurn.mank@ct.gov</t>
  </si>
  <si>
    <t>395 WEST STREET</t>
  </si>
  <si>
    <t>ROCKY HILL</t>
  </si>
  <si>
    <t>CT</t>
  </si>
  <si>
    <t>Connecticut</t>
  </si>
  <si>
    <t>06067</t>
  </si>
  <si>
    <t>SOR1011</t>
  </si>
  <si>
    <t>SORRENTO LACTALIS - NAMPA</t>
  </si>
  <si>
    <t xml:space="preserve">Shauntay Berber </t>
  </si>
  <si>
    <t>Shauntay.Berber@us.Lactalis.com</t>
  </si>
  <si>
    <t>4912 EAST FRANKLIN RD</t>
  </si>
  <si>
    <t>NAMPA</t>
  </si>
  <si>
    <t>83653</t>
  </si>
  <si>
    <t>SCH1016</t>
  </si>
  <si>
    <t>SCHREIBER FOODS - WEST BEND</t>
  </si>
  <si>
    <t>MICHELLE COMMONS</t>
  </si>
  <si>
    <t>Michelle.Commons@schreiberfoods.com; Cassie.Haedt@schreiberfoods.com</t>
  </si>
  <si>
    <t>807 PLEASANT VALLEY RD</t>
  </si>
  <si>
    <t>WEST BEND</t>
  </si>
  <si>
    <t>53095</t>
  </si>
  <si>
    <t>SCH1009</t>
  </si>
  <si>
    <t>SCHREIBER FOODS/STEPHENVILLE TX</t>
  </si>
  <si>
    <t>Tammy Featherston   Jon Solorio</t>
  </si>
  <si>
    <t>Tammy.Featherston@schreiberfoods.com; jon.solorio@schreiberfoods.com</t>
  </si>
  <si>
    <t>923 CR 176</t>
  </si>
  <si>
    <t>STEPHENVILLE</t>
  </si>
  <si>
    <t>76401</t>
  </si>
  <si>
    <t>SCH1006</t>
  </si>
  <si>
    <t>SCHREIBER FOODS INC - LOGAN PLANT</t>
  </si>
  <si>
    <t>Raquel Esquivel ROQUE ALDERETE  LISA ROWLEY</t>
  </si>
  <si>
    <t>Raquel.Esquivel@schreiberfoods.com</t>
  </si>
  <si>
    <t>885 NORTH 600 WEST</t>
  </si>
  <si>
    <t>SAR1010</t>
  </si>
  <si>
    <t>SARTORI COMPANY/ PLYMOUTH</t>
  </si>
  <si>
    <t>Lauren Bruggink</t>
  </si>
  <si>
    <t xml:space="preserve"> lbruggink@sartoricheese.com; cswoverland@sartoricheese.com</t>
  </si>
  <si>
    <t>1001 SARTORI WHEY</t>
  </si>
  <si>
    <t>PLYMOUTH</t>
  </si>
  <si>
    <t>53073</t>
  </si>
  <si>
    <t>SAF1031</t>
  </si>
  <si>
    <t>SAFEWAY FOODS/CLACKAMAS</t>
  </si>
  <si>
    <t>PRESTON SWAIN</t>
  </si>
  <si>
    <t>Preston.Swain@safeway.com</t>
  </si>
  <si>
    <t>16800 SE EVELYN ST</t>
  </si>
  <si>
    <t>CLACKAMAS</t>
  </si>
  <si>
    <t>97015</t>
  </si>
  <si>
    <t>SAP1027</t>
  </si>
  <si>
    <t>SAPUTO DAIRY PRODUCTS OF CANADA G.P.</t>
  </si>
  <si>
    <t xml:space="preserve">ANNE MARIE BAILEY           </t>
  </si>
  <si>
    <t>annemarie.bailey@saputo.com</t>
  </si>
  <si>
    <t>5410 GAETZ AVE</t>
  </si>
  <si>
    <t>RED DEER</t>
  </si>
  <si>
    <t>T4N 4B5</t>
  </si>
  <si>
    <t>SAF1010</t>
  </si>
  <si>
    <t>SAFEWAY MILK DEPARTMENT/DENVER</t>
  </si>
  <si>
    <t>HONG NGUYEN; JOSHUA JEFFERSON</t>
  </si>
  <si>
    <t>Hong.Nguyen@safeway.com; Joshua.Jefferson@safeway.com</t>
  </si>
  <si>
    <t>4301 FOREST ST</t>
  </si>
  <si>
    <t>80216</t>
  </si>
  <si>
    <t>PRO1010</t>
  </si>
  <si>
    <t>PRODUCERS DAIRY FDS/CA</t>
  </si>
  <si>
    <t>MALY HARE/LAB</t>
  </si>
  <si>
    <t>lab@producersdairy.com; norma.recrod@producersdairy.com; maly.hare@producersdairy.com</t>
  </si>
  <si>
    <t>250 E BELMONT AVE</t>
  </si>
  <si>
    <t>93701</t>
  </si>
  <si>
    <t>PRA1080</t>
  </si>
  <si>
    <t>East Side Jersey Dairy - O'Fallon</t>
  </si>
  <si>
    <t>DEBBIE MUSKOPF-STREIF</t>
  </si>
  <si>
    <t>Debbie_Streif@prairiefarms.com</t>
  </si>
  <si>
    <t>610 East State Street</t>
  </si>
  <si>
    <t>O'Fallon</t>
  </si>
  <si>
    <t>62269</t>
  </si>
  <si>
    <t>MOR1006</t>
  </si>
  <si>
    <t>Saputo Dairy Foods USA - Sulphur Spring</t>
  </si>
  <si>
    <t>Keila Perez-Lewis  TRACY MCCORMICK  CARLA GLOSSUP</t>
  </si>
  <si>
    <t>Keila.Perez-Lewis@saputo.com; Carla.Glossup@Saputo.com; elizabeth.bustos@saputo.com</t>
  </si>
  <si>
    <t>300 INDUSTRIAL DRIVE EAST</t>
  </si>
  <si>
    <t>SULPHUR SPRINGS</t>
  </si>
  <si>
    <t>75482</t>
  </si>
  <si>
    <t>MIS1010</t>
  </si>
  <si>
    <t>MISSISSIPPI DEPT OF HEALTH</t>
  </si>
  <si>
    <t xml:space="preserve">Frederick Skrobot ; Jennifer.Dotson@msdh.ms.gov; </t>
  </si>
  <si>
    <t>Janet.Hartin@msdh.ms.gov; Frederick.Skrobot@msdh.ms.gov</t>
  </si>
  <si>
    <t>570 EAST WOODROW WILSON DRIVE</t>
  </si>
  <si>
    <t>JACKSON</t>
  </si>
  <si>
    <t>MS</t>
  </si>
  <si>
    <t>Mississippi</t>
  </si>
  <si>
    <t>39216</t>
  </si>
  <si>
    <t>MCC1010</t>
  </si>
  <si>
    <t>McCarty Family Farms</t>
  </si>
  <si>
    <t>Kassandra Godinez</t>
  </si>
  <si>
    <t>kgodinez@mccartyfamilyfarms.com; lfranklin@mccartyfamilyfarms.com; sgalvan@mccartyfamilyfarms.com; gfaircloth@mccartyfamilyfarms.com</t>
  </si>
  <si>
    <t>2231 COUNTY ROAD 31</t>
  </si>
  <si>
    <t>REXFORD</t>
  </si>
  <si>
    <t>KS</t>
  </si>
  <si>
    <t>Kansas</t>
  </si>
  <si>
    <t>67753</t>
  </si>
  <si>
    <t>MAR1010</t>
  </si>
  <si>
    <t>KEMPS FARMINGTON DISTRIBUTION CENTER</t>
  </si>
  <si>
    <t>PAUL DOLEZAL  JANNIE GILLISPIE</t>
  </si>
  <si>
    <t>paul.dolezal@kemps.com; jannie.gillispie@kemps.com</t>
  </si>
  <si>
    <t>21140 CHIPPENDALE AVE</t>
  </si>
  <si>
    <t>FARMINGTON</t>
  </si>
  <si>
    <t>55024</t>
  </si>
  <si>
    <t>MAR1036</t>
  </si>
  <si>
    <t>MARYLAND/VIRGINIA MILK PRODUCERS</t>
  </si>
  <si>
    <t>Vivian Pham</t>
  </si>
  <si>
    <t>vpham@mdvamilk.com; mrahman@mdvamilk.com</t>
  </si>
  <si>
    <t>8321 LEISHEAR ROAD</t>
  </si>
  <si>
    <t>LAUREL</t>
  </si>
  <si>
    <t>20723</t>
  </si>
  <si>
    <t>LIV1010</t>
  </si>
  <si>
    <t>VETERINARY DIAGNOSTIC LAB</t>
  </si>
  <si>
    <t>Erin Burns</t>
  </si>
  <si>
    <t>livdiagnosticlab@mt.gov; Erin.Burns@mt.gov</t>
  </si>
  <si>
    <t>1911 W LINCOLN</t>
  </si>
  <si>
    <t>59718</t>
  </si>
  <si>
    <t>LON1040</t>
  </si>
  <si>
    <t>LONE STAR DAIRY PRODUCTS</t>
  </si>
  <si>
    <t xml:space="preserve">Louis Mungia </t>
  </si>
  <si>
    <t>lmungia@lsdp.com; ctucker@lsdp.com; mhernandez@lsdp.com</t>
  </si>
  <si>
    <t>401 WEST HWY 60</t>
  </si>
  <si>
    <t>CANYON</t>
  </si>
  <si>
    <t>79015</t>
  </si>
  <si>
    <t>LAL1005</t>
  </si>
  <si>
    <t>SPORTA FORWARDING</t>
  </si>
  <si>
    <t>LUIS MIGUEL RAMIREZ</t>
  </si>
  <si>
    <t>luismiguel.ramirez@grupolala.com</t>
  </si>
  <si>
    <t>1530 GOODYEAR DR</t>
  </si>
  <si>
    <t>EL PASO</t>
  </si>
  <si>
    <t>79936</t>
  </si>
  <si>
    <t>LAK1011</t>
  </si>
  <si>
    <t>Agropur Inc. - Lake Norden, SD</t>
  </si>
  <si>
    <t>Cory Schmig</t>
  </si>
  <si>
    <t>cory.schmig@agropur.com</t>
  </si>
  <si>
    <t>408 DAKOTA STREET</t>
  </si>
  <si>
    <t>LAKE NORDEN</t>
  </si>
  <si>
    <t>57248</t>
  </si>
  <si>
    <t>KRA1120</t>
  </si>
  <si>
    <t>Lactalis - TULARE</t>
  </si>
  <si>
    <t>Seng Moua</t>
  </si>
  <si>
    <t>seng.moua@us.lactalis.com; danielle.medina@us.lactalis.com;cynthia.oliva@us.lactalis.com;edward.verbeski@us.lactalis.com;elizabeth.england@us.lactalis.com</t>
  </si>
  <si>
    <t>10800 AVENUE 184</t>
  </si>
  <si>
    <t>KAN1010</t>
  </si>
  <si>
    <t>KANSAS DEPT OF AG/DIV OF LAB</t>
  </si>
  <si>
    <t>Bobi Naylor  Melinda Gee</t>
  </si>
  <si>
    <t>bobi.naylor@ks.gov; kda.laborders@ks.gov; sallyflowers@ks.gov; aubrey.deavours@ks.gov</t>
  </si>
  <si>
    <t>2004 Research Park Circle</t>
  </si>
  <si>
    <t>MANHATTAN</t>
  </si>
  <si>
    <t>66502</t>
  </si>
  <si>
    <t>KEL1010</t>
  </si>
  <si>
    <t>DFA - Keller's Creamery - Winnsboro, TX</t>
  </si>
  <si>
    <t>DEBBIE GILPIN  RICK GRIGSBY</t>
  </si>
  <si>
    <t>dgilpin@dfamilk.com; cwheeler@dfamilk.com</t>
  </si>
  <si>
    <t>1015 E BROADWAY</t>
  </si>
  <si>
    <t>WINNSBORO</t>
  </si>
  <si>
    <t>75494</t>
  </si>
  <si>
    <t>JER1010</t>
  </si>
  <si>
    <t>AGROPUR INC/JEROME CHEESE CO</t>
  </si>
  <si>
    <t>LINDA HARRIS</t>
  </si>
  <si>
    <t>linda.harris@agropur.com; Jec.Lab@agropur.com</t>
  </si>
  <si>
    <t>547 WEST NEZ PERCE AVE</t>
  </si>
  <si>
    <t>GRA1036</t>
  </si>
  <si>
    <t>GRANDE CHEESE COMPANY</t>
  </si>
  <si>
    <t>Skye Kopydlowski</t>
  </si>
  <si>
    <t>benjamin.murphy@grande.com ; pam.ferch@grande.com; skye.kopydlowski@grande.com</t>
  </si>
  <si>
    <t>250 CAMELOT DRIVE</t>
  </si>
  <si>
    <t>FOND DU LAC</t>
  </si>
  <si>
    <t>HPH1003</t>
  </si>
  <si>
    <t>H P HOOD LLC SACRAMENTO (Corporate Billing)</t>
  </si>
  <si>
    <t>KRISTINA LE</t>
  </si>
  <si>
    <t>kristina.le@hphood.com</t>
  </si>
  <si>
    <t>8340 BELVEDERE AVE</t>
  </si>
  <si>
    <t>SACRAMENTO</t>
  </si>
  <si>
    <t>95826</t>
  </si>
  <si>
    <t>GRA1010</t>
  </si>
  <si>
    <t>GRASSLAND DAIRY PRODUCTS</t>
  </si>
  <si>
    <t xml:space="preserve"> LORIN DENK</t>
  </si>
  <si>
    <t>lorin.denk@grassland.com</t>
  </si>
  <si>
    <t>N 8790 FAIRGROUND AVE</t>
  </si>
  <si>
    <t>GREENWOOD</t>
  </si>
  <si>
    <t>54437</t>
  </si>
  <si>
    <t>GEN1020</t>
  </si>
  <si>
    <t>General Mills - Murfreesboro, TN</t>
  </si>
  <si>
    <t>Shena Bell</t>
  </si>
  <si>
    <t>shena.bell@genmills.com</t>
  </si>
  <si>
    <t>2533 GENERAL MILLS WAY</t>
  </si>
  <si>
    <t>MURFREESBORO</t>
  </si>
  <si>
    <t>TN</t>
  </si>
  <si>
    <t>Tennessee</t>
  </si>
  <si>
    <t>37127</t>
  </si>
  <si>
    <t>FON1010</t>
  </si>
  <si>
    <t>Fondo Fomento Industria Lechera</t>
  </si>
  <si>
    <t>Ailed M. Gonzalez Sierra</t>
  </si>
  <si>
    <t>agonzalez@lechefresca.com</t>
  </si>
  <si>
    <t>198 Chardon Avenida</t>
  </si>
  <si>
    <t>HATO REY</t>
  </si>
  <si>
    <t>PR</t>
  </si>
  <si>
    <t>Puerto Rico</t>
  </si>
  <si>
    <t>00918</t>
  </si>
  <si>
    <t>FLA1010</t>
  </si>
  <si>
    <t>BORDEN DAIRY/FLAV O RICH/KY</t>
  </si>
  <si>
    <t>DIANE FRAZIER (606-877-6284)  Anna Jackson</t>
  </si>
  <si>
    <t>diane.frazier@bordendairy.com; Anna.jackson@bordendairy.com</t>
  </si>
  <si>
    <t>221 WEST HIGHWAY 80</t>
  </si>
  <si>
    <t>LONDON</t>
  </si>
  <si>
    <t>40741</t>
  </si>
  <si>
    <t>FAR1005</t>
  </si>
  <si>
    <t>ORGANIC VALLEY/MCMINVILLE CREAMERY</t>
  </si>
  <si>
    <t>JESSICA LEWIS Rosie Newton</t>
  </si>
  <si>
    <t>jessica.lewis@organicvalley.coop;Rosemarie.Clark@organicvalley.coop,emily.platt@organicvalley.coop</t>
  </si>
  <si>
    <t>700 NORTH HWY 99 WEST</t>
  </si>
  <si>
    <t>MCMINNVILLE</t>
  </si>
  <si>
    <t>97128</t>
  </si>
  <si>
    <t>DIP1000</t>
  </si>
  <si>
    <t>DIPPIN DOTS LLC</t>
  </si>
  <si>
    <t>GLEN THOMPSON</t>
  </si>
  <si>
    <t>gletho@dippindots.com; brekes@dippindots.com</t>
  </si>
  <si>
    <t>5101 CHARTER OAK DRIVE</t>
  </si>
  <si>
    <t>PADUCAH</t>
  </si>
  <si>
    <t>42001</t>
  </si>
  <si>
    <t>FED1004</t>
  </si>
  <si>
    <t>FEDERAL MILK MARKET ADMIN/IL</t>
  </si>
  <si>
    <t>Gail Yanisch   DAVE CERNICK</t>
  </si>
  <si>
    <t>gyanisch@fmma30.com; dcernick@fmma30.com</t>
  </si>
  <si>
    <t>600 E DIEHL RD</t>
  </si>
  <si>
    <t>NAPERVILLE</t>
  </si>
  <si>
    <t>60563</t>
  </si>
  <si>
    <t>FIE1010</t>
  </si>
  <si>
    <t>Wells-Fieldbrook Foods Dunkirk</t>
  </si>
  <si>
    <t>Aydin Mitchell Jacob Green Kristin D</t>
  </si>
  <si>
    <t>ammitchell@bluebunny.com; jagreen@bluebunny.com; pkoshute@bluebunny.com; kkdaberkow@bluebunny.com; mcrosby@bluebunny.com</t>
  </si>
  <si>
    <t>One Ice Cream Drive</t>
  </si>
  <si>
    <t>DUNKIRK</t>
  </si>
  <si>
    <t>14048</t>
  </si>
  <si>
    <t>FIR1010</t>
  </si>
  <si>
    <t>FIRST DISTRICT ASSOC</t>
  </si>
  <si>
    <t>Ashley Engel</t>
  </si>
  <si>
    <t>AEngel@firstdistrict.com</t>
  </si>
  <si>
    <t>101 SOUTH SWIFT AVE</t>
  </si>
  <si>
    <t>LITCHFIELD</t>
  </si>
  <si>
    <t>55355</t>
  </si>
  <si>
    <t>FLO1018</t>
  </si>
  <si>
    <t>FL Dept of Ag and Consumer Services</t>
  </si>
  <si>
    <t>TIERRE MATHEWS/ PATRICIA HANSON</t>
  </si>
  <si>
    <t>tierre.mathews@fdacs.gov</t>
  </si>
  <si>
    <t>3125 CONNER BLVD</t>
  </si>
  <si>
    <t>TALLAHASSEE</t>
  </si>
  <si>
    <t>32399-1650</t>
  </si>
  <si>
    <t>DAN1008</t>
  </si>
  <si>
    <t>DANONE N.A.</t>
  </si>
  <si>
    <t>Ismeta Pasic</t>
  </si>
  <si>
    <t>ismeta.pasic@dannon.com</t>
  </si>
  <si>
    <t>6165 W DANNON WAY</t>
  </si>
  <si>
    <t>WEST JORDAN</t>
  </si>
  <si>
    <t>84088</t>
  </si>
  <si>
    <t>DAI1000</t>
  </si>
  <si>
    <t>Land O'Lakes - Tulare, CA</t>
  </si>
  <si>
    <t>Steven Correia  Ronie Sandoval</t>
  </si>
  <si>
    <t>SCorreia@landolakes.com; RPhengsavath2@landolakes.com</t>
  </si>
  <si>
    <t>400 SOUTH M ST</t>
  </si>
  <si>
    <t>CUM1010</t>
  </si>
  <si>
    <t>DFA - Cumberland Dairy</t>
  </si>
  <si>
    <t>WENDY THARP, NEVA JOHNSON (QA MGR)</t>
  </si>
  <si>
    <t>wtharp@cumberlanddairy.com</t>
  </si>
  <si>
    <t>80 EDWARD AVE</t>
  </si>
  <si>
    <t>BRIDGETON</t>
  </si>
  <si>
    <t>08302</t>
  </si>
  <si>
    <t>CLO1010</t>
  </si>
  <si>
    <t>CLOVERLAND FARMS DAIRY</t>
  </si>
  <si>
    <t>Saroj Bastola</t>
  </si>
  <si>
    <t>sbastola@cloverlanddairy.com; DMeadows@cloverlanddairy.com</t>
  </si>
  <si>
    <t>2701 LOCH RAVEN ROAD</t>
  </si>
  <si>
    <t>BALTIMORE</t>
  </si>
  <si>
    <t>21218</t>
  </si>
  <si>
    <t>CAS1020</t>
  </si>
  <si>
    <t>KEMPS FARGO PLANT/CASS CLAY</t>
  </si>
  <si>
    <t>APRIL LINSTAEDT</t>
  </si>
  <si>
    <t>aprill@cassclay.com; romanot@cassclay.com</t>
  </si>
  <si>
    <t>200 -20TH STREET N</t>
  </si>
  <si>
    <t>FARGO</t>
  </si>
  <si>
    <t>ND</t>
  </si>
  <si>
    <t>North Dakota</t>
  </si>
  <si>
    <t>58102</t>
  </si>
  <si>
    <t>CAY1000</t>
  </si>
  <si>
    <t>CAYUGA MILK INGREDIENTS</t>
  </si>
  <si>
    <t>Ray Falce</t>
  </si>
  <si>
    <t>rfalce@cmingredients.com; jherrling@cmingredients.com; jhenry@cmingredients.com;bchapin@cmingredients.com</t>
  </si>
  <si>
    <t>15 EAGLE DRIVE</t>
  </si>
  <si>
    <t>AUBURN</t>
  </si>
  <si>
    <t>13021</t>
  </si>
  <si>
    <t>BER1010</t>
  </si>
  <si>
    <t>Berner Food and Beverage</t>
  </si>
  <si>
    <t>ART GUSTAFSON</t>
  </si>
  <si>
    <t>Jonathan.Hoppe@bernerfoods.com; Andrew.Miley@bernerfoods.com; Collin.Castle@bernerfoods.com; Timothy.Rademaker@bernerfoods.com; arthur.gustafson@bernerfoods.com;Jacob.McGinniss@Bernerfoods.com;Megan.Buller@Bernerfoods.com;Xerxes.Ingram@bernerfoods.com;Jedahdiah.Johnston@bernerfoods.com</t>
  </si>
  <si>
    <t>2034 E FACTORY RD</t>
  </si>
  <si>
    <t>DAKOTA</t>
  </si>
  <si>
    <t>61018</t>
  </si>
  <si>
    <t>BEN1010</t>
  </si>
  <si>
    <t>Bentley Instruments - USA</t>
  </si>
  <si>
    <t>DEB</t>
  </si>
  <si>
    <t>cparsons@bentleyinstruments.com;  dseverson@bentleyinstruments.com</t>
  </si>
  <si>
    <t>4004 PEAVEY RD</t>
  </si>
  <si>
    <t>CHASKA</t>
  </si>
  <si>
    <t>55318</t>
  </si>
  <si>
    <t>ARI1000</t>
  </si>
  <si>
    <t>Arizona Department of Agriculture</t>
  </si>
  <si>
    <t>MISHA MIOVCIC LYNN KORN</t>
  </si>
  <si>
    <t>mmiovcic@azsal.gov; lkorn@azsal.gov</t>
  </si>
  <si>
    <t>145 S 79TH STREET</t>
  </si>
  <si>
    <t>CHANDLER</t>
  </si>
  <si>
    <t>85226</t>
  </si>
  <si>
    <t>AGR1015</t>
  </si>
  <si>
    <t>CHOBANI LLC</t>
  </si>
  <si>
    <t xml:space="preserve">DARREL WILLIAMS  Dan Giacovelli </t>
  </si>
  <si>
    <t>darrel.williams@chobani.com; Dan.Giacovelli@chobani.com</t>
  </si>
  <si>
    <t>669 COUNTY ROAD 25</t>
  </si>
  <si>
    <t>NEW BERLIN</t>
  </si>
  <si>
    <t>13411</t>
  </si>
  <si>
    <t>BLU1050</t>
  </si>
  <si>
    <t>BLUEGRASS DAIRY &amp; FOOD INC</t>
  </si>
  <si>
    <t>MIKE WERNIGK  John Ellingson</t>
  </si>
  <si>
    <t>mwernigk@bluegrassdairy.com; john.ellingson@dfamilk.com; kaleigh.young@dfamilk.com</t>
  </si>
  <si>
    <t>1117 CLEVELAND AVE</t>
  </si>
  <si>
    <t>GLASGOW</t>
  </si>
  <si>
    <t>42141</t>
  </si>
  <si>
    <t>CHA1000</t>
  </si>
  <si>
    <t>Charm Sciences</t>
  </si>
  <si>
    <t>DAVE CONAWAY</t>
  </si>
  <si>
    <t>DavidC@charm.com</t>
  </si>
  <si>
    <t>659 ANDOVER STREET</t>
  </si>
  <si>
    <t>LAWRENCE</t>
  </si>
  <si>
    <t>MA</t>
  </si>
  <si>
    <t>Massachusetts</t>
  </si>
  <si>
    <t>01843-1032</t>
  </si>
  <si>
    <t>GLA1011</t>
  </si>
  <si>
    <t>GLANBIA NUTRITIONALS</t>
  </si>
  <si>
    <t>Jessica Garza</t>
  </si>
  <si>
    <t>jgarza@glanbia.com</t>
  </si>
  <si>
    <t>1728 SO 2300 EAST/EAST END</t>
  </si>
  <si>
    <t>GOODING</t>
  </si>
  <si>
    <t>83330</t>
  </si>
  <si>
    <t>SOU1001</t>
  </si>
  <si>
    <t>EUROFINS DQCI</t>
  </si>
  <si>
    <t>STEPHEN FORD</t>
  </si>
  <si>
    <t>StephenFord@eurofinsUS.com</t>
  </si>
  <si>
    <t>1950 SE HIGHWAY 484</t>
  </si>
  <si>
    <t>BELLEVIEW</t>
  </si>
  <si>
    <t>34420</t>
  </si>
  <si>
    <t>VEL1010</t>
  </si>
  <si>
    <t>BORDEN DAIRY OF FL/VELDA WH</t>
  </si>
  <si>
    <t>Colleen Granger Gregory Davis</t>
  </si>
  <si>
    <t>colleen.granger@bordendairy.com; Gregory.Davis@bordendairy.com; Daryl.Gaw@bordendairy.com</t>
  </si>
  <si>
    <t>1000 6TH STREET SW</t>
  </si>
  <si>
    <t>WINTER HAVEN</t>
  </si>
  <si>
    <t>33880</t>
  </si>
  <si>
    <t>UNI1020</t>
  </si>
  <si>
    <t>UNITED DAIRYMEN OF ARIZONA</t>
  </si>
  <si>
    <t>Heidi Myers</t>
  </si>
  <si>
    <t>hmyers@uda.coop;; jbender@udaz.org; hmyers@udaz.org</t>
  </si>
  <si>
    <t>2036 S HARDY DR</t>
  </si>
  <si>
    <t>TEMPE</t>
  </si>
  <si>
    <t>85285</t>
  </si>
  <si>
    <t>UNI1110</t>
  </si>
  <si>
    <t>UNIVERSITY OF CALIFORNIA, DAVIS</t>
  </si>
  <si>
    <t xml:space="preserve"> Kathy Kurth Wora Berisso</t>
  </si>
  <si>
    <t>klkurth@ucdavis.edu; wbberisso@ucdavis.edu</t>
  </si>
  <si>
    <t>CAHFS SAN BERNARDINO</t>
  </si>
  <si>
    <t>SAN BERNARDINO</t>
  </si>
  <si>
    <t>92408</t>
  </si>
  <si>
    <t>SHA1010</t>
  </si>
  <si>
    <t>SHAMROCK FOODS - DAIRY DIVISION</t>
  </si>
  <si>
    <t>BONNIE TANG  Julie Wiseman</t>
  </si>
  <si>
    <t>bonnie_tang@shamrockfoods.com; Julie_Wiseman@shamrockfoods.com</t>
  </si>
  <si>
    <t>318 MILL PLACE PARKWAY</t>
  </si>
  <si>
    <t>VERONA</t>
  </si>
  <si>
    <t>24482</t>
  </si>
  <si>
    <t>SOU1003</t>
  </si>
  <si>
    <t>RAY JENNINGS  ext 270  LAURA WILSON</t>
  </si>
  <si>
    <t>rjennings@prairiefarms.com; LWilson@prairiefarms.com</t>
  </si>
  <si>
    <t>607 EAST BOURNE AVE</t>
  </si>
  <si>
    <t>SOMERSET</t>
  </si>
  <si>
    <t>42501</t>
  </si>
  <si>
    <t>PAR1140</t>
  </si>
  <si>
    <t>Lactalis Canada - Brampton</t>
  </si>
  <si>
    <t>Gunja Shah</t>
  </si>
  <si>
    <t>luke.armstrong@ca.lactalis.com; cst49254@livingstonintl.com; sanjiv.farmer@ca.lactalis.com</t>
  </si>
  <si>
    <t>16 Shaftsbury Lane</t>
  </si>
  <si>
    <t>BRAMPTON</t>
  </si>
  <si>
    <t>L6T 4G7</t>
  </si>
  <si>
    <t>PRA1022</t>
  </si>
  <si>
    <t>RANDY HANSON/JULIE CHAPMAN    WAS SWI1010</t>
  </si>
  <si>
    <t>rhanson@prairiefarms.com; jchapman@prairiefarms.com</t>
  </si>
  <si>
    <t>3510 CENTRAL AVENUE</t>
  </si>
  <si>
    <t>DUBUQUE</t>
  </si>
  <si>
    <t>52001</t>
  </si>
  <si>
    <t>WES1007</t>
  </si>
  <si>
    <t>Darigold - Boise, ID</t>
  </si>
  <si>
    <t>JASON GIDDINGS  ELI FRAZIER</t>
  </si>
  <si>
    <t>Jason.Giddings@Darigold.com;</t>
  </si>
  <si>
    <t>618 ALLUMBAUGH</t>
  </si>
  <si>
    <t>BOISE</t>
  </si>
  <si>
    <t>83704</t>
  </si>
  <si>
    <t>WES1008</t>
  </si>
  <si>
    <t>Darigold - Lynden, WA</t>
  </si>
  <si>
    <t>Samantha Riegel  DICK PALMER</t>
  </si>
  <si>
    <t>Dick.Palmer@darigold.com; Samantha.Riegel@darigold.com</t>
  </si>
  <si>
    <t>8424 DEPOT ROAD</t>
  </si>
  <si>
    <t>LYNDEN</t>
  </si>
  <si>
    <t>98264</t>
  </si>
  <si>
    <t>WES1009</t>
  </si>
  <si>
    <t>DARIGOLD - CALDWELL (#103)</t>
  </si>
  <si>
    <t>JENNIFER ESCOBAR</t>
  </si>
  <si>
    <t>Jennifer.escobar@darigold.com; vanessa.garcia@darigold.com</t>
  </si>
  <si>
    <t>520 ALBANY</t>
  </si>
  <si>
    <t>CALDWELL</t>
  </si>
  <si>
    <t>83605</t>
  </si>
  <si>
    <t>WIN1005</t>
  </si>
  <si>
    <t>WINCHESTER FARMS DAIRY</t>
  </si>
  <si>
    <t>JEFF TAPP - MIKE</t>
  </si>
  <si>
    <t>michelle.sidwell@kroger.com;</t>
  </si>
  <si>
    <t>675 ROLLING HILLS LANE</t>
  </si>
  <si>
    <t>40391</t>
  </si>
  <si>
    <t>GAR1012</t>
  </si>
  <si>
    <t>TUSCAN DAIRY/GARELICK FARMS/BURLINGTON</t>
  </si>
  <si>
    <t>Megan Frick</t>
  </si>
  <si>
    <t>megan.frick@dfamilk.com</t>
  </si>
  <si>
    <t>117 CUMBERLAND BLVD</t>
  </si>
  <si>
    <t>BURLINGTON</t>
  </si>
  <si>
    <t>08016</t>
  </si>
  <si>
    <t>HPH1010</t>
  </si>
  <si>
    <t>H P HOOD/AGAWAM (Corporate Billing)</t>
  </si>
  <si>
    <t>TORI DAN MC GORTY    X 3033 RAYMOND</t>
  </si>
  <si>
    <t>victoria.fanion@hphood.com</t>
  </si>
  <si>
    <t>233 MAIN STREET</t>
  </si>
  <si>
    <t>AGAWAM</t>
  </si>
  <si>
    <t>01001</t>
  </si>
  <si>
    <t>IDA1015</t>
  </si>
  <si>
    <t>IDAHO MILK PRODUCTS</t>
  </si>
  <si>
    <t>SAM MACIAS</t>
  </si>
  <si>
    <t>smacias@idahomilk.us</t>
  </si>
  <si>
    <t>2249 S TIGER DR</t>
  </si>
  <si>
    <t>KAN1013</t>
  </si>
  <si>
    <t>KANSAS DAIRY INGREDIENTS</t>
  </si>
  <si>
    <t xml:space="preserve">CELIA U Alesia Knott </t>
  </si>
  <si>
    <t>aknott@kdicheese.com; celia@kdicheese.com</t>
  </si>
  <si>
    <t>1010 EAST 10TH STREET</t>
  </si>
  <si>
    <t>HUGOTON</t>
  </si>
  <si>
    <t>67951</t>
  </si>
  <si>
    <t>MIC1000</t>
  </si>
  <si>
    <t>KROGER CO/MICHIGAN DAIRY</t>
  </si>
  <si>
    <t>RON CHERWALK - BARB</t>
  </si>
  <si>
    <t>ron.cherwalk@kroger.com; scott.franliin@kroger.com; brian.sweidan@kroger.com</t>
  </si>
  <si>
    <t>29601 INDUSTRIAL RD</t>
  </si>
  <si>
    <t>LIVONIA</t>
  </si>
  <si>
    <t>48150</t>
  </si>
  <si>
    <t>EHR1000</t>
  </si>
  <si>
    <t>CASA GRANDE DAIRY</t>
  </si>
  <si>
    <t>JOSEPH MARKHAM  BRAD CLAWSON</t>
  </si>
  <si>
    <t>joseph.markham@us.lactalis.com; Brad.Clawson@us.lactalis.com; brandi.duenez@commonwealth-dairy.com; Quinn.Romero@us.lactalis.com</t>
  </si>
  <si>
    <t>1285 WEST GILA BEND HWY</t>
  </si>
  <si>
    <t>CASA GRANDE</t>
  </si>
  <si>
    <t>85130</t>
  </si>
  <si>
    <t>DAR1015</t>
  </si>
  <si>
    <t>DairiConcepts - Pollock, SD</t>
  </si>
  <si>
    <t xml:space="preserve">VICKI SCHILLING   </t>
  </si>
  <si>
    <t>vschilling@dfamilk.com</t>
  </si>
  <si>
    <t>104 MAIN STREET</t>
  </si>
  <si>
    <t>POLLOCK</t>
  </si>
  <si>
    <t>57648</t>
  </si>
  <si>
    <t>DAI1150</t>
  </si>
  <si>
    <t>DFA - Meadowlark - Garden City, KS</t>
  </si>
  <si>
    <t>MESHACK ONDERI  MONICA SORIANO</t>
  </si>
  <si>
    <t>monderi@dfamilk.com; msoriano@dfamilk.com; jscott3@dfamilk.com</t>
  </si>
  <si>
    <t>330 S HWY 83</t>
  </si>
  <si>
    <t>GARDEN CITY</t>
  </si>
  <si>
    <t>67846</t>
  </si>
  <si>
    <t>HPH1001</t>
  </si>
  <si>
    <t>H P HOOD - BARRE (CORPORATE BILLING)</t>
  </si>
  <si>
    <t>SCOTT FERRIS  MELINDA DAVIS</t>
  </si>
  <si>
    <t>melinda.davis@hphood.com</t>
  </si>
  <si>
    <t>219 ALLEN STREET</t>
  </si>
  <si>
    <t>BARRE</t>
  </si>
  <si>
    <t>VT</t>
  </si>
  <si>
    <t>Vermont</t>
  </si>
  <si>
    <t>05641</t>
  </si>
  <si>
    <t>GRA1030</t>
  </si>
  <si>
    <t>Grande Cheese - Lomira, WI</t>
  </si>
  <si>
    <t>KEVIN KROHN</t>
  </si>
  <si>
    <t>kevin.krohn@grande.com</t>
  </si>
  <si>
    <t>302 EAST MAIN STREET</t>
  </si>
  <si>
    <t>LOMIRA</t>
  </si>
  <si>
    <t>53048</t>
  </si>
  <si>
    <t>HEA1040</t>
  </si>
  <si>
    <t>Dean Foods - City of Industry, CA</t>
  </si>
  <si>
    <t xml:space="preserve">GINA AGUILA  (WAS SANTEE DAIRIES) </t>
  </si>
  <si>
    <t>gina_aguila@deanfoods.com; gina.aguila@altadenadairy.com</t>
  </si>
  <si>
    <t>17851 E RAILROAD STREET</t>
  </si>
  <si>
    <t>CITY OF INDUSTRY</t>
  </si>
  <si>
    <t>91748</t>
  </si>
  <si>
    <t>GRA1020</t>
  </si>
  <si>
    <t>Grande Cheese - Juda, WI</t>
  </si>
  <si>
    <t xml:space="preserve">Stephanie Brainard </t>
  </si>
  <si>
    <t>Hannah.Buchanan@grande.com; skyler.stingley@grande.com; joshua.smith@grande.com;dale.merema@grande.com</t>
  </si>
  <si>
    <t>N2607 COUNTY S</t>
  </si>
  <si>
    <t>JUDA</t>
  </si>
  <si>
    <t>53550</t>
  </si>
  <si>
    <t>GRA1021</t>
  </si>
  <si>
    <t>Grande Cheese - Wyocena, WI</t>
  </si>
  <si>
    <t>Rachel Giese</t>
  </si>
  <si>
    <t>Jason.Weisensel@grande.com; Rachel.Giese@grande.com</t>
  </si>
  <si>
    <t>181 WEST MONROE</t>
  </si>
  <si>
    <t>WYOCENA</t>
  </si>
  <si>
    <t>53969</t>
  </si>
  <si>
    <t>LAC1015</t>
  </si>
  <si>
    <t>Lactalis USA - Belmont, WI</t>
  </si>
  <si>
    <t>BRAD EDGE</t>
  </si>
  <si>
    <t>Brad.Edge@Lactalis.us</t>
  </si>
  <si>
    <t>218 SOUTH PARK ST</t>
  </si>
  <si>
    <t>BELMONT</t>
  </si>
  <si>
    <t>53510</t>
  </si>
  <si>
    <t>KEM1030</t>
  </si>
  <si>
    <t>KEMPS LLC MINNEAPOLIS PLANT</t>
  </si>
  <si>
    <t>BRIAN MERCIER</t>
  </si>
  <si>
    <t>Brian.Mercier@kemps.com; Justin.Bower@kemps.com; dan.rossi@kemps.com</t>
  </si>
  <si>
    <t>420 WEST BROADWAY</t>
  </si>
  <si>
    <t>MINNEAPOLIS</t>
  </si>
  <si>
    <t>55411</t>
  </si>
  <si>
    <t>JAC1010</t>
  </si>
  <si>
    <t>KROGER - JACKSON ICE CREAM/KS</t>
  </si>
  <si>
    <t>MARLENA THOMPSON</t>
  </si>
  <si>
    <t>marlena.thompson@kroger.com; chase.mahoney@kroger.com; lisa.goering@kroger.com</t>
  </si>
  <si>
    <t>2600 EAST 4TH</t>
  </si>
  <si>
    <t>HUTCHINSON</t>
  </si>
  <si>
    <t>67504</t>
  </si>
  <si>
    <t>HPH1070</t>
  </si>
  <si>
    <t>H P HOOD LAFARGEVILLE (Corporate Billing)</t>
  </si>
  <si>
    <t>JEFF DAVIDSON</t>
  </si>
  <si>
    <t>jeff.davidson@hphood.com</t>
  </si>
  <si>
    <t>20700 NYS ROUTE 411</t>
  </si>
  <si>
    <t>LAFARGEVILLE</t>
  </si>
  <si>
    <t>13656</t>
  </si>
  <si>
    <t>MIC1005</t>
  </si>
  <si>
    <t>MICHIGAN MILK PRODUCERS/CONSTN</t>
  </si>
  <si>
    <t>Josh Bocker Justin Councell</t>
  </si>
  <si>
    <t xml:space="preserve"> jbocker@mimilk.com; jcouncell@mimilk.com</t>
  </si>
  <si>
    <t>125 DEPOT ST</t>
  </si>
  <si>
    <t>CONSTANTINE</t>
  </si>
  <si>
    <t>49042</t>
  </si>
  <si>
    <t>LAC1050</t>
  </si>
  <si>
    <t>Lactalis Canada - Thunder Bay</t>
  </si>
  <si>
    <t>Noyuri Pezo</t>
  </si>
  <si>
    <t>noyuri.pezo@ca.lactalis.com</t>
  </si>
  <si>
    <t>134 Waterloo St S</t>
  </si>
  <si>
    <t>Thunder Bay</t>
  </si>
  <si>
    <t>P7E 2C3</t>
  </si>
  <si>
    <t>LAN1003</t>
  </si>
  <si>
    <t>Land O'Lakes - Kiel, WI</t>
  </si>
  <si>
    <t>MIRIAH PAUTZ   BRADLEY SCHMITZ</t>
  </si>
  <si>
    <t>BGSchmitz@landolakes.com; QA@landolakes.com; mpautz@landolakes.com; rbingham-engle@landolakes.com</t>
  </si>
  <si>
    <t>LAND O LAKES INC</t>
  </si>
  <si>
    <t>KIEL</t>
  </si>
  <si>
    <t>53042</t>
  </si>
  <si>
    <t>LAN1021</t>
  </si>
  <si>
    <t>Land O'Lakes - Kent, OH</t>
  </si>
  <si>
    <t>Joel Biggs  Jasmine Johnson Joshua Becking</t>
  </si>
  <si>
    <t>JTBIggs@landolakes.com; JJohnson3@landolakes.com; JJBecking@landolakes.com</t>
  </si>
  <si>
    <t>2001 MOGADORE ROAD</t>
  </si>
  <si>
    <t>KENT</t>
  </si>
  <si>
    <t>44240</t>
  </si>
  <si>
    <t>LEH1010</t>
  </si>
  <si>
    <t>DFA Dairy Brands - LEHIGH VALLEY DAIRIES</t>
  </si>
  <si>
    <t>Christine Ramos</t>
  </si>
  <si>
    <t>cramos1@dfamilk.com</t>
  </si>
  <si>
    <t>880 ALLENTOWN RD</t>
  </si>
  <si>
    <t>LANSDALE</t>
  </si>
  <si>
    <t>19446</t>
  </si>
  <si>
    <t>LES1010</t>
  </si>
  <si>
    <t>AGROPUR INC/ LE SUEUR CHEESE</t>
  </si>
  <si>
    <t>Shawn Pierce MICHELLE ROTTERMOND</t>
  </si>
  <si>
    <t>Shawn.Pierce@agropur.com; Bob.Lindeman@agropur.com</t>
  </si>
  <si>
    <t>719 N MAIN</t>
  </si>
  <si>
    <t>LE SUEUR</t>
  </si>
  <si>
    <t>56058</t>
  </si>
  <si>
    <t>LAN1050</t>
  </si>
  <si>
    <t>PENNLAND PURE</t>
  </si>
  <si>
    <t>KEVIN HOLTZ</t>
  </si>
  <si>
    <t>kholtz@lancopennland.com</t>
  </si>
  <si>
    <t>14738 WARFORDSBURG RD</t>
  </si>
  <si>
    <t>HANCOCK</t>
  </si>
  <si>
    <t>21750</t>
  </si>
  <si>
    <t>MAR1003</t>
  </si>
  <si>
    <t>KEMPS CEDARBURG PLANT</t>
  </si>
  <si>
    <t>MICHELLE RUDOLL, BILL BLANCHARD</t>
  </si>
  <si>
    <t>michelle.rudoll@kemps.com; bill.blanchard@kemps.com; donna.mueller@kemps.com; bill.blanchard@kemps.com</t>
  </si>
  <si>
    <t>W55 N155 MCKINLEY BLVD</t>
  </si>
  <si>
    <t>CEDARBURG</t>
  </si>
  <si>
    <t>53012</t>
  </si>
  <si>
    <t>DAI1160</t>
  </si>
  <si>
    <t>DFA - Beaver, UT</t>
  </si>
  <si>
    <t>Victoria McNeill  KERRA CHAN</t>
  </si>
  <si>
    <t>vmcneill@dfamilk.com; kchan@dfamilk.com</t>
  </si>
  <si>
    <t xml:space="preserve">330 W 300 S </t>
  </si>
  <si>
    <t>BEAVER</t>
  </si>
  <si>
    <t>84713</t>
  </si>
  <si>
    <t>DIE1011</t>
  </si>
  <si>
    <t>DFA - Reading, PA</t>
  </si>
  <si>
    <t>JANICE YOUSE</t>
  </si>
  <si>
    <t>jyouse@dfamilk.com</t>
  </si>
  <si>
    <t>100 MCKINLEY AVE</t>
  </si>
  <si>
    <t>READING</t>
  </si>
  <si>
    <t>19605</t>
  </si>
  <si>
    <t>DEA1007</t>
  </si>
  <si>
    <t>Dean Foods - Sharpsville, PA</t>
  </si>
  <si>
    <t xml:space="preserve">DUSTIN RATH </t>
  </si>
  <si>
    <t>dustin.rath@dfamilk.com</t>
  </si>
  <si>
    <t>1858 ONEIDA LANE</t>
  </si>
  <si>
    <t>SHARPSVILLE</t>
  </si>
  <si>
    <t>16150</t>
  </si>
  <si>
    <t>DAI1056</t>
  </si>
  <si>
    <t>DFA - Dairy Maid Dairy, Inc.</t>
  </si>
  <si>
    <t>Chelsea Smith</t>
  </si>
  <si>
    <t>chsmith@dairymaiddairy.com</t>
  </si>
  <si>
    <t>259 E 7TH STREET</t>
  </si>
  <si>
    <t>DAI1051</t>
  </si>
  <si>
    <t>Dean Foods - High Point, NC</t>
  </si>
  <si>
    <t xml:space="preserve">Jessica Butler </t>
  </si>
  <si>
    <t>jessica.butler@dfamilk.com</t>
  </si>
  <si>
    <t>1350 FAIRFIELD ROAD</t>
  </si>
  <si>
    <t>HIGH POINT</t>
  </si>
  <si>
    <t>27263</t>
  </si>
  <si>
    <t>ELL1010</t>
  </si>
  <si>
    <t>ELLSWORTH CREAMERY</t>
  </si>
  <si>
    <t>MARC JOHNSON</t>
  </si>
  <si>
    <t>marc.johnson@ellsworthcheese.com</t>
  </si>
  <si>
    <t>232 N WALLACE STREET</t>
  </si>
  <si>
    <t>ELLSWORTH</t>
  </si>
  <si>
    <t>54011</t>
  </si>
  <si>
    <t>FAI1030</t>
  </si>
  <si>
    <t>FAIRLIFE, LLC/DEXTER</t>
  </si>
  <si>
    <t>ERICK MEDELLIN</t>
  </si>
  <si>
    <t>Erickm@fairlife.com; livia@fairlife.com</t>
  </si>
  <si>
    <t>6845 OLD CHISUM TRAIL</t>
  </si>
  <si>
    <t>DEXTER</t>
  </si>
  <si>
    <t>NM</t>
  </si>
  <si>
    <t>New Mexico</t>
  </si>
  <si>
    <t>88230</t>
  </si>
  <si>
    <t>FOR1018</t>
  </si>
  <si>
    <t>FOREMOST FARMS - LANCASTER</t>
  </si>
  <si>
    <t>Stacy Lunsford</t>
  </si>
  <si>
    <t>stacy.lunsford@foremostfarms.com; nichole.cathman@foremostfarms.com</t>
  </si>
  <si>
    <t>932 N MADISON ST</t>
  </si>
  <si>
    <t>LANCASTER</t>
  </si>
  <si>
    <t>53813</t>
  </si>
  <si>
    <t>FOR1021</t>
  </si>
  <si>
    <t>FOREMOST FARMS</t>
  </si>
  <si>
    <t>TANYA KENNEDY,  LESLIE RAY</t>
  </si>
  <si>
    <t>tanya.kennedy@foremostfarms.com; Leslie.Ray@foremostfarms.com</t>
  </si>
  <si>
    <t>501 S. PINE ST</t>
  </si>
  <si>
    <t>REEDSBURG</t>
  </si>
  <si>
    <t>53959</t>
  </si>
  <si>
    <t>GAR1011</t>
  </si>
  <si>
    <t>GARELICK FARMS</t>
  </si>
  <si>
    <t xml:space="preserve">FRANK (5577) </t>
  </si>
  <si>
    <t>frank_kapiskas@deanfoods.com; frank.kapiskas@dfamilk.com</t>
  </si>
  <si>
    <t>1199 W CENTRAL ST</t>
  </si>
  <si>
    <t>FRANKLIN</t>
  </si>
  <si>
    <t>02038</t>
  </si>
  <si>
    <t>CAC1000</t>
  </si>
  <si>
    <t>CACIQUE INC</t>
  </si>
  <si>
    <t>DAVID QUINTERO</t>
  </si>
  <si>
    <t>DQuintero@caciqueinc.com</t>
  </si>
  <si>
    <t>14940 PROCTOR AVE</t>
  </si>
  <si>
    <t>91744</t>
  </si>
  <si>
    <t>CEN1020</t>
  </si>
  <si>
    <t>Central Valley Cheese</t>
  </si>
  <si>
    <t>PRAKOSH PATIL, Scott Thomsen</t>
  </si>
  <si>
    <t xml:space="preserve">scott.thomsen@us.lactalis.com;marisol.alberto@us.lactalis.com; Lorena.Munguia@us.lactalis.com </t>
  </si>
  <si>
    <t>115 SOUTH KILROY ROAD</t>
  </si>
  <si>
    <t>TURLOCK</t>
  </si>
  <si>
    <t>95380</t>
  </si>
  <si>
    <t>BOR1080</t>
  </si>
  <si>
    <t>Borden Dairy/NDSM - De Pere</t>
  </si>
  <si>
    <t>Angela Minzlaf</t>
  </si>
  <si>
    <t>Robert.Sumner@bordendairy.com; Angela.Minzlaff@Bordendairy.com; angie.minzlaff@bordendairy.com</t>
  </si>
  <si>
    <t xml:space="preserve">3399 South Ridge Rd. </t>
  </si>
  <si>
    <t>De Pere</t>
  </si>
  <si>
    <t>54115</t>
  </si>
  <si>
    <t>ARL1010</t>
  </si>
  <si>
    <t>ARLA FOODS PRODUCTION LLC</t>
  </si>
  <si>
    <t>Joanne Ruebl</t>
  </si>
  <si>
    <t>runne@arlafoods.com; olmae@arlafoods.com</t>
  </si>
  <si>
    <t>489 HOLLAND COURT</t>
  </si>
  <si>
    <t>KAUKAUNA</t>
  </si>
  <si>
    <t>54130</t>
  </si>
  <si>
    <t>BEN1020</t>
  </si>
  <si>
    <t>Bentley Instruments - France</t>
  </si>
  <si>
    <t>PIERRE BROUTIN</t>
  </si>
  <si>
    <t>pbroutin@bentleyinstruments.com</t>
  </si>
  <si>
    <t>ZA BRUNEHAUT</t>
  </si>
  <si>
    <t>MAROEUIL</t>
  </si>
  <si>
    <t>62161</t>
  </si>
  <si>
    <t>AGR1026</t>
  </si>
  <si>
    <t>Agropur Inc. - Little Chute, WI</t>
  </si>
  <si>
    <t xml:space="preserve">HEIDI SANDERFOOT  Terri Ploense </t>
  </si>
  <si>
    <t>heidi.sanderfoot@agropur.com; molly.dobratz@agropur.com; terri.ploense@agropur.com</t>
  </si>
  <si>
    <t xml:space="preserve">3805 Freedom Rd </t>
  </si>
  <si>
    <t>APPLETON</t>
  </si>
  <si>
    <t>54913</t>
  </si>
  <si>
    <t>AGR1080</t>
  </si>
  <si>
    <t>Agropur Inc. - St. Hubert, QC</t>
  </si>
  <si>
    <t xml:space="preserve">Maryam Darani   Rose Camacho </t>
  </si>
  <si>
    <t>Maryam.Darani@agropur.com; Rose.Camacho@agropur.com</t>
  </si>
  <si>
    <t>1275 LAWRENCE AVE EAST</t>
  </si>
  <si>
    <t>TORONTO</t>
  </si>
  <si>
    <t>M3A 3P9</t>
  </si>
  <si>
    <t>ALT1010</t>
  </si>
  <si>
    <t>SAPUTO CHEESE USA INC.</t>
  </si>
  <si>
    <t>Kelly VandeZande; Trish Roessler</t>
  </si>
  <si>
    <t>Kelly.VandeZande@saputo.com; Trish.Roessler@saputo.com</t>
  </si>
  <si>
    <t>N3545 COUNTY EE</t>
  </si>
  <si>
    <t>WAUPUN</t>
  </si>
  <si>
    <t>53963</t>
  </si>
  <si>
    <t>AGR1024</t>
  </si>
  <si>
    <t>AGROPUR INC. - LUX</t>
  </si>
  <si>
    <t>STEVE HEIM  ROGER KROHN</t>
  </si>
  <si>
    <t>roger.krohn@agropur.com; steve.heim@agropur.com; pat.doell@agropur.com</t>
  </si>
  <si>
    <t>N2915 COUNTY ROAD AB</t>
  </si>
  <si>
    <t>LUXEMBURG</t>
  </si>
  <si>
    <t>54217</t>
  </si>
  <si>
    <t>AMP1021</t>
  </si>
  <si>
    <t>AMPI - Paynesville, MN</t>
  </si>
  <si>
    <t>Kyle Schmidt</t>
  </si>
  <si>
    <t>schmidtk@AMPI.com; mergenc@ampi.com; quadem@ampi.com; bistramm@ampi.com</t>
  </si>
  <si>
    <t>200 RAILROAD AVE</t>
  </si>
  <si>
    <t>PAYNESVILLE</t>
  </si>
  <si>
    <t>56362</t>
  </si>
  <si>
    <t>WNY1000</t>
  </si>
  <si>
    <t>DFA/WNY ENTERPRISE LLC - Plant Idled</t>
  </si>
  <si>
    <t>KIM HIGLEY</t>
  </si>
  <si>
    <t>khigley@dfamilk.com; glafferty@dfmilk.com</t>
  </si>
  <si>
    <t>CRAIGS STATION CREAMERY</t>
  </si>
  <si>
    <t>PAVILION</t>
  </si>
  <si>
    <t>14525</t>
  </si>
  <si>
    <t>XPO1010</t>
  </si>
  <si>
    <t>X-PORT COMPANY LLC</t>
  </si>
  <si>
    <t>ROSIE NEELEY</t>
  </si>
  <si>
    <t>xportco@yahoo.com</t>
  </si>
  <si>
    <t>604 OLD PORT ISABEL RD  SUITE 4</t>
  </si>
  <si>
    <t>BROWNSVILLE</t>
  </si>
  <si>
    <t>78521</t>
  </si>
  <si>
    <t>WHI1012</t>
  </si>
  <si>
    <t>Danone NA - Mt Crawford, TX</t>
  </si>
  <si>
    <t>CASEY PARKER , CHRISTOPHER TATE,  CASEY PARKER</t>
  </si>
  <si>
    <t>casey.parker@danone.com; logan.kelso@danone.com</t>
  </si>
  <si>
    <t>6364 SOUTH VALLEY PIKE</t>
  </si>
  <si>
    <t>MT CRAWFORD</t>
  </si>
  <si>
    <t>22841</t>
  </si>
  <si>
    <t>WHI1025</t>
  </si>
  <si>
    <t>Danone North America  - CITY OF INDUSTRY</t>
  </si>
  <si>
    <t>Andrew Smith   SHIVANI GUPTA</t>
  </si>
  <si>
    <t>andrew.smith1@danone.com; ebby.safari@danone.com; shailendra.vyas@danone.com</t>
  </si>
  <si>
    <t>18275 ARENTH AVE</t>
  </si>
  <si>
    <t>WES1017</t>
  </si>
  <si>
    <t>DARIGOLD - CHEHALIS 100</t>
  </si>
  <si>
    <t xml:space="preserve">(orders)   Megan Tippetts Jacquelyn </t>
  </si>
  <si>
    <t>qualitylab_chehalis@darigold.com; jacquelyn.stutzman@darigold.com</t>
  </si>
  <si>
    <t>67 SW CHEHALIS AVE</t>
  </si>
  <si>
    <t>CHEHALIS</t>
  </si>
  <si>
    <t>98532</t>
  </si>
  <si>
    <t>WAW1010</t>
  </si>
  <si>
    <t>WAWA DAIRY</t>
  </si>
  <si>
    <t>JAMAL BOOKER -  MUST HAVE PO #S!!</t>
  </si>
  <si>
    <t>jamal.booker@wawa.com; stewart.duarte@wawa.com; jaquelyn.duignan@wawa.com</t>
  </si>
  <si>
    <t>1393 WEST BALTIMORE PIKE</t>
  </si>
  <si>
    <t>WAWA</t>
  </si>
  <si>
    <t>19063</t>
  </si>
  <si>
    <t>PRO1060</t>
  </si>
  <si>
    <t>PRODUCTOS NEVADA S DE RL</t>
  </si>
  <si>
    <t>Josué Ríos</t>
  </si>
  <si>
    <t>jrios@dospinos.com</t>
  </si>
  <si>
    <t>Panamáde Concepción, Edificio Planta Nevada</t>
  </si>
  <si>
    <t>Chiriqui</t>
  </si>
  <si>
    <t>PUB1010</t>
  </si>
  <si>
    <t>PUBLIX/DEERFIELD BEACH</t>
  </si>
  <si>
    <t>ERIC SMITH (KEITH 954-574-6814 PARTS)</t>
  </si>
  <si>
    <t>Eric.SmithD@publix.com</t>
  </si>
  <si>
    <t>777 SW 12TH AV</t>
  </si>
  <si>
    <t>DEERFIELD BEACH</t>
  </si>
  <si>
    <t>33442</t>
  </si>
  <si>
    <t>ROY1010</t>
  </si>
  <si>
    <t>ROYAL CREST DAIRY</t>
  </si>
  <si>
    <t>Anna Saville</t>
  </si>
  <si>
    <t>asaville@royalcrestdairy.com; ahenry@royalcrestdairy.com</t>
  </si>
  <si>
    <t>800 WEAVER PARK ROAD</t>
  </si>
  <si>
    <t>LONGMONT</t>
  </si>
  <si>
    <t>80501</t>
  </si>
  <si>
    <t>ROB1015</t>
  </si>
  <si>
    <t>HILAND DAIRY FOODS LLC</t>
  </si>
  <si>
    <t>Catie Faylor</t>
  </si>
  <si>
    <t>kjackson@hilanddairy.com; cfaylor@hilanddairy.com</t>
  </si>
  <si>
    <t>2901 CUMING STREET</t>
  </si>
  <si>
    <t>OMAHA</t>
  </si>
  <si>
    <t>68131</t>
  </si>
  <si>
    <t>REI1001</t>
  </si>
  <si>
    <t>DEAN FOODS/REITER</t>
  </si>
  <si>
    <t>BRIAN WOZNIAK  RICHY WILLIAMS, RICK BIZZARRI</t>
  </si>
  <si>
    <t>brian_wozniak@deanfoods.com; richy_williams@deanfoods.com; rick_bizzarri@deanfoods.com; brian.wozniak@dfamilk.com</t>
  </si>
  <si>
    <t>1961 COMMERCE CIRCLE</t>
  </si>
  <si>
    <t>SPRINGFIELD</t>
  </si>
  <si>
    <t>45504</t>
  </si>
  <si>
    <t>SAP1031</t>
  </si>
  <si>
    <t>SAPUTO - TULARE - PAIGE</t>
  </si>
  <si>
    <t>JASON FLORES</t>
  </si>
  <si>
    <t>jason.flores@saputo.com; Ibrahim.Alzghoul@saputo.com; albert.villarreal@saputo.com</t>
  </si>
  <si>
    <t>800 E PAIGE</t>
  </si>
  <si>
    <t>PER1010</t>
  </si>
  <si>
    <t>PERRY S ICE CREAM</t>
  </si>
  <si>
    <t>Amy Thomson</t>
  </si>
  <si>
    <t>amy.thomson@perrysicecream.com</t>
  </si>
  <si>
    <t>ONE ICE CREAM PLAZA</t>
  </si>
  <si>
    <t>AKRON</t>
  </si>
  <si>
    <t>14001</t>
  </si>
  <si>
    <t>PLA1010</t>
  </si>
  <si>
    <t>Plainview Milk Products Cooperative</t>
  </si>
  <si>
    <t>Jim Hennessy</t>
  </si>
  <si>
    <t>jim@plainviewmilk.com</t>
  </si>
  <si>
    <t>130 2ND ST SW</t>
  </si>
  <si>
    <t>PLAINVIEW</t>
  </si>
  <si>
    <t>55964</t>
  </si>
  <si>
    <t>PAR1040</t>
  </si>
  <si>
    <t>Lactalis Canada Inc. - Grunthal</t>
  </si>
  <si>
    <t>Indrajith Gunasekera</t>
  </si>
  <si>
    <t>indrajith.gunasekera@ca.lactalis.com</t>
  </si>
  <si>
    <t>330 Mazenod Rd</t>
  </si>
  <si>
    <t>PAR1050</t>
  </si>
  <si>
    <t>Lactalis Canada - St Claude (Shipped to Winnipeg)</t>
  </si>
  <si>
    <t>Nathalie Rey</t>
  </si>
  <si>
    <t>stclaude_lab@parmalat.ca; nathalie.rey@ca.lactalis.com; cst49254@livingstonintl.com; brailen.smith@ca.lactalis.com</t>
  </si>
  <si>
    <t>PAR1060</t>
  </si>
  <si>
    <t>Lactalis Canada - Lethbridge</t>
  </si>
  <si>
    <t>Alao Taofeek</t>
  </si>
  <si>
    <t>taofeek-oke.alao@ca.lactalis.com; nathalia.rocha@ca.lactalis.com</t>
  </si>
  <si>
    <t>3410 24TH AVENUE N</t>
  </si>
  <si>
    <t>LETHBRIDGE</t>
  </si>
  <si>
    <t>T1H 5K3</t>
  </si>
  <si>
    <t>MOU1010</t>
  </si>
  <si>
    <t>MOUNTAINSIDE FARMS</t>
  </si>
  <si>
    <t>MARTHA TORO   EDDIE KINGSTON</t>
  </si>
  <si>
    <t>Marthat@msfdairy.com;</t>
  </si>
  <si>
    <t>55724 STATE HIGHWAY 30</t>
  </si>
  <si>
    <t>ROXBURY</t>
  </si>
  <si>
    <t>12474</t>
  </si>
  <si>
    <t>STO1010</t>
  </si>
  <si>
    <t>Lactalis US Yogurt, Inc DBA Stonyfield Farm, Inc</t>
  </si>
  <si>
    <t>Lauren Johnston</t>
  </si>
  <si>
    <t>lauren.johnston@us.lactalis.com</t>
  </si>
  <si>
    <t>10 BURTON DRIVE</t>
  </si>
  <si>
    <t>LONDONDERRY</t>
  </si>
  <si>
    <t>NH</t>
  </si>
  <si>
    <t>New Hampshire</t>
  </si>
  <si>
    <t>03053</t>
  </si>
  <si>
    <t>UNI1070</t>
  </si>
  <si>
    <t>UNITED DAIRY INC.</t>
  </si>
  <si>
    <t>SCOTT WOMACK</t>
  </si>
  <si>
    <t>swomack@uniteddairy.com; clovell@uniteddairy.com</t>
  </si>
  <si>
    <t>508 ROANE STREET</t>
  </si>
  <si>
    <t>CHARLESTON</t>
  </si>
  <si>
    <t>WV</t>
  </si>
  <si>
    <t>West Virginia</t>
  </si>
  <si>
    <t>25302</t>
  </si>
  <si>
    <t>ULT1020</t>
  </si>
  <si>
    <t>Byrne Dairy  E. Syracuse, NY</t>
  </si>
  <si>
    <t>Ashleigh Maynard  ABBY COMSTOCK</t>
  </si>
  <si>
    <t>Acomstock@byrne1933.com; amaynard@byrne1933.com</t>
  </si>
  <si>
    <t>6750 WEST BENEDICT RD</t>
  </si>
  <si>
    <t>E SYRACUSE</t>
  </si>
  <si>
    <t>13057</t>
  </si>
  <si>
    <t>UPS1011</t>
  </si>
  <si>
    <t>Upstate Niagra - West Seneca, NY</t>
  </si>
  <si>
    <t>ALAN BIVOLCIC  BETTY COLTON</t>
  </si>
  <si>
    <t>abivolcic@upstateniagara.com; bcolton@upstateniagara.com; bcolton@uncdairy.com</t>
  </si>
  <si>
    <t>3300 N AMERICA DRIVE</t>
  </si>
  <si>
    <t>WEST SENECA</t>
  </si>
  <si>
    <t>14224</t>
  </si>
  <si>
    <t>SWI1016</t>
  </si>
  <si>
    <t>DEAN FOODS/SWISS DAIRY</t>
  </si>
  <si>
    <t xml:space="preserve">Kate Zehring </t>
  </si>
  <si>
    <t>katherine.zehring@dfamilk.com</t>
  </si>
  <si>
    <t>2401 WALNUT STREET</t>
  </si>
  <si>
    <t>LEBANON</t>
  </si>
  <si>
    <t>17042</t>
  </si>
  <si>
    <t>TOD1010</t>
  </si>
  <si>
    <t>TODAYS INSTRUMENTS CO LTD - WAREHOUSE</t>
  </si>
  <si>
    <t>TERENCE SUN - CHIALING HSIEH</t>
  </si>
  <si>
    <t>chialing@todays.com.tw</t>
  </si>
  <si>
    <t>NO.8  SEC.2  WENHUA N. ROAD</t>
  </si>
  <si>
    <t>NEW TAIPEI CITY</t>
  </si>
  <si>
    <t xml:space="preserve">  </t>
  </si>
  <si>
    <t>244</t>
  </si>
  <si>
    <t>SWI1014</t>
  </si>
  <si>
    <t>Prairie Farms, Inc. - MINDORO</t>
  </si>
  <si>
    <t>Jennifer Lakey  SARAH MORRISON</t>
  </si>
  <si>
    <t>jlakey@prairiefarms.com, kgiebel@prairiefarms.com</t>
  </si>
  <si>
    <t>W3959 CTY HWY D</t>
  </si>
  <si>
    <t>MINDORO</t>
  </si>
  <si>
    <t>54644</t>
  </si>
  <si>
    <t>SUP1015</t>
  </si>
  <si>
    <t>Saputo Dairy Foods USA - Plant City, FL</t>
  </si>
  <si>
    <t>Anastasiia Nesterenko  WAS SUNSHINE STATE</t>
  </si>
  <si>
    <t>anastasiia.nesterenko@saputo.com; Lonnie.Diedering@saputo.com</t>
  </si>
  <si>
    <t>3304 SYDNEY RD</t>
  </si>
  <si>
    <t>PLANT CITY</t>
  </si>
  <si>
    <t>33566</t>
  </si>
  <si>
    <t>SIL1012</t>
  </si>
  <si>
    <t>PAUL J SILVEIRA MILK TESTING</t>
  </si>
  <si>
    <t>PAUL SILVEIRA     TERESA    FATIMA  209-678-2440</t>
  </si>
  <si>
    <t>MilkTesting@aol.com</t>
  </si>
  <si>
    <t>5831 CLAYTON RD</t>
  </si>
  <si>
    <t>SAP1011</t>
  </si>
  <si>
    <t>SAPUTO CHEESE USA INC/ALMENA</t>
  </si>
  <si>
    <t>ERIK ARDUSER  ANGELA HINES</t>
  </si>
  <si>
    <t>angela.hines@saputo.com; Erik.Arduser@saputo.com</t>
  </si>
  <si>
    <t>1052 6TH ST</t>
  </si>
  <si>
    <t>ALMENA</t>
  </si>
  <si>
    <t>54805</t>
  </si>
  <si>
    <t>PUR1010</t>
  </si>
  <si>
    <t>LAND O LAKES (PURINA ANIMAL NUTRITION)</t>
  </si>
  <si>
    <t>KENT CUNNINGHAM/SARAH BARAVIK</t>
  </si>
  <si>
    <t>dnelson1@landolakes.com; eniemeyer@landolakes.com; sjkurtz@landolakes.com</t>
  </si>
  <si>
    <t>100 DANFORTH DR</t>
  </si>
  <si>
    <t>GRAY SUMMIT</t>
  </si>
  <si>
    <t>63039</t>
  </si>
  <si>
    <t>AND1015</t>
  </si>
  <si>
    <t>ANDERSEN DAIRY - BATTLE GROUND</t>
  </si>
  <si>
    <t>BRIAN HENDERLING</t>
  </si>
  <si>
    <t>milkmanbh@yahoo.com</t>
  </si>
  <si>
    <t>305 E MAIN ST</t>
  </si>
  <si>
    <t>BATTLE GROUND</t>
  </si>
  <si>
    <t>98604</t>
  </si>
  <si>
    <t>AUR1020</t>
  </si>
  <si>
    <t>AURORA ORGANIC DAIRY</t>
  </si>
  <si>
    <t>Dennis Nowell Aleea Paulsen</t>
  </si>
  <si>
    <t>dnowell@aodmilk.com; apaulsen@aodmilk.com</t>
  </si>
  <si>
    <t>4525 WACO ROAD</t>
  </si>
  <si>
    <t>COLUMBIA</t>
  </si>
  <si>
    <t>65202</t>
  </si>
  <si>
    <t>FED1001</t>
  </si>
  <si>
    <t>FMMA - Carrolton, TX</t>
  </si>
  <si>
    <t>Jeff Brooks; Christopher Hiegel</t>
  </si>
  <si>
    <t>Jeff.brooks@dallasma.com; Chris.hiegel@dallasma.com</t>
  </si>
  <si>
    <t>1404 CARROLL ST</t>
  </si>
  <si>
    <t>CARROLLTON</t>
  </si>
  <si>
    <t>75006</t>
  </si>
  <si>
    <t>DEA1001</t>
  </si>
  <si>
    <t>Dean Foods - Belvidere, IL</t>
  </si>
  <si>
    <t>Kaleigh Young John Ellingson</t>
  </si>
  <si>
    <t>john.ellingson@dfamilk.com; Kaleigh.young@dfamilk.com</t>
  </si>
  <si>
    <t>630 MEADOW ST</t>
  </si>
  <si>
    <t>BELVIDERE</t>
  </si>
  <si>
    <t>61008</t>
  </si>
  <si>
    <t>LAN1001</t>
  </si>
  <si>
    <t>DF - PA - CARLISLE LAND O LAKES INC</t>
  </si>
  <si>
    <t xml:space="preserve">JAYNE HATTERER  Melanie Wyche </t>
  </si>
  <si>
    <t>laboratory@landolakes.com; JAHatterer@landolakes.com; MWyche2@landolakes.com</t>
  </si>
  <si>
    <t>405 PARK DRIVE</t>
  </si>
  <si>
    <t>CARLISLE</t>
  </si>
  <si>
    <t>17013</t>
  </si>
  <si>
    <t>MID1065</t>
  </si>
  <si>
    <t>Rothenbühler Cheese Chalet</t>
  </si>
  <si>
    <t>RYAN SHAHEEN phone 330-481-5650/ CARL</t>
  </si>
  <si>
    <t>ryan.shaheen@rcheese.com</t>
  </si>
  <si>
    <t>15815 NAUVOO ROAD</t>
  </si>
  <si>
    <t>MIDDLEFIELD</t>
  </si>
  <si>
    <t>44062</t>
  </si>
  <si>
    <t>WES1018</t>
  </si>
  <si>
    <t>DARIGOLD - SUNNYSIDE 102</t>
  </si>
  <si>
    <t>Raul Castro</t>
  </si>
  <si>
    <t>sunnysideQAmanagement@darigold.com;raul.castro@darigold.com; luis.franco@darigold.com</t>
  </si>
  <si>
    <t>400 ALEXANDER ROAD</t>
  </si>
  <si>
    <t>SUNNYSIDE</t>
  </si>
  <si>
    <t>98944</t>
  </si>
  <si>
    <t>WES1006</t>
  </si>
  <si>
    <t>Darigold - Issaquah, WA</t>
  </si>
  <si>
    <t>Bianca Young  Katie Kokinakos  Ramya Rangaswamy</t>
  </si>
  <si>
    <t>Katie.Kokinakos@darigold.com; bianca.young@darigold.com</t>
  </si>
  <si>
    <t>611 FRONT ST N</t>
  </si>
  <si>
    <t>ISSAQUAH</t>
  </si>
  <si>
    <t>98027</t>
  </si>
  <si>
    <t>PRA1100</t>
  </si>
  <si>
    <t>Prairie Farms Rockford</t>
  </si>
  <si>
    <t>Wayne Verhagen; Alicia Lytle</t>
  </si>
  <si>
    <t>mullerslab@yahoo.com; wverhagen@prairiefarms.com; Alytle@prairiefarms.com</t>
  </si>
  <si>
    <t>2110 Ogilby Road</t>
  </si>
  <si>
    <t>Rockford</t>
  </si>
  <si>
    <t>61102</t>
  </si>
  <si>
    <t>GAL1020</t>
  </si>
  <si>
    <t>GALLOWAY COMPANY</t>
  </si>
  <si>
    <t>MARK KINDERMAN  KATIE GIBBS</t>
  </si>
  <si>
    <t>jyablonowski@gallowaycompany.net; tkijak@gallowaycompany.net</t>
  </si>
  <si>
    <t>601 S COMMERCIAL ST</t>
  </si>
  <si>
    <t>NEENAH</t>
  </si>
  <si>
    <t>54956</t>
  </si>
  <si>
    <t>GHP1011</t>
  </si>
  <si>
    <t>GH DAIRY</t>
  </si>
  <si>
    <t>RITA BENAVIDES</t>
  </si>
  <si>
    <t>rbenavides@ghdairy.com</t>
  </si>
  <si>
    <t>9747 PAN AMERICAN DRIVE</t>
  </si>
  <si>
    <t>79927</t>
  </si>
  <si>
    <t>LOS1010</t>
  </si>
  <si>
    <t>LOSURDO FOODS INC/NY</t>
  </si>
  <si>
    <t xml:space="preserve">Deborah Miller </t>
  </si>
  <si>
    <t>Debbie@losurdofoods.com</t>
  </si>
  <si>
    <t>34 UNION STREET</t>
  </si>
  <si>
    <t>HEUVELTON</t>
  </si>
  <si>
    <t>13654</t>
  </si>
  <si>
    <t>LAN1029</t>
  </si>
  <si>
    <t>(Plant Closed - 9/8/2023) Prairie Farms</t>
  </si>
  <si>
    <t>Shelbie Reimer  Roy Bailey</t>
  </si>
  <si>
    <t>shelbie_reimer@prairiefarms.com; roy_bailey@prairiefarms.com</t>
  </si>
  <si>
    <t>1301 E MAIN AVE</t>
  </si>
  <si>
    <t>BISMARCK</t>
  </si>
  <si>
    <t>58501</t>
  </si>
  <si>
    <t>LEE1007</t>
  </si>
  <si>
    <t>Dean Foods - Orange City, FL</t>
  </si>
  <si>
    <t>Juan Manzanares Grace Wells</t>
  </si>
  <si>
    <t>grace.wells@dfamilk.com; Juan_Manzanares@deanfoods.com</t>
  </si>
  <si>
    <t>1675 STATE ROAD 472</t>
  </si>
  <si>
    <t>ORANGE CITY</t>
  </si>
  <si>
    <t>32763</t>
  </si>
  <si>
    <t>LEH1015</t>
  </si>
  <si>
    <t>Dean Foods - Schuylkill Haven, PA</t>
  </si>
  <si>
    <t>JEFF BATZ</t>
  </si>
  <si>
    <t>jeff_batz@deanfoods.com; jeff.batz@dfamilk.com</t>
  </si>
  <si>
    <t>110 MANHEIM ROAD</t>
  </si>
  <si>
    <t>SCHUYLKILL HAVEN</t>
  </si>
  <si>
    <t>17972</t>
  </si>
  <si>
    <t>LEP1003</t>
  </si>
  <si>
    <t>LEPRINO FOODS FT MORGAN</t>
  </si>
  <si>
    <t>Al Sanchez BRANDI RAMOS</t>
  </si>
  <si>
    <t>alsanchez@leprinofoods.com; bramos@leprinofoods.com; sdavenport@leprinofoods.com; lunast@leprinofoods.com</t>
  </si>
  <si>
    <t>2400 E BEAVER AVE</t>
  </si>
  <si>
    <t>FT MORGAN</t>
  </si>
  <si>
    <t>80701</t>
  </si>
  <si>
    <t>MEA1020</t>
  </si>
  <si>
    <t>Dean Foods - Englewood, CO</t>
  </si>
  <si>
    <t>RYAN JOHNSON</t>
  </si>
  <si>
    <t>Ryan_johnson@deanfoods.com; ryan.johnson@meadowgolddairy.com</t>
  </si>
  <si>
    <t>1325 WEST OXFORD AVE</t>
  </si>
  <si>
    <t>ENGLEWOOD</t>
  </si>
  <si>
    <t>80110</t>
  </si>
  <si>
    <t>MAR1016</t>
  </si>
  <si>
    <t xml:space="preserve">KEMPS LLC -  ROCHESTER ICE CREAM </t>
  </si>
  <si>
    <t xml:space="preserve">Mary Beth Nelson </t>
  </si>
  <si>
    <t>MaryBeth.Nelson@kemps.com</t>
  </si>
  <si>
    <t>406 North Broadway</t>
  </si>
  <si>
    <t>ROCHESTER</t>
  </si>
  <si>
    <t>55906</t>
  </si>
  <si>
    <t>GRA1022</t>
  </si>
  <si>
    <t>GRANDE CHEESE - BROWNSVILLE</t>
  </si>
  <si>
    <t xml:space="preserve"> GLENN WIESE</t>
  </si>
  <si>
    <t>Allison.Dorzok@grande.com;Kayla.Bladl@grande.com;josh.guell@grande.com</t>
  </si>
  <si>
    <t>N11689 Dairy Road</t>
  </si>
  <si>
    <t>53006-0067</t>
  </si>
  <si>
    <t>GUI1010</t>
  </si>
  <si>
    <t>DFA - Guida's Dairy</t>
  </si>
  <si>
    <t>Chris Coleman</t>
  </si>
  <si>
    <t>noor.almozani@dfamilk.com; christopher.coleman1@dfamilk.com</t>
  </si>
  <si>
    <t>433 PARK ST</t>
  </si>
  <si>
    <t>NEW BRITAIN</t>
  </si>
  <si>
    <t>06051</t>
  </si>
  <si>
    <t>JOH1000</t>
  </si>
  <si>
    <t>JOHANNA FOODS INC</t>
  </si>
  <si>
    <t>John Bissonette Mandy Singto</t>
  </si>
  <si>
    <t>jbissonette@johannafoods.com; msingto@johannafoods.com</t>
  </si>
  <si>
    <t>JOHANNA FARMS ROAD</t>
  </si>
  <si>
    <t>FLEMINGTON</t>
  </si>
  <si>
    <t>08822</t>
  </si>
  <si>
    <t>ISL1010</t>
  </si>
  <si>
    <t>Agropur Inc. - Victoria, BC</t>
  </si>
  <si>
    <t>CHERYL MANAOIS  OR MIA STARCEVIC</t>
  </si>
  <si>
    <t>cheryl.manaois@agropur.natrel.ca; cheryl.manaois@agropur.com</t>
  </si>
  <si>
    <t>2220 DOWLER PLACE</t>
  </si>
  <si>
    <t>VICTORIA</t>
  </si>
  <si>
    <t>BC</t>
  </si>
  <si>
    <t>British Columbia</t>
  </si>
  <si>
    <t>V8T 4H3</t>
  </si>
  <si>
    <t>KRA1100</t>
  </si>
  <si>
    <t>Lactalis - Beaver Dam, WI</t>
  </si>
  <si>
    <t>CHRISTOPHER WOLF TOM KUEHN</t>
  </si>
  <si>
    <t>christopher.wolf@kraftheinzcompany.com; thomas.kuehn@kraftfoods.com; connie.salzman@kraftheinz.com; Andrew.Stommel@kraftheinz.com</t>
  </si>
  <si>
    <t>419 S CENTER ST</t>
  </si>
  <si>
    <t>BEAVER DAM</t>
  </si>
  <si>
    <t>53916</t>
  </si>
  <si>
    <t>KOH1016</t>
  </si>
  <si>
    <t xml:space="preserve">SAPUTO DAIRY FOODS USA  LLC </t>
  </si>
  <si>
    <t>Kelly Castro Santos</t>
  </si>
  <si>
    <t>kelly.castro-santos@saputo.com; jade.hoyen@saputo.com; kevin.campbell@saputo.com; gregory.martin@saputo.com</t>
  </si>
  <si>
    <t>ATTN: LAB</t>
  </si>
  <si>
    <t>NEWINGTON</t>
  </si>
  <si>
    <t>06111</t>
  </si>
  <si>
    <t>FRI1015</t>
  </si>
  <si>
    <t>FRIENDSHIP DAIRIES INC/NY</t>
  </si>
  <si>
    <t>Mark Sutter  TOSHA LONG</t>
  </si>
  <si>
    <t>Mark.sutter@saputo.com; tosha.long@saputo.com</t>
  </si>
  <si>
    <t>6701 COUNTY RD 20</t>
  </si>
  <si>
    <t>FRIENDSHIP</t>
  </si>
  <si>
    <t>14739</t>
  </si>
  <si>
    <t>FLE1010</t>
  </si>
  <si>
    <t>Savencia Cheese - Fleur De Lait-East</t>
  </si>
  <si>
    <t xml:space="preserve">Sue Liss </t>
  </si>
  <si>
    <t>Sue.Liss@savencia.com; Judy.Oliver@savencia.com; Dawn.Allwein@savencia.com</t>
  </si>
  <si>
    <t>150 WEST JACKSON ST</t>
  </si>
  <si>
    <t>NEW HOLLAND</t>
  </si>
  <si>
    <t>17557</t>
  </si>
  <si>
    <t>DEA1017</t>
  </si>
  <si>
    <t>Prairie Farms</t>
  </si>
  <si>
    <t>Luke Hermanson</t>
  </si>
  <si>
    <t>luke_hermanson@prairiefarms.com; brittany_lee@prairiefarms.com</t>
  </si>
  <si>
    <t>1930 WOODDALE DRIVE</t>
  </si>
  <si>
    <t>WOODBURY</t>
  </si>
  <si>
    <t>55125</t>
  </si>
  <si>
    <t>DEA1041</t>
  </si>
  <si>
    <t>Schreiber Foods - Richland Center, WI</t>
  </si>
  <si>
    <t>Ruth Lee</t>
  </si>
  <si>
    <t>ruth.lee@schreiberfoods.com; travis.hergert@schreiberfoods.com; brandon.ringelstetter@schreiberfoods.com</t>
  </si>
  <si>
    <t>920 SEXTONVILLE ROAD</t>
  </si>
  <si>
    <t>DEA1042</t>
  </si>
  <si>
    <t>Todd Bakke - Ext 3029 Al Schmidt</t>
  </si>
  <si>
    <t>todd_bakke@prairiefarms.com</t>
  </si>
  <si>
    <t>1200 WEST RUSSEL STREET</t>
  </si>
  <si>
    <t>SIOUX FALLS</t>
  </si>
  <si>
    <t>57104</t>
  </si>
  <si>
    <t>CRE1010</t>
  </si>
  <si>
    <t>Horizon Organic Dairy, LLC</t>
  </si>
  <si>
    <t>Seth Mildenhall  (WAS CREAM O'WEBER/WHITEWAVE)</t>
  </si>
  <si>
    <t>seth.mildenhall@horizon.com; arthur-john.clifford@horizon.com</t>
  </si>
  <si>
    <t>1658 SOUTH 4370 WEST</t>
  </si>
  <si>
    <t>COB1010</t>
  </si>
  <si>
    <t>BORDEN DAIRY/COBURG SC - CLOSED 5/31/2022</t>
  </si>
  <si>
    <t>ART ROCHA    ALVIN PACE     MIKE CHAVEZ</t>
  </si>
  <si>
    <t>art.rocha@bordendairy.com; alvin.pace@bordendairy.com</t>
  </si>
  <si>
    <t>5000 LACROSS RD</t>
  </si>
  <si>
    <t>NORTH CHARLESTON</t>
  </si>
  <si>
    <t>SC</t>
  </si>
  <si>
    <t>Seychelles</t>
  </si>
  <si>
    <t>29406</t>
  </si>
  <si>
    <t>COC1010</t>
  </si>
  <si>
    <t>THE COCA COLA COMPANY</t>
  </si>
  <si>
    <t>Kimberly Kostzer</t>
  </si>
  <si>
    <t>kkostzer@coca-cola.com; Fmaniei@coca-cola.com; scholimon@coca-cola.com</t>
  </si>
  <si>
    <t>1 Coca-Cola Plaza Drive</t>
  </si>
  <si>
    <t>ATLANTA</t>
  </si>
  <si>
    <t>GA</t>
  </si>
  <si>
    <t>Gabon</t>
  </si>
  <si>
    <t>30313</t>
  </si>
  <si>
    <t>BEL1010</t>
  </si>
  <si>
    <t>BEL BRANDS USA</t>
  </si>
  <si>
    <t>TAYLOR PORTER</t>
  </si>
  <si>
    <t>tporter@belbrandsusa.com; hclements@belbrandsusa.com; marilyn.burke@groupe-bel.com</t>
  </si>
  <si>
    <t>602 WEST MAIN ST</t>
  </si>
  <si>
    <t>LEITCHFIELD</t>
  </si>
  <si>
    <t>42754</t>
  </si>
  <si>
    <t>BEL1040</t>
  </si>
  <si>
    <t>BEL BRANDS USA - BROOKINGS</t>
  </si>
  <si>
    <t>Vladmir L/Steven Hauger</t>
  </si>
  <si>
    <t>VLABUN@groupe-bel.com; shauger@belbrandsusa.com</t>
  </si>
  <si>
    <t>1400 32nd Ave</t>
  </si>
  <si>
    <t>BROOKINGS</t>
  </si>
  <si>
    <t>57006</t>
  </si>
  <si>
    <t>AGR1022</t>
  </si>
  <si>
    <t>Agropur Inc. - Weyauwega, WI</t>
  </si>
  <si>
    <t>Tou Vue-Moua; Dan Tellock</t>
  </si>
  <si>
    <t>Tou.Moua@agropur.com; Heather.Ernst@agropur.com; Daniel.Tellock@agropur.com</t>
  </si>
  <si>
    <t>105 E THIRD AVE</t>
  </si>
  <si>
    <t>WEYAUWEGA</t>
  </si>
  <si>
    <t>54983</t>
  </si>
  <si>
    <t>SCH1055</t>
  </si>
  <si>
    <t>SCHREIBER FOODS - GREEN BAY</t>
  </si>
  <si>
    <t>RACHELLE MADSON AMANDA WOLSKE</t>
  </si>
  <si>
    <t>rachelle.madson@schreiberfoods.com; Amanda.Wolske@schreiberfoods.com;</t>
  </si>
  <si>
    <t>330 MAIN STREET</t>
  </si>
  <si>
    <t>GREEN BAY</t>
  </si>
  <si>
    <t>54301</t>
  </si>
  <si>
    <t>SHA1000</t>
  </si>
  <si>
    <t>SHAMROCK FOODS  BLACK CANYON H</t>
  </si>
  <si>
    <t>Christine Orbulescu  Pascual Perez</t>
  </si>
  <si>
    <t xml:space="preserve"> qainvensotry@shamrockfoods.com; Laura_teran@shamrockfoods.com</t>
  </si>
  <si>
    <t>2228 N BLACK CANYON HWY</t>
  </si>
  <si>
    <t>PHOENIX</t>
  </si>
  <si>
    <t>85009</t>
  </si>
  <si>
    <t>SCA1000</t>
  </si>
  <si>
    <t>SCANCO DE GUATEMALA, SA.</t>
  </si>
  <si>
    <t>Lidbeth Hernandez</t>
  </si>
  <si>
    <t>jbriceno@scancotec.com; dordonez@scancotec.com;rabarca@scancotec.com</t>
  </si>
  <si>
    <t xml:space="preserve">Diagonal 6 10-50, Edificio Interamericas, </t>
  </si>
  <si>
    <t>GUATEMALA</t>
  </si>
  <si>
    <t>01010</t>
  </si>
  <si>
    <t>SAP1032</t>
  </si>
  <si>
    <t>SAPUTO CHEESE USA</t>
  </si>
  <si>
    <t>ALEJANDRO G. CORONA,  FRANKIE TROVAO, EVAN SIKMA</t>
  </si>
  <si>
    <t>Alejandro.garcia-corona@saputo.com; frankie.trovao@saputo.com; esikma@saputo.com</t>
  </si>
  <si>
    <t>691 INYO AVE</t>
  </si>
  <si>
    <t>NEWMAN</t>
  </si>
  <si>
    <t>95360</t>
  </si>
  <si>
    <t>SHU1020</t>
  </si>
  <si>
    <t>Prairie Farms Shullsburg Creamery</t>
  </si>
  <si>
    <t>Dawn Funk</t>
  </si>
  <si>
    <t>dfunk@prairiefarms.com</t>
  </si>
  <si>
    <t>208 W Water St</t>
  </si>
  <si>
    <t>Shullsburg</t>
  </si>
  <si>
    <t>53586</t>
  </si>
  <si>
    <t>UNI1040</t>
  </si>
  <si>
    <t>UNITED DAIRY - MARTINS FERRY</t>
  </si>
  <si>
    <t>Larry Boyd</t>
  </si>
  <si>
    <t>lboyd@uniteddairy.com;</t>
  </si>
  <si>
    <t>300 NORTH 5TH STREET</t>
  </si>
  <si>
    <t>MARTINS FERRY</t>
  </si>
  <si>
    <t>43935</t>
  </si>
  <si>
    <t>TOL1010</t>
  </si>
  <si>
    <t>TOLLESON DAIRY/KROGER/AZ</t>
  </si>
  <si>
    <t>JOSEPH TAYLOR Anna Ensign (Lab lead)</t>
  </si>
  <si>
    <t>joseph.taylor@kroger.com; anna.ensign@kroger.com</t>
  </si>
  <si>
    <t>500 S 99TH AVE  BLDG #3</t>
  </si>
  <si>
    <t>TOLLESON</t>
  </si>
  <si>
    <t>85353-9798</t>
  </si>
  <si>
    <t>PUR1020</t>
  </si>
  <si>
    <t>PURITY DAIRY INC</t>
  </si>
  <si>
    <t>Pam Owen</t>
  </si>
  <si>
    <t>james.garner@dfamilk.com; pam.owen@dfamilk.com</t>
  </si>
  <si>
    <t>360 MURFREESBORO RD</t>
  </si>
  <si>
    <t>NASHVILLE</t>
  </si>
  <si>
    <t>37210</t>
  </si>
  <si>
    <t>QUA1030</t>
  </si>
  <si>
    <t>QUALITY CHEESE</t>
  </si>
  <si>
    <t>KJ</t>
  </si>
  <si>
    <t>kajam@qualitycheese.com</t>
  </si>
  <si>
    <t>40 CENTENNIAL ROAD</t>
  </si>
  <si>
    <t>ORANGEVILLE</t>
  </si>
  <si>
    <t>L9W 3T3</t>
  </si>
  <si>
    <t>SAF1021</t>
  </si>
  <si>
    <t>ALBERTSONS COMPANIES</t>
  </si>
  <si>
    <t>Tapasya Patel; Ushasri Puranam</t>
  </si>
  <si>
    <t>Ushasri.Puranam@albertsons.com; Tapasya.Patel@albertsons.com</t>
  </si>
  <si>
    <t>1747 -  124TH AVE NE</t>
  </si>
  <si>
    <t>98005</t>
  </si>
  <si>
    <t>MUL1005</t>
  </si>
  <si>
    <t>MULLINS CHEESE INC</t>
  </si>
  <si>
    <t>ADAM MULLINS  RYAN PETERSON</t>
  </si>
  <si>
    <t>adam@mullinscheese.com; adamd@mullinscheese.biz</t>
  </si>
  <si>
    <t>204000 County Road DB</t>
  </si>
  <si>
    <t>MOSINEE</t>
  </si>
  <si>
    <t>54455</t>
  </si>
  <si>
    <t>OAK1005</t>
  </si>
  <si>
    <t>Dean Foods - Houston, TX</t>
  </si>
  <si>
    <t>Sarah Lynn Emberley</t>
  </si>
  <si>
    <t>sarah.emberley@dfamilk.com; henry.nguyen@dfamilk.com</t>
  </si>
  <si>
    <t>3430 LEELAND</t>
  </si>
  <si>
    <t>HOUSTON</t>
  </si>
  <si>
    <t>77003</t>
  </si>
  <si>
    <t>PET1030</t>
  </si>
  <si>
    <t>PET DAIRY</t>
  </si>
  <si>
    <t>Twona Smith</t>
  </si>
  <si>
    <t>Paulina.gambel@dfamilk.com; twona.camp@dfamilk.com</t>
  </si>
  <si>
    <t>1291 NEW CUT ROAD</t>
  </si>
  <si>
    <t>SPARTANBURG</t>
  </si>
  <si>
    <t>29303</t>
  </si>
  <si>
    <t>PAR1120</t>
  </si>
  <si>
    <t>Lactalis Canada - Niagra on The Lake</t>
  </si>
  <si>
    <t>DEBI ALMAS</t>
  </si>
  <si>
    <t>deborah.almas@ca.lactalis.com; cst49254@livingstonintl.com</t>
  </si>
  <si>
    <t>461 STEWART ROAD</t>
  </si>
  <si>
    <t>NIAGARA-ON-THE-LAKE</t>
  </si>
  <si>
    <t>L0S 1J0</t>
  </si>
  <si>
    <t>PAR1110</t>
  </si>
  <si>
    <t>Lactalis Canada - Etobicoke</t>
  </si>
  <si>
    <t>Murtaza Adeyl  Muhammad Ahsan</t>
  </si>
  <si>
    <t>Muhammad.Ahsan@ca.lact​alis.com; fmmurtaza_adeyl@parmalat.ca; cst49254@livingstonintl.com;shreyansh.shah@ca.lactalis.com</t>
  </si>
  <si>
    <t xml:space="preserve">25 Rakely Court </t>
  </si>
  <si>
    <t>Etobicoke</t>
  </si>
  <si>
    <t>M9C 5G2</t>
  </si>
  <si>
    <t>WAL1000</t>
  </si>
  <si>
    <t>WALMART</t>
  </si>
  <si>
    <t xml:space="preserve">Dustin Sutherland </t>
  </si>
  <si>
    <t>Dustin.Sutherland@walmart.com; Chris.Andrews@walmart.com</t>
  </si>
  <si>
    <t>2150 WEST PLEASANT CENTER ROAD</t>
  </si>
  <si>
    <t>FORT WAYNE</t>
  </si>
  <si>
    <t>46819</t>
  </si>
  <si>
    <t>WES1010</t>
  </si>
  <si>
    <t>WESTERN QUALITY FOODS LC</t>
  </si>
  <si>
    <t>RYAN NELSON/KRISTINA GILLINS</t>
  </si>
  <si>
    <t>lab@wqfoods.com; kcovington@wqfoods.com; rnelson@wqfoods.com; bblackn@dfamilk.com</t>
  </si>
  <si>
    <t>997 NORTH AIRPORT RD</t>
  </si>
  <si>
    <t>CEDAR CITY</t>
  </si>
  <si>
    <t>84720</t>
  </si>
  <si>
    <t>PEN1015</t>
  </si>
  <si>
    <t>H P  HOOD</t>
  </si>
  <si>
    <t xml:space="preserve">JEFF BRAGG  </t>
  </si>
  <si>
    <t>10975 DUTTON RD</t>
  </si>
  <si>
    <t>PHILADELPHIA</t>
  </si>
  <si>
    <t>19154-3288</t>
  </si>
  <si>
    <t>NOR1040</t>
  </si>
  <si>
    <t>NORTH COUNTRY DAIRY, LLC</t>
  </si>
  <si>
    <t>MIKE MANCHESTER</t>
  </si>
  <si>
    <t>mmanchester@upstateniagara.com</t>
  </si>
  <si>
    <t>22 COUNTY ROUTE 52</t>
  </si>
  <si>
    <t>NORTH LAWRENCE</t>
  </si>
  <si>
    <t>12967</t>
  </si>
  <si>
    <t>MUL1015</t>
  </si>
  <si>
    <t>HP HOOD - BATAVIA (Corporate Account)</t>
  </si>
  <si>
    <t xml:space="preserve">Henry Kamagy </t>
  </si>
  <si>
    <t>henry.kamagy@hphood.com; laura.dobe@hphood.com; Laura.Myers@hphood.com</t>
  </si>
  <si>
    <t>5140 AG BUSINESS PARK DRIVE WEST</t>
  </si>
  <si>
    <t>BATAVIA</t>
  </si>
  <si>
    <t>ROC1030</t>
  </si>
  <si>
    <t>ROCKVIEW FARMS</t>
  </si>
  <si>
    <t>BRIAN TAYLOR/NORMA RECKORD</t>
  </si>
  <si>
    <t>BrianT@rockviewfarms.com; joleneb@rockviewfarms.com; normar@rockviewfarms.com; carloso@rockviewfarms.com</t>
  </si>
  <si>
    <t>7011 STEWART AND GRAY ROAD</t>
  </si>
  <si>
    <t>DOWNEY</t>
  </si>
  <si>
    <t>90241</t>
  </si>
  <si>
    <t>SAP1012</t>
  </si>
  <si>
    <t>SAPUTO CHEESE USA INC- S GATE</t>
  </si>
  <si>
    <t xml:space="preserve">SHABNAM FRABOULET </t>
  </si>
  <si>
    <t>shabnam.fraboulet@saputo.com; cvetanka.kolarova@saputo.com</t>
  </si>
  <si>
    <t>5611 E IMPERIAL HWY</t>
  </si>
  <si>
    <t>SOUTH GATE</t>
  </si>
  <si>
    <t>90280</t>
  </si>
  <si>
    <t>ALT1005</t>
  </si>
  <si>
    <t>ALTA-DENA DAIRY</t>
  </si>
  <si>
    <t>Grace Cheng MIMI LEE</t>
  </si>
  <si>
    <t>gcheng1@dfamilk.com; mimi.lee@altadenadairy.com</t>
  </si>
  <si>
    <t>17637 E VALLEY BLVD</t>
  </si>
  <si>
    <t>AUR1010</t>
  </si>
  <si>
    <t>Miguel Sosa  Katie Speidel  Jeff Taylor Kathleen M</t>
  </si>
  <si>
    <t>msosa@aodmilk.com; KSpeidel@aodmilk.com; kmadison@aodmilk.com; jtaylor@aodmilk.com</t>
  </si>
  <si>
    <t>6788 STATE HWY 66</t>
  </si>
  <si>
    <t>PLATTEVILLE</t>
  </si>
  <si>
    <t>80651</t>
  </si>
  <si>
    <t>BRA1001</t>
  </si>
  <si>
    <t>BRAUMS ICE CREAM &amp; DAIRY</t>
  </si>
  <si>
    <t>Barry Cook</t>
  </si>
  <si>
    <t>JLowe@braums.com; lab@braums.com; troy.miller@braums.com</t>
  </si>
  <si>
    <t>491 C.S.2880</t>
  </si>
  <si>
    <t>TUTTLE</t>
  </si>
  <si>
    <t>73089</t>
  </si>
  <si>
    <t>DAI1044</t>
  </si>
  <si>
    <t>DFA - Turlock, CA</t>
  </si>
  <si>
    <t>Ivonne Marquez</t>
  </si>
  <si>
    <t>abaldocchi@dfamilk.com;imarque@dfamilk.com</t>
  </si>
  <si>
    <t>3000 COMMERCE WAY</t>
  </si>
  <si>
    <t>DAI1013</t>
  </si>
  <si>
    <t>DAIRY FARMERS OF AMERICA</t>
  </si>
  <si>
    <t>Graciela Matriccino David Nelson Sr Sidney Stevens</t>
  </si>
  <si>
    <t>gmatriccino@dfamilk.com; dnelson1@dfamilk.com; sidney.stevens1@dfamilk.com; jlake@dfamilk.com</t>
  </si>
  <si>
    <t>4825 OLD GETTYSBURG ROAD</t>
  </si>
  <si>
    <t>MECHANICSBURG</t>
  </si>
  <si>
    <t>17055</t>
  </si>
  <si>
    <t>DAI1015</t>
  </si>
  <si>
    <t>DFA DAIRICONCEPTS/NM</t>
  </si>
  <si>
    <t>Carlee Luscombe</t>
  </si>
  <si>
    <t>portalesap@dfamilk.com; cluscombe@dfamilk.com</t>
  </si>
  <si>
    <t>1820 SOUTH INDUSTRIAL DR</t>
  </si>
  <si>
    <t>PORTALES</t>
  </si>
  <si>
    <t>88130</t>
  </si>
  <si>
    <t>DAN1012</t>
  </si>
  <si>
    <t>THE DANNON COMPANY/FT WORTH</t>
  </si>
  <si>
    <t>RITA ABERLE  NICOLE ANDERSON</t>
  </si>
  <si>
    <t>Rita.ABERLE@danone.com; nicole.anderson@danone.com</t>
  </si>
  <si>
    <t>1300 WEST PETER SMITH RD</t>
  </si>
  <si>
    <t>FT WORTH</t>
  </si>
  <si>
    <t>76104</t>
  </si>
  <si>
    <t>DIE1010</t>
  </si>
  <si>
    <t>DFA - Middlebury Center, PA</t>
  </si>
  <si>
    <t>CHAD MAGNUSON</t>
  </si>
  <si>
    <t>72 MILK PLANT RD</t>
  </si>
  <si>
    <t>MIDDLEBURY CENTER</t>
  </si>
  <si>
    <t>16935</t>
  </si>
  <si>
    <t>DUT1010</t>
  </si>
  <si>
    <t>DUTCH VALLEY FOOD CO INC</t>
  </si>
  <si>
    <t>TONY MATTERA</t>
  </si>
  <si>
    <t>tmattera@weismarkets.com; tony.mattera@weismarkets.com</t>
  </si>
  <si>
    <t>1000 SO SECOND STREET</t>
  </si>
  <si>
    <t>SUNBURY</t>
  </si>
  <si>
    <t>17801-0471</t>
  </si>
  <si>
    <t>FOR1010</t>
  </si>
  <si>
    <t>FOREMOST FARMS USA/APPLETON</t>
  </si>
  <si>
    <t>RYAN HAMMER</t>
  </si>
  <si>
    <t>ryan.hammer@foremostfarms.com; vong.lor@foremostfarms.com</t>
  </si>
  <si>
    <t>1815 W SPENCER ST</t>
  </si>
  <si>
    <t>54914</t>
  </si>
  <si>
    <t>KRA1201</t>
  </si>
  <si>
    <t>Lactalis - WALTON</t>
  </si>
  <si>
    <t>MARK HITCHCOCK Mylissa Terry</t>
  </si>
  <si>
    <t>Jessica.Poulin@kraftheinzcompany.com; mark.hitchcock@us.lactalis.com; Mylissa.TERRY@us.lactalis.com</t>
  </si>
  <si>
    <t>261 DELAWARE STREET</t>
  </si>
  <si>
    <t>WALTON</t>
  </si>
  <si>
    <t>13856</t>
  </si>
  <si>
    <t>KRA1008</t>
  </si>
  <si>
    <t>Lactalis - Lowville, NY</t>
  </si>
  <si>
    <t>Jessica Mahoney-Jones</t>
  </si>
  <si>
    <t>jessica.mahoney-jones@kraftheinz.com; benjamin.walseman@kraftheinz.com</t>
  </si>
  <si>
    <t>7388 UTICA BLVD</t>
  </si>
  <si>
    <t>LOWVILLE</t>
  </si>
  <si>
    <t>13367</t>
  </si>
  <si>
    <t>HPH1025</t>
  </si>
  <si>
    <t>HP Hood - Winchester, VA (Corporate Billing)</t>
  </si>
  <si>
    <t>LAUREL CHAPMAN/DAVID ROGERSON</t>
  </si>
  <si>
    <t>laurel.chapman@hphood.com</t>
  </si>
  <si>
    <t>160 HOOD WAY</t>
  </si>
  <si>
    <t>22602</t>
  </si>
  <si>
    <t>HPH1050</t>
  </si>
  <si>
    <t>HP HOOD LLC</t>
  </si>
  <si>
    <t>Michelle Tran</t>
  </si>
  <si>
    <t>Michelle.Tran@hphood.com; rachael.montigny@hphood.com</t>
  </si>
  <si>
    <t>800 RESEARCH DRIVE</t>
  </si>
  <si>
    <t>WILMINGTON</t>
  </si>
  <si>
    <t>01887</t>
  </si>
  <si>
    <t>HPH1060</t>
  </si>
  <si>
    <t>H. P. HOOD LLC/ ONEIDA (Corporate Billing)</t>
  </si>
  <si>
    <t xml:space="preserve">MATT RICHMOND WAYNE WORDEN </t>
  </si>
  <si>
    <t xml:space="preserve">matt.richmond@hphood.com; wayne.worden@hphood.com; tim.rumsey@hphood.com; danielle.smith@hphood.com; lisa.trainham@hphood.com; </t>
  </si>
  <si>
    <t>252 GENESSEE STREET</t>
  </si>
  <si>
    <t>ONEIDA</t>
  </si>
  <si>
    <t>13421</t>
  </si>
  <si>
    <t>HPH1065</t>
  </si>
  <si>
    <t>H P HOOD/ARKPORT (Corporate Billing)</t>
  </si>
  <si>
    <t>ESPERANZA WINGARD; STEVE PACKER; Michelle Tran</t>
  </si>
  <si>
    <t>michelle.tran@hphood.com</t>
  </si>
  <si>
    <t>25 HURLBUT STREET</t>
  </si>
  <si>
    <t>ARKPORT</t>
  </si>
  <si>
    <t>14807</t>
  </si>
  <si>
    <t>HPH1020</t>
  </si>
  <si>
    <t>H P HOOD INC/SUFFIELD (Corporate Billing)</t>
  </si>
  <si>
    <t>TOM MEDLOCK - NANCY</t>
  </si>
  <si>
    <t>1250 EAST STREET</t>
  </si>
  <si>
    <t>SUFFIELD</t>
  </si>
  <si>
    <t>06078</t>
  </si>
  <si>
    <t>HPH1045</t>
  </si>
  <si>
    <t>H P HOOD - CONCORD</t>
  </si>
  <si>
    <t>MIKE FICK - PAULINE(410-1003)</t>
  </si>
  <si>
    <t>Michael.Fick@hphood.com</t>
  </si>
  <si>
    <t>330 NORTH STATE STREET</t>
  </si>
  <si>
    <t>CONCORD</t>
  </si>
  <si>
    <t>03301</t>
  </si>
  <si>
    <t>HPH1002</t>
  </si>
  <si>
    <t>H P HOOD/PORTLAND (Corporate Billing)</t>
  </si>
  <si>
    <t>Laura Tallada</t>
  </si>
  <si>
    <t>laura.tallada@hphood.com</t>
  </si>
  <si>
    <t>349 PARK AVENUE</t>
  </si>
  <si>
    <t>04102</t>
  </si>
  <si>
    <t>HPH1005</t>
  </si>
  <si>
    <t>H P HOOD INC/VERNON (Corporate Billing)</t>
  </si>
  <si>
    <t>ETHAN WHITE</t>
  </si>
  <si>
    <t>Ethan.White@hphood.com</t>
  </si>
  <si>
    <t>19 WARD STREET</t>
  </si>
  <si>
    <t>VERNON</t>
  </si>
  <si>
    <t>13476</t>
  </si>
  <si>
    <t>GEN1011</t>
  </si>
  <si>
    <t>General Mills - Minneapolis, MN</t>
  </si>
  <si>
    <t>JACK STEVENS</t>
  </si>
  <si>
    <t>Brian.Nelson@genmills.com;jack.stevens@genmills.com;mike.marshak@medlabs.com</t>
  </si>
  <si>
    <t>9000 PLYMOUTH AVENUE N</t>
  </si>
  <si>
    <t>GOLDEN VALLEY</t>
  </si>
  <si>
    <t>55427</t>
  </si>
  <si>
    <t>MAY1010</t>
  </si>
  <si>
    <t>MAYFIELD DAIRY FARMS INC/ATHEN</t>
  </si>
  <si>
    <t>ANITA BORING</t>
  </si>
  <si>
    <t>anita.boring@dfamilk.com; tabatha.price@dfamilk.com</t>
  </si>
  <si>
    <t>806 MADISON AVE</t>
  </si>
  <si>
    <t>ATHENS</t>
  </si>
  <si>
    <t>37303</t>
  </si>
  <si>
    <t>FAI1020</t>
  </si>
  <si>
    <t>FAIR OAKS FARMS BRANDS, LLC</t>
  </si>
  <si>
    <t>CHRISTINE BAUER</t>
  </si>
  <si>
    <t>christineb@fairlife.com; joes@fairlife.com; rossr@fairlife.com; kiarad@fairlife.com</t>
  </si>
  <si>
    <t>Fairlife LLC</t>
  </si>
  <si>
    <t>COOPERSVILLE</t>
  </si>
  <si>
    <t>49404</t>
  </si>
  <si>
    <t>COM1000</t>
  </si>
  <si>
    <t>Lactalis US Yogurt - Commonwealth</t>
  </si>
  <si>
    <t xml:space="preserve">Yvonne Findley Allyson JONES </t>
  </si>
  <si>
    <t>Yvonne.findley@us.lactalis.com; justin.walker@us.lactalis.com; allyson.jones@us.lactalis.com</t>
  </si>
  <si>
    <t>66 Pauls Road</t>
  </si>
  <si>
    <t>BRATTLEBORO</t>
  </si>
  <si>
    <t>05301</t>
  </si>
  <si>
    <t>HER1015</t>
  </si>
  <si>
    <t>HERITAGE FARMS DAIRY</t>
  </si>
  <si>
    <t>CHAD MOORE</t>
  </si>
  <si>
    <t>chad.moore@kroger.com; heritageqa@kroger.com</t>
  </si>
  <si>
    <t>1100 NEW SALEM HIGHWAY</t>
  </si>
  <si>
    <t>37129</t>
  </si>
  <si>
    <t>SCH1008</t>
  </si>
  <si>
    <t>SCHREIBER FOODS INC</t>
  </si>
  <si>
    <t>Sam Forbear</t>
  </si>
  <si>
    <t xml:space="preserve">sam.forbear@schreiberfoods.com; </t>
  </si>
  <si>
    <t>208 E DYKEMAN ROAD</t>
  </si>
  <si>
    <t>SHIPPENSBURG</t>
  </si>
  <si>
    <t>17257</t>
  </si>
  <si>
    <t>SAP1081</t>
  </si>
  <si>
    <t>SAPUTO CHEESE</t>
  </si>
  <si>
    <t>JEMIMA PEREZ</t>
  </si>
  <si>
    <t>jemima.perez@saputo.com</t>
  </si>
  <si>
    <t>Front Office Buildig - 355 S CRAWFORD BLVD</t>
  </si>
  <si>
    <t>LAS CRUCES</t>
  </si>
  <si>
    <t>88007</t>
  </si>
  <si>
    <t>SAR1009</t>
  </si>
  <si>
    <t>Glanbia - Blackfoot, ID</t>
  </si>
  <si>
    <t xml:space="preserve">Alisha Steffens Jennifer Hymas Charlene Van Buren </t>
  </si>
  <si>
    <t>jhymas@glanbia.com; cvanburen@glanbia.com; asteffens@glanbia.com</t>
  </si>
  <si>
    <t>295 SOUTH ASH ST</t>
  </si>
  <si>
    <t>BLACKFOOT</t>
  </si>
  <si>
    <t>83221</t>
  </si>
  <si>
    <t>UPS1020</t>
  </si>
  <si>
    <t>Upstate Farms Dairy</t>
  </si>
  <si>
    <t>Pierre Saldana</t>
  </si>
  <si>
    <t>psaldana@upstateniagara.com</t>
  </si>
  <si>
    <t>240 Oneida Street</t>
  </si>
  <si>
    <t>Syracuse</t>
  </si>
  <si>
    <t>13202</t>
  </si>
  <si>
    <t>VAL1050</t>
  </si>
  <si>
    <t>VALLEY MILK PRODUCTS</t>
  </si>
  <si>
    <t>JJ FUNKHOUSER</t>
  </si>
  <si>
    <t>412 E KING ST</t>
  </si>
  <si>
    <t>STRASBURG</t>
  </si>
  <si>
    <t>22657</t>
  </si>
  <si>
    <t>STA1015</t>
  </si>
  <si>
    <t>ST ALBERT CHEESE COOPERATIVE INC</t>
  </si>
  <si>
    <t>Josée Monast</t>
  </si>
  <si>
    <t>josee.monast@fromagestalbert.com; elizabeth.bustos@fromagestalbert.com</t>
  </si>
  <si>
    <t>150 ST-PAUL, CP 30</t>
  </si>
  <si>
    <t xml:space="preserve">ST-ALBERT </t>
  </si>
  <si>
    <t>K0A 3C0</t>
  </si>
  <si>
    <t>TUL1010</t>
  </si>
  <si>
    <t>SAPUTO DAIRY FOODS USA - TULARE</t>
  </si>
  <si>
    <t>Yvonne Sauceda</t>
  </si>
  <si>
    <t>Yvonne.Sauceda@saputo.com; mayra.martinez@saputo.com</t>
  </si>
  <si>
    <t>605 NORTH J STREET</t>
  </si>
  <si>
    <t>SAP1022</t>
  </si>
  <si>
    <t>SAPUTO CHEESE / LENA</t>
  </si>
  <si>
    <t xml:space="preserve">MICHAEL METZ  </t>
  </si>
  <si>
    <t>michael.metz@saputo.com;</t>
  </si>
  <si>
    <t>317 ROSERA STREET</t>
  </si>
  <si>
    <t>LENA</t>
  </si>
  <si>
    <t>54139</t>
  </si>
  <si>
    <t>MOR1008</t>
  </si>
  <si>
    <t>Saputo Dairy Foods USA - Gustine, CA</t>
  </si>
  <si>
    <t>KIMBERLY BREWER</t>
  </si>
  <si>
    <t>Kimberly.brewer@saputo.com; elizabeth.bustos@saputo.com</t>
  </si>
  <si>
    <t>299 FIFTH AVE</t>
  </si>
  <si>
    <t>GUSTINE</t>
  </si>
  <si>
    <t>95322</t>
  </si>
  <si>
    <t>ORG1010</t>
  </si>
  <si>
    <t>CROPP/Organic Valley Chaseburg Creamery</t>
  </si>
  <si>
    <t>ALEX BECKER  Heidi Jenks</t>
  </si>
  <si>
    <t>Heidi.Jenks@organicvalley.coop; alex.becker@organicvalley.coop; samantha.isensee@organicvalley.com; alex.backer@organicvalley.com</t>
  </si>
  <si>
    <t>203 SOUTH MAIN STREET</t>
  </si>
  <si>
    <t>CHASEBURG</t>
  </si>
  <si>
    <t>54621</t>
  </si>
  <si>
    <t>WHI1035</t>
  </si>
  <si>
    <t>WHITE HILL CHEESE</t>
  </si>
  <si>
    <t>Adrianna Lau</t>
  </si>
  <si>
    <t>bcook@prairiefarms.com; alau@prairiefarms.com</t>
  </si>
  <si>
    <t>110 MINER WAY  BLDG 5</t>
  </si>
  <si>
    <t>SHULLSBURG</t>
  </si>
  <si>
    <t>MAG1010</t>
  </si>
  <si>
    <t>MAGIC VALLEY QUALITY MILK</t>
  </si>
  <si>
    <t>KIRK DAVIS; Mae Boutwell</t>
  </si>
  <si>
    <t>mae.boutwell@mvqmp.com; ruben.ferrusco@mvqmp.com;</t>
  </si>
  <si>
    <t>1756 S BUCHANAN</t>
  </si>
  <si>
    <t>MIL1010</t>
  </si>
  <si>
    <t>SAPUTO DAIRY FOODS USA LLC</t>
  </si>
  <si>
    <t>JOE SANDLIN</t>
  </si>
  <si>
    <t>Joe.Sandlin@saputo.com</t>
  </si>
  <si>
    <t>1611 - 6TH AVE SE</t>
  </si>
  <si>
    <t>DECATUR</t>
  </si>
  <si>
    <t>35601</t>
  </si>
  <si>
    <t>MAR1027</t>
  </si>
  <si>
    <t>MARVA MAID LANDOVER</t>
  </si>
  <si>
    <t xml:space="preserve">Khulan Batsaikhan </t>
  </si>
  <si>
    <t>kbatsaikhan@mdvamilk.com</t>
  </si>
  <si>
    <t>1805 SOUTH CLUB DRIVE</t>
  </si>
  <si>
    <t>LANDOVER</t>
  </si>
  <si>
    <t>20785</t>
  </si>
  <si>
    <t>HER1011</t>
  </si>
  <si>
    <t>HERSHEY WEST</t>
  </si>
  <si>
    <t>Krystal Sprenkle   FRANK EARLY</t>
  </si>
  <si>
    <t>ksprenkle@hersheys.com; frankearly@hersheys.com</t>
  </si>
  <si>
    <t>1033 OLD WEST CHOCOLATE AVE</t>
  </si>
  <si>
    <t>HERSHEY</t>
  </si>
  <si>
    <t>17033</t>
  </si>
  <si>
    <t>KOH1010</t>
  </si>
  <si>
    <t>Saputo Dairy Foods USA - White Bear Lak</t>
  </si>
  <si>
    <t xml:space="preserve">JEREMY PLETSCH  </t>
  </si>
  <si>
    <t>Jeremy.Pletsch@Saputo.com</t>
  </si>
  <si>
    <t>4041 HWY 61</t>
  </si>
  <si>
    <t>WHITE BEAR LAKE</t>
  </si>
  <si>
    <t>55110</t>
  </si>
  <si>
    <t>CON1000</t>
  </si>
  <si>
    <t>CONSOLIDATED LAB SERVICES</t>
  </si>
  <si>
    <t>RICK HINDS; Daniel Christensen</t>
  </si>
  <si>
    <t>dchristensen@dfamilk.com</t>
  </si>
  <si>
    <t>830 CORRIDOR PARK</t>
  </si>
  <si>
    <t>KNOXVILLE</t>
  </si>
  <si>
    <t>37932</t>
  </si>
  <si>
    <t>CRE1005</t>
  </si>
  <si>
    <t>CREAMLAND DAIRIES INC</t>
  </si>
  <si>
    <t>Kristen Kleeberger</t>
  </si>
  <si>
    <t>kjohnson7@dfamilk.com; keven.driggers@dfamilk.com</t>
  </si>
  <si>
    <t>1911 2ND ST NW</t>
  </si>
  <si>
    <t>ALBUQUERQUE</t>
  </si>
  <si>
    <t>87102</t>
  </si>
  <si>
    <t>BYR1020</t>
  </si>
  <si>
    <t>Byrne Hollow Farm</t>
  </si>
  <si>
    <t>Erica West</t>
  </si>
  <si>
    <t>ewest@byrne1933.com; lbachman@byrne1933.com</t>
  </si>
  <si>
    <t>3156 BYRNE HOLLOW CROSSING</t>
  </si>
  <si>
    <t>CORTLAND</t>
  </si>
  <si>
    <t>13045</t>
  </si>
  <si>
    <t>AMP1006</t>
  </si>
  <si>
    <t>AMPI - Sanborn, IA</t>
  </si>
  <si>
    <t>GLENN SIMKINS</t>
  </si>
  <si>
    <t>simkinsg@AMPI.com</t>
  </si>
  <si>
    <t>101 WEST FIRST STREET</t>
  </si>
  <si>
    <t>SANBORN</t>
  </si>
  <si>
    <t>51248</t>
  </si>
  <si>
    <t>FOR1013</t>
  </si>
  <si>
    <t>Foremost Farms USA - Richland Ctr, WI</t>
  </si>
  <si>
    <t>Angela Barreau</t>
  </si>
  <si>
    <t>angela.barreau@foremostfarms.com</t>
  </si>
  <si>
    <t>684 SO CHURCH ST</t>
  </si>
  <si>
    <t>RICHLAND CTR</t>
  </si>
  <si>
    <t>FOR1011</t>
  </si>
  <si>
    <t>FOREMOST FARMS/MARSHFIELD</t>
  </si>
  <si>
    <t>Kaylee Olund</t>
  </si>
  <si>
    <t>kaylee.olund@foremostfarms.com</t>
  </si>
  <si>
    <t>1511 E 4TH STREET</t>
  </si>
  <si>
    <t>MARSHFIELD</t>
  </si>
  <si>
    <t>54449</t>
  </si>
  <si>
    <t>DEA1000</t>
  </si>
  <si>
    <t>Dean Foods - Rockford, IL</t>
  </si>
  <si>
    <t xml:space="preserve">Katie Ulery  Micah Purcella </t>
  </si>
  <si>
    <t>katie.ulery@kemps.com; mpurcella@dfamilk.com; dpolak@dfamilk.com</t>
  </si>
  <si>
    <t>1126 KILBURN AVE</t>
  </si>
  <si>
    <t>ROCKFORD</t>
  </si>
  <si>
    <t>61101</t>
  </si>
  <si>
    <t>DAI1025</t>
  </si>
  <si>
    <t>DairiConcepts - Zumbrota, MN</t>
  </si>
  <si>
    <t xml:space="preserve">Anthony Yankson  Manoj Kumar  Erin Lohmann </t>
  </si>
  <si>
    <t>anthony.yankson@dfamilk.com; chan.wood6@dfamilk.com; aanda@dfamilk.com</t>
  </si>
  <si>
    <t>1313 NORTH STAR DR</t>
  </si>
  <si>
    <t>ZUMBROTA</t>
  </si>
  <si>
    <t>55992</t>
  </si>
  <si>
    <t>DAI1047</t>
  </si>
  <si>
    <t>Dean Foods - Winston Salem, NC</t>
  </si>
  <si>
    <t xml:space="preserve">Mary Parks Carol Parsons Travis Mohn Alona Shoe </t>
  </si>
  <si>
    <t xml:space="preserve">carol.parsons@dfamilk.com; mparks1@dfamilk.com; ben.samuels@dfamilk.com; </t>
  </si>
  <si>
    <t>2221 PATTERSON AVE NE</t>
  </si>
  <si>
    <t>WINSTON SALEM</t>
  </si>
  <si>
    <t>27105</t>
  </si>
  <si>
    <t>EDG1010</t>
  </si>
  <si>
    <t>EDGE DAIRY FARMER COOPERATIVE</t>
  </si>
  <si>
    <t>Peter Scharpe</t>
  </si>
  <si>
    <t>pscharpe@voiceofmilk.com</t>
  </si>
  <si>
    <t>2763 Manitowoc Rd Ste B</t>
  </si>
  <si>
    <t>Green Bay</t>
  </si>
  <si>
    <t>54311</t>
  </si>
  <si>
    <t>COS1010</t>
  </si>
  <si>
    <t>COSTCO WHOLESALE</t>
  </si>
  <si>
    <t>CHRISTINE SUMMERS - TONY</t>
  </si>
  <si>
    <t>tony.nguyen@costco.com; kleu@costco.com</t>
  </si>
  <si>
    <t>1045 Lake Drive</t>
  </si>
  <si>
    <t>MON1000</t>
  </si>
  <si>
    <t>Plant Closed - SAPUTO BELMONT</t>
  </si>
  <si>
    <t>Lindsey O'Brien Kaleb Courtney</t>
  </si>
  <si>
    <t>lindsey.obrien@saputo.com; Kaleb.Courtney@saputo.com</t>
  </si>
  <si>
    <t>336 S PENN ST</t>
  </si>
  <si>
    <t>MOD1010</t>
  </si>
  <si>
    <t>Nevada Dairy, LLC dba Model Dairy</t>
  </si>
  <si>
    <t>Michelle.wen@modeldairy.com; lindsey.gonzalez@modeldairy.com; Jayleen.Duprey-Rivera@ModelDairy.com;tharushi.arachchige@modeldairy.com</t>
  </si>
  <si>
    <t>500 GOULD ST</t>
  </si>
  <si>
    <t>RENO</t>
  </si>
  <si>
    <t>89502</t>
  </si>
  <si>
    <t>HIL1002</t>
  </si>
  <si>
    <t>HILAND DAIRY FOODS</t>
  </si>
  <si>
    <t>GREG WERSCHKY</t>
  </si>
  <si>
    <t>gwerschky@hilanddairy.com</t>
  </si>
  <si>
    <t>1100 THUNDERBIRD ROAD</t>
  </si>
  <si>
    <t>74834</t>
  </si>
  <si>
    <t>HIL1005</t>
  </si>
  <si>
    <t>HILAND DAIRY FOODS/OK</t>
  </si>
  <si>
    <t>Arron Tindell; Steven Boydston</t>
  </si>
  <si>
    <t>atindell@hilanddairy.com</t>
  </si>
  <si>
    <t>302 SOUTH PORTER ST</t>
  </si>
  <si>
    <t>NORMAN</t>
  </si>
  <si>
    <t>73071</t>
  </si>
  <si>
    <t>GAR1014</t>
  </si>
  <si>
    <t>GARELICK FARMS/RENSSELAER</t>
  </si>
  <si>
    <t>Tammy Viall   Leanne O’Connell</t>
  </si>
  <si>
    <t>tammy.viall@garelickdairy.com; tviall@dfamilk.com</t>
  </si>
  <si>
    <t>504 THIRD AVE EXTENSION</t>
  </si>
  <si>
    <t>RENSSELAER</t>
  </si>
  <si>
    <t>12144</t>
  </si>
  <si>
    <t>HUM1020</t>
  </si>
  <si>
    <t>FOSTER DAIRY FARMS INC</t>
  </si>
  <si>
    <t xml:space="preserve">Kaitlyn Rye   (HUMBOLDT)  </t>
  </si>
  <si>
    <t>krye@HumboldtCreamery.com</t>
  </si>
  <si>
    <t>572 HIGHWAY 1</t>
  </si>
  <si>
    <t>FORTUNA</t>
  </si>
  <si>
    <t>95540</t>
  </si>
  <si>
    <t>SCH1005</t>
  </si>
  <si>
    <t>SCHREIBER FOODS INC - TEMPE</t>
  </si>
  <si>
    <t>Sarah Musial; Steve Moreno</t>
  </si>
  <si>
    <t>sarah.musial@schreiberfoods.com;steve.moreno@schreiberfoods.com</t>
  </si>
  <si>
    <t>2122 S HARDY DR</t>
  </si>
  <si>
    <t>85282</t>
  </si>
  <si>
    <t>PRI1010</t>
  </si>
  <si>
    <t>PRICES CREAMERIES</t>
  </si>
  <si>
    <t xml:space="preserve">David Villalobos  Anthoney Hardy </t>
  </si>
  <si>
    <t>anthoney.hardy@dfamilk.com; david.villalobos@dfamilk.com</t>
  </si>
  <si>
    <t>600 N PIEDRAS</t>
  </si>
  <si>
    <t>79903</t>
  </si>
  <si>
    <t>VEL1015</t>
  </si>
  <si>
    <t>BORDEN DAIRY CO/VELDA</t>
  </si>
  <si>
    <t>JUAN LOPEZ  LUZ CRUZ</t>
  </si>
  <si>
    <t>colleen.granger@bordendairy.com</t>
  </si>
  <si>
    <t>501 NE 181ST STREET</t>
  </si>
  <si>
    <t>MIAMI</t>
  </si>
  <si>
    <t>33162</t>
  </si>
  <si>
    <t>WIS1050</t>
  </si>
  <si>
    <t>WISCONSIN WHEY PROTEIN</t>
  </si>
  <si>
    <t>Catherine Justal</t>
  </si>
  <si>
    <t>cjustal@wisconsinwhey.com; gkammes@wisconsinwhey.com</t>
  </si>
  <si>
    <t>160 CHRISTENSEN DR</t>
  </si>
  <si>
    <t>DARLINGTON</t>
  </si>
  <si>
    <t>53530</t>
  </si>
  <si>
    <t>WHI1030</t>
  </si>
  <si>
    <t>DANONE NA - BROOMFIELD</t>
  </si>
  <si>
    <t>Caitlin Kalogeras</t>
  </si>
  <si>
    <t>Caitlin.KALOGERAS@danone.com; Kuanrong.ZHU@danone.com</t>
  </si>
  <si>
    <t>1900 CHERRY STREET</t>
  </si>
  <si>
    <t>LOUISVILLE</t>
  </si>
  <si>
    <t>80027</t>
  </si>
  <si>
    <t>WOO1000</t>
  </si>
  <si>
    <t>WOODSTOCK PROGRESSIVE MILK PROD ASSOC</t>
  </si>
  <si>
    <t xml:space="preserve"> DONALD KLIGORA</t>
  </si>
  <si>
    <t>donaldkligora@yahoo.com</t>
  </si>
  <si>
    <t>N101 HWY 59</t>
  </si>
  <si>
    <t>WHITEWATER</t>
  </si>
  <si>
    <t>53190</t>
  </si>
  <si>
    <t>HIL1001</t>
  </si>
  <si>
    <t>HILMAR CHEESE CO. - DALHART</t>
  </si>
  <si>
    <t>Yolanda, Julio</t>
  </si>
  <si>
    <t>jgreenbush@hilmarcheese.com;jgarcia3@hilmarcheese.com;yraices@hilmarcheese.com</t>
  </si>
  <si>
    <t>12400 US HWY 385</t>
  </si>
  <si>
    <t>DALHART</t>
  </si>
  <si>
    <t>79022</t>
  </si>
  <si>
    <t>GOS1020</t>
  </si>
  <si>
    <t>GOSSNER FOODS INC - MAGIC VALLEY</t>
  </si>
  <si>
    <t>Lisa Nevarez  Felicia Seamons</t>
  </si>
  <si>
    <t>lisa@gossner.com; fseamons@gossner.com</t>
  </si>
  <si>
    <t>1201 7TH STREET</t>
  </si>
  <si>
    <t>HEYBURN</t>
  </si>
  <si>
    <t>83336</t>
  </si>
  <si>
    <t>DAI1059</t>
  </si>
  <si>
    <t>DAIRYMEN S MILK COMPANY / BORDEN DAIRY</t>
  </si>
  <si>
    <t xml:space="preserve">DIANA WHITMER  DAVE   </t>
  </si>
  <si>
    <t>diana.whitmer@bordendairy.com</t>
  </si>
  <si>
    <t>3068 W 106TH ST</t>
  </si>
  <si>
    <t>CLEVELAND</t>
  </si>
  <si>
    <t>44111</t>
  </si>
  <si>
    <t>FAG1010</t>
  </si>
  <si>
    <t>FAGE USA Dairy Industry Inc.</t>
  </si>
  <si>
    <t>ANDREA FOOTE/LAB; Patrick Walsh</t>
  </si>
  <si>
    <t>andrea.foote@mail.fage; patrick.walsh@mail.fage</t>
  </si>
  <si>
    <t>1 OPPORTUNITY DRIVE</t>
  </si>
  <si>
    <t>JOHNSTOWN</t>
  </si>
  <si>
    <t>12095</t>
  </si>
  <si>
    <t>LUC1012</t>
  </si>
  <si>
    <t>LUCERNE DAIRY</t>
  </si>
  <si>
    <t>Nicole Slomba</t>
  </si>
  <si>
    <t>nicole.slomba@albertsons.com</t>
  </si>
  <si>
    <t>847 FORTY FOOT ROAD</t>
  </si>
  <si>
    <t>HATFIELD</t>
  </si>
  <si>
    <t>19440</t>
  </si>
  <si>
    <t>GLA1030</t>
  </si>
  <si>
    <t>Glanbia - Richfield, ID</t>
  </si>
  <si>
    <t>Connie Buck  Terri West</t>
  </si>
  <si>
    <t>cbuck@glanbiausa.com; terriwest@glanbia.com</t>
  </si>
  <si>
    <t>1216 E HIGHWAY 26</t>
  </si>
  <si>
    <t>RICHFIELD</t>
  </si>
  <si>
    <t>83349</t>
  </si>
  <si>
    <t>GAN1010</t>
  </si>
  <si>
    <t>GANDYS DAIRIES INC</t>
  </si>
  <si>
    <t>Tim Wegner</t>
  </si>
  <si>
    <t>TWegner@dfamilk.com</t>
  </si>
  <si>
    <t>201 UNIVERSITY AVE</t>
  </si>
  <si>
    <t>LUBBOCK</t>
  </si>
  <si>
    <t>79415</t>
  </si>
  <si>
    <t>GLA1010</t>
  </si>
  <si>
    <t>Glanbia - Twin Falls, ID</t>
  </si>
  <si>
    <t>Natasa Bampa</t>
  </si>
  <si>
    <t>nheric@glanbiausa.com; nbampa@glanbia.com</t>
  </si>
  <si>
    <t>236 WASHINGTON ST SO</t>
  </si>
  <si>
    <t>TWIN FALLS</t>
  </si>
  <si>
    <t>INI1000</t>
  </si>
  <si>
    <t>INIA La Estanzuela</t>
  </si>
  <si>
    <t>Andrea Cartaya</t>
  </si>
  <si>
    <t>acartaya@inia.org.uy</t>
  </si>
  <si>
    <t>Laboratorio Calidad de Leche</t>
  </si>
  <si>
    <t>COLONIA</t>
  </si>
  <si>
    <t>70000</t>
  </si>
  <si>
    <t>MIC1015</t>
  </si>
  <si>
    <t>MICHIGAN MILK PRODUCERS/OVID</t>
  </si>
  <si>
    <t>Grant Lancucki</t>
  </si>
  <si>
    <t>Grant.Lancucki@mimilk.com; Cole.Richards@mimilk.com; sara.quaderer@mimilk.com</t>
  </si>
  <si>
    <t>431 W WILLIAMS ST</t>
  </si>
  <si>
    <t>OVID</t>
  </si>
  <si>
    <t>48866</t>
  </si>
  <si>
    <t>FAI1010</t>
  </si>
  <si>
    <t>FAIRVIEW SWISS CHEESE/PA</t>
  </si>
  <si>
    <t>RICHARD KOLLER</t>
  </si>
  <si>
    <t>r.koller@fairviewswisscheese.com</t>
  </si>
  <si>
    <t>1734 PERRY HWY</t>
  </si>
  <si>
    <t>FREDONIA</t>
  </si>
  <si>
    <t>16124</t>
  </si>
  <si>
    <t>EDA1010</t>
  </si>
  <si>
    <t>EDALEEN DAIRY</t>
  </si>
  <si>
    <t>David Adams Kristen Scott</t>
  </si>
  <si>
    <t>davida@edaleendairy.com; plant@edaleendairy.com; allisons@edaleendairy.com</t>
  </si>
  <si>
    <t>9593 GUIDE MERIDIAN ROAD</t>
  </si>
  <si>
    <t>BEL1030</t>
  </si>
  <si>
    <t>BEL GIOIOSO CHEESE - FREEDOM WI</t>
  </si>
  <si>
    <t>Ashley Schmitting</t>
  </si>
  <si>
    <t>Ashley.Schmitting@belgioioso.com</t>
  </si>
  <si>
    <t>N4056 VINE ROAD</t>
  </si>
  <si>
    <t>CLO1020</t>
  </si>
  <si>
    <t>CLOVER FARMS DAIRY/READING PA</t>
  </si>
  <si>
    <t>VALERIE - KAREN Bennethum</t>
  </si>
  <si>
    <t>karenbennethum@cloverfarms.com</t>
  </si>
  <si>
    <t>3300 POTTSVILLE PIKE</t>
  </si>
  <si>
    <t>CHU1000</t>
  </si>
  <si>
    <t>CHULA VISTA CHEESE COMPANY</t>
  </si>
  <si>
    <t>Terry Helfvogt CHRISTINE SHRIAM</t>
  </si>
  <si>
    <t>christines@vvsupremo.com; terryh@vvsupremo.com</t>
  </si>
  <si>
    <t>2923 MAYER RD</t>
  </si>
  <si>
    <t>BROWNTOWN</t>
  </si>
  <si>
    <t>53522</t>
  </si>
  <si>
    <t>COO1010</t>
  </si>
  <si>
    <t>Dos Pinos - San Jose, Costa Rica</t>
  </si>
  <si>
    <t>IRIS ROCIO CHAVES SALAZAR</t>
  </si>
  <si>
    <t>ichaves@dospinos.com</t>
  </si>
  <si>
    <t>APARTADO 605</t>
  </si>
  <si>
    <t>SAN JOSE</t>
  </si>
  <si>
    <t>1000</t>
  </si>
  <si>
    <t>CSF1000</t>
  </si>
  <si>
    <t>Continental Dairy Facil - COOPERSVILLE</t>
  </si>
  <si>
    <t>Nick Nassif</t>
  </si>
  <si>
    <t>dvandermale@continentaldfllc.com; nnassif@continentaldfllc.com; gatech@continentaldfllc.com</t>
  </si>
  <si>
    <t>999 W. RANDALL STREET</t>
  </si>
  <si>
    <t>SCH1090</t>
  </si>
  <si>
    <t>Schreiber Foods</t>
  </si>
  <si>
    <t>Katelyn Morrison</t>
  </si>
  <si>
    <t>Katelyn.morrison@schreiberfoods.com</t>
  </si>
  <si>
    <t>5252 Clay Avenue SW</t>
  </si>
  <si>
    <t>Grand Rapids</t>
  </si>
  <si>
    <t>49548</t>
  </si>
  <si>
    <t>SCH1001</t>
  </si>
  <si>
    <t>VALLEY FARMS DAIRY</t>
  </si>
  <si>
    <t xml:space="preserve">ELIZABETH NEYHART  </t>
  </si>
  <si>
    <t>eneyhart@valleyfarmsdairy.com</t>
  </si>
  <si>
    <t>1860 E THIRD ST</t>
  </si>
  <si>
    <t>WILLIAMSPORT</t>
  </si>
  <si>
    <t>17701</t>
  </si>
  <si>
    <t>VER1020</t>
  </si>
  <si>
    <t>VERN DALE PRODUCTS, INC - LYNDON</t>
  </si>
  <si>
    <t xml:space="preserve">Nicole Frederickson </t>
  </si>
  <si>
    <t>nfrederickson@verndaleproducts.com; dforbes@verndaleproducts.com</t>
  </si>
  <si>
    <t>8445 LYNDON ST</t>
  </si>
  <si>
    <t>DETROIT</t>
  </si>
  <si>
    <t>48238</t>
  </si>
  <si>
    <t>WIS1006</t>
  </si>
  <si>
    <t>WISCONSIN CHEESE GROUP</t>
  </si>
  <si>
    <t>Damian Penniston;Carrie Purcella; Bob Bobak</t>
  </si>
  <si>
    <t>cpurcella@wisconsincheesegroup.com; bbobak@wisconsincheesegroup.com; mdisch@wisconsincheesegroup.com;dtpenniston@sabrosurafoods.com</t>
  </si>
  <si>
    <t>114 East Coates Ave</t>
  </si>
  <si>
    <t>Monticello</t>
  </si>
  <si>
    <t>53570</t>
  </si>
  <si>
    <t>ROT1016</t>
  </si>
  <si>
    <t xml:space="preserve">Jesse Mann   Becky Myers </t>
  </si>
  <si>
    <t>jesse.mann@emmiroth.com; rebecca.myers@emmiroth.com</t>
  </si>
  <si>
    <t>1525 VISION DRIVE</t>
  </si>
  <si>
    <t>53818</t>
  </si>
  <si>
    <t>BEL1011</t>
  </si>
  <si>
    <t>BelGioioso Cheese - Denmark WI</t>
  </si>
  <si>
    <t>RICHARD VALDHAUSER</t>
  </si>
  <si>
    <t>richard.valdhauser@belgioioso.com</t>
  </si>
  <si>
    <t>5900 COUNTY ROAD NN</t>
  </si>
  <si>
    <t>DENMARK</t>
  </si>
  <si>
    <t>54208</t>
  </si>
  <si>
    <t>FOR1003</t>
  </si>
  <si>
    <t>FOREMOST FARMS/SPARTA</t>
  </si>
  <si>
    <t>Jessica Andrade  BRENDA STREMCHA</t>
  </si>
  <si>
    <t>Jessica.andrade@foremostfarms.com; brenda.williams@foremostfarms.com</t>
  </si>
  <si>
    <t>427 E WISCONSIN ST</t>
  </si>
  <si>
    <t>SPARTA</t>
  </si>
  <si>
    <t>54656</t>
  </si>
  <si>
    <t>KOL1000</t>
  </si>
  <si>
    <t>KOLB LENA BRESSE BLEU INC</t>
  </si>
  <si>
    <t>Tim Lott</t>
  </si>
  <si>
    <t>tim.lott@savencia.com; derrick.quick@savencia.com; joey.trumble@savenciacheeseusa.com; michelle.westland@savencia.com</t>
  </si>
  <si>
    <t>3990 N SUNNYSIDE ROAD</t>
  </si>
  <si>
    <t>61048</t>
  </si>
  <si>
    <t>CEN1010</t>
  </si>
  <si>
    <t>CENTENNIAL FARMS DAIRY/GA</t>
  </si>
  <si>
    <t>Deborah Latimer   JENNIFER WALDON</t>
  </si>
  <si>
    <t>deborah.latimer@kroger.com; CentennialQALAb@kroger.com; sarah.tran@kroger.com</t>
  </si>
  <si>
    <t>2121 FAULKNER RD</t>
  </si>
  <si>
    <t>30324</t>
  </si>
  <si>
    <t>COU1018</t>
  </si>
  <si>
    <t>COUNTRY MORNING FARMS</t>
  </si>
  <si>
    <t>JASON GILBERT</t>
  </si>
  <si>
    <t>jason@countrymorningfarms.com</t>
  </si>
  <si>
    <t>223 NORTH COUNTY ROAD</t>
  </si>
  <si>
    <t>WARDEN</t>
  </si>
  <si>
    <t>98857</t>
  </si>
  <si>
    <t>ALC1000</t>
  </si>
  <si>
    <t>ALCAM CREAMERY CO INC</t>
  </si>
  <si>
    <t xml:space="preserve">KAREN BRICCO </t>
  </si>
  <si>
    <t>karen@dairywisconsin.com; dave@dairywisconsin.com</t>
  </si>
  <si>
    <t>300 S MAIN STREET</t>
  </si>
  <si>
    <t>MID1000</t>
  </si>
  <si>
    <t>MIDLAND FARMS  INC</t>
  </si>
  <si>
    <t>GABE ALBANESE</t>
  </si>
  <si>
    <t>gabe@midlandfarms.com</t>
  </si>
  <si>
    <t>375 BROADWAY</t>
  </si>
  <si>
    <t>MENANDS</t>
  </si>
  <si>
    <t>12204</t>
  </si>
  <si>
    <t>MIL1090</t>
  </si>
  <si>
    <t>Alan Abney Beth Koenig</t>
  </si>
  <si>
    <t>AAbney@milkspecialties.com; BKoenig@milkspecialties.com</t>
  </si>
  <si>
    <t>715 N DIVISADERO ST</t>
  </si>
  <si>
    <t>VISALIA</t>
  </si>
  <si>
    <t>93291</t>
  </si>
  <si>
    <t>KRA1118</t>
  </si>
  <si>
    <t>Lactalis - Springfield, MO</t>
  </si>
  <si>
    <t xml:space="preserve">Frank Callaway </t>
  </si>
  <si>
    <t>frank.callaway@kraftheinz.com</t>
  </si>
  <si>
    <t>2035 E BENNETT</t>
  </si>
  <si>
    <t>65804</t>
  </si>
  <si>
    <t>SCI1010</t>
  </si>
  <si>
    <t>Barbados Dairy Industries Limited</t>
  </si>
  <si>
    <t xml:space="preserve">NICOLE HENRY </t>
  </si>
  <si>
    <t>nhenry@ab-inbev.com</t>
  </si>
  <si>
    <t>THE PINE</t>
  </si>
  <si>
    <t xml:space="preserve">ST MICHAEL  </t>
  </si>
  <si>
    <t>BB</t>
  </si>
  <si>
    <t>Barbados</t>
  </si>
  <si>
    <t>14000</t>
  </si>
  <si>
    <t>ROT1020</t>
  </si>
  <si>
    <t>EMMI ROTH - SEYMOUR</t>
  </si>
  <si>
    <t>Patty Holton  CHRISSY LINSMEYER</t>
  </si>
  <si>
    <t>chrissy.linsmeyer@emmiroth.com; patty.holton@emmiroth.com</t>
  </si>
  <si>
    <t>124 E BRONSON RD</t>
  </si>
  <si>
    <t>SEYMOUR</t>
  </si>
  <si>
    <t>54165</t>
  </si>
  <si>
    <t>SER1010</t>
  </si>
  <si>
    <t>Servicios Comerciales Mexico</t>
  </si>
  <si>
    <t>Jose Antu</t>
  </si>
  <si>
    <t>jlantur@gmail.com</t>
  </si>
  <si>
    <t xml:space="preserve">116 E. Comma ave </t>
  </si>
  <si>
    <t>Hidalgo</t>
  </si>
  <si>
    <t>78557</t>
  </si>
  <si>
    <t>SMI1015</t>
  </si>
  <si>
    <t>SMITH FOODS INC</t>
  </si>
  <si>
    <t>Michael Kline JUSTIN BILDERBACK  CORA KEENER</t>
  </si>
  <si>
    <t>TrangVo@SmithFoods.com; corakeener@smithfoods.com; michaelkline@smithfoods.com</t>
  </si>
  <si>
    <t>230 N VINE ST</t>
  </si>
  <si>
    <t>ORRVILLE</t>
  </si>
  <si>
    <t>44667</t>
  </si>
  <si>
    <t>ULT1025</t>
  </si>
  <si>
    <t xml:space="preserve">ULTIMA FOODS INC </t>
  </si>
  <si>
    <t>MALIHE.HABIBOLLAHI@CA.LACTALIS.COM</t>
  </si>
  <si>
    <t>7178 VANTAGE WAY</t>
  </si>
  <si>
    <t>DELTA</t>
  </si>
  <si>
    <t>V4G 1K7</t>
  </si>
  <si>
    <t>STA1020</t>
  </si>
  <si>
    <t>St. Albans Creamery</t>
  </si>
  <si>
    <t>Joseph Hunt</t>
  </si>
  <si>
    <t>craig.villeneuve@dfamilk.com; joseph.hunt8@dfamilk.com; spencer.labarge@dfamilk.com; riley.mcaroy@dfamilk.com</t>
  </si>
  <si>
    <t>140 FEDERAL STREET</t>
  </si>
  <si>
    <t>ST ALBANS</t>
  </si>
  <si>
    <t>05478</t>
  </si>
  <si>
    <t>RUM1000</t>
  </si>
  <si>
    <t>RUMIANO CHEESE</t>
  </si>
  <si>
    <t>Seth</t>
  </si>
  <si>
    <t>seth@rumianocheese.com; tana@rumianocheese.com; joby@rumianocheese.com</t>
  </si>
  <si>
    <t>511 9TH ST</t>
  </si>
  <si>
    <t>CRESCENT CITY</t>
  </si>
  <si>
    <t>95531</t>
  </si>
  <si>
    <t>PEA1010</t>
  </si>
  <si>
    <t>PEARL VALLEY CHEESE</t>
  </si>
  <si>
    <t>CHUCK ELLIS, David Burch</t>
  </si>
  <si>
    <t>dburch@pearlvalleycheese.com</t>
  </si>
  <si>
    <t>54760 TOWNSHIP ROAD 90</t>
  </si>
  <si>
    <t>43824</t>
  </si>
  <si>
    <t>PRA1036</t>
  </si>
  <si>
    <t>PRAIRIE FARMS - BATTLE CREEK</t>
  </si>
  <si>
    <t>Becky Rietsma PAUL LEWIS JR</t>
  </si>
  <si>
    <t>bclab@prairiefarms.com; brietsma@prairiefarms.com; kstone@prairiefarms.com</t>
  </si>
  <si>
    <t>126 BRADY ROAD</t>
  </si>
  <si>
    <t>BATTLE CREEK</t>
  </si>
  <si>
    <t>49037</t>
  </si>
  <si>
    <t>PRE1020</t>
  </si>
  <si>
    <t>PRETTY ROCK FARM</t>
  </si>
  <si>
    <t>JULIE GOERES</t>
  </si>
  <si>
    <t>jjgoeres@yahoo.com</t>
  </si>
  <si>
    <t>8825 70TH AVE SW</t>
  </si>
  <si>
    <t>ELGIN</t>
  </si>
  <si>
    <t>58533</t>
  </si>
  <si>
    <t>VAL1060</t>
  </si>
  <si>
    <t>VALLEY MILK LLC</t>
  </si>
  <si>
    <t>CASSANDRA JOHNSTONE</t>
  </si>
  <si>
    <t>qualityassurancestaff@valleymilkca.com</t>
  </si>
  <si>
    <t>400 N WASHINGTON RD</t>
  </si>
  <si>
    <t>GRE1080</t>
  </si>
  <si>
    <t>Foremost Farms USA - Greenville, MI</t>
  </si>
  <si>
    <t>NATALIE MONJON</t>
  </si>
  <si>
    <t>natalie.monjon@foremostfarms.com; natalie.rice@foremostfarms.com; scott.hart@foremostfarms.com; tyler.taylor@foremostfarms.com</t>
  </si>
  <si>
    <t>6501 FITZNER RD</t>
  </si>
  <si>
    <t>GREENVILLE</t>
  </si>
  <si>
    <t>48838</t>
  </si>
  <si>
    <t>FRO1020</t>
  </si>
  <si>
    <t>Dean Foods - Toledo, OH</t>
  </si>
  <si>
    <t>CARRIE SCHROEDER, BOB STRAYER</t>
  </si>
  <si>
    <t>carrie.schroeder@dfamilk.com; bob.strayer@dfamilk.com</t>
  </si>
  <si>
    <t>4117 FITCH ROAD</t>
  </si>
  <si>
    <t>TOLEDO</t>
  </si>
  <si>
    <t>43613</t>
  </si>
  <si>
    <t>FOR1015</t>
  </si>
  <si>
    <t>FOREMOST FARMS - Closing 12/2/22</t>
  </si>
  <si>
    <t>Jane Schaefer</t>
  </si>
  <si>
    <t>Jane.Schaefer@ForemostFarms.com;</t>
  </si>
  <si>
    <t>2294 RANDALL ROAD</t>
  </si>
  <si>
    <t>54411</t>
  </si>
  <si>
    <t>CMR1000</t>
  </si>
  <si>
    <t>C&amp;M Rucks Dairy</t>
  </si>
  <si>
    <t xml:space="preserve">Wendy Cooper </t>
  </si>
  <si>
    <t>cmrucks1@gmail.com</t>
  </si>
  <si>
    <t xml:space="preserve">22380 NW 144th Avenue </t>
  </si>
  <si>
    <t>Okeechobee</t>
  </si>
  <si>
    <t>34972</t>
  </si>
  <si>
    <t>MEA1065</t>
  </si>
  <si>
    <t>MEADOWVALE  INC/Yorkville  IL</t>
  </si>
  <si>
    <t xml:space="preserve">Vamshi Chintha  </t>
  </si>
  <si>
    <t>vchintha@meadowvale-inc.com</t>
  </si>
  <si>
    <t>1305 6TH STREET E</t>
  </si>
  <si>
    <t>SANDWICH</t>
  </si>
  <si>
    <t>60548</t>
  </si>
  <si>
    <t>STE1015</t>
  </si>
  <si>
    <t>STENSLAND FAMILY FARMS</t>
  </si>
  <si>
    <t>Kimberly Van Hill</t>
  </si>
  <si>
    <t>kim@stenslandfamilyfarms.com</t>
  </si>
  <si>
    <t>1664 ASHLEY AVE</t>
  </si>
  <si>
    <t>LARCHWOOD</t>
  </si>
  <si>
    <t>51241</t>
  </si>
  <si>
    <t>SER1000</t>
  </si>
  <si>
    <t>ROLANDO AMMON ALDANA PENATE</t>
  </si>
  <si>
    <t xml:space="preserve">ROLANDO ALDANA   Mr. Humberto Hernández </t>
  </si>
  <si>
    <t>ra.biomedico@gmail.com; humbertoarturoh45@gmail.com</t>
  </si>
  <si>
    <t>Colonia limar 2 poligono H</t>
  </si>
  <si>
    <t>Santa Ana</t>
  </si>
  <si>
    <t>AGR1020</t>
  </si>
  <si>
    <t>AGROPUR INC.</t>
  </si>
  <si>
    <t>SHELBY GROENEWEG</t>
  </si>
  <si>
    <t>shelby.groeneweg@agropur.com;</t>
  </si>
  <si>
    <t>332 DIVISION STREET</t>
  </si>
  <si>
    <t>HULL</t>
  </si>
  <si>
    <t>51239</t>
  </si>
  <si>
    <t>BRE1010</t>
  </si>
  <si>
    <t>BREWSTER CHEESE COMPANY</t>
  </si>
  <si>
    <t>ANN NEWHOUSE; Chad Elliott; Zachary Betts</t>
  </si>
  <si>
    <t>anewhouse@brewstercheese.com; celliott@brewstercheese.com; b3@brewstercheese.com</t>
  </si>
  <si>
    <t>800 WABASH AVE S</t>
  </si>
  <si>
    <t>BREWSTER</t>
  </si>
  <si>
    <t>44613</t>
  </si>
  <si>
    <t>CAV1000</t>
  </si>
  <si>
    <t>CAVES OF FARIBAULT - PRAIRIE FARMS DAIRY, INC</t>
  </si>
  <si>
    <t>Scott Pucko</t>
  </si>
  <si>
    <t>spucko@prairiefarms.com</t>
  </si>
  <si>
    <t>222 3RD STREET NE</t>
  </si>
  <si>
    <t>FARIBAULT</t>
  </si>
  <si>
    <t>55021</t>
  </si>
  <si>
    <t>DAI1180</t>
  </si>
  <si>
    <t>Dairywise Laboratory Services LLC</t>
  </si>
  <si>
    <t>Andrea Mouw</t>
  </si>
  <si>
    <t>mouwandrea@gmail.com</t>
  </si>
  <si>
    <t xml:space="preserve">1445 Fillmore Street </t>
  </si>
  <si>
    <t>FOR1001</t>
  </si>
  <si>
    <t>Foremost Farms USA - Clayton, WI</t>
  </si>
  <si>
    <t>Brittany Vanden Heuvel</t>
  </si>
  <si>
    <t>Brittany.Vandenheuvel@foremostfarms.com; brittany.johnson@foremostfarms.com</t>
  </si>
  <si>
    <t>100 N MAIN STREET</t>
  </si>
  <si>
    <t>CLAYTON</t>
  </si>
  <si>
    <t>54004</t>
  </si>
  <si>
    <t>IND1010</t>
  </si>
  <si>
    <t>Industrias Lacteas S.A. - Panama City</t>
  </si>
  <si>
    <t>OLMEDO MARQUINEZ</t>
  </si>
  <si>
    <t>vielsa.poveda@estrellaazul.com.pa; yiniva.perez@estrellaazul.com.pa; indira.rosales@estrellaazul.com.pa</t>
  </si>
  <si>
    <t>Vía Simón Bolívar, Transistmica and calle</t>
  </si>
  <si>
    <t>PANAMA</t>
  </si>
  <si>
    <t>5</t>
  </si>
  <si>
    <t>LAC1040</t>
  </si>
  <si>
    <t>Quesos Abarca A-B~ S.A.</t>
  </si>
  <si>
    <t>Eileen Chanto Garcia</t>
  </si>
  <si>
    <t>e.chanto@lacteosquetzal.com</t>
  </si>
  <si>
    <t xml:space="preserve">700 m este y 150 m sureste </t>
  </si>
  <si>
    <t>Cartago Cipreses Oreamuno</t>
  </si>
  <si>
    <t>LEP1006</t>
  </si>
  <si>
    <t>Leprino Foods - Roswell, NM</t>
  </si>
  <si>
    <t>MARCO MARTINEZ 575-347-3313</t>
  </si>
  <si>
    <t>marmartinez@leprinofoods.com</t>
  </si>
  <si>
    <t>RT 2/5600 OMAHA ROAD</t>
  </si>
  <si>
    <t>ROSWELL</t>
  </si>
  <si>
    <t>88201</t>
  </si>
  <si>
    <t>MER1040</t>
  </si>
  <si>
    <t>MERIEUX NUTRISCIENCES</t>
  </si>
  <si>
    <t>Natasha Quarles Rosemary Gastelum</t>
  </si>
  <si>
    <t>natasha.quarles@mxns.com; rosemary.gastelum@mxns.com</t>
  </si>
  <si>
    <t>5262 Pirrone Court</t>
  </si>
  <si>
    <t>Salida</t>
  </si>
  <si>
    <t>95368</t>
  </si>
  <si>
    <t>STR1010</t>
  </si>
  <si>
    <t>STRAUS FAMILY CREAMERY</t>
  </si>
  <si>
    <t>Fernando A. Arellano  Paula Castro Katherine Stair</t>
  </si>
  <si>
    <t>QATeam@strausmilk.com; katherine@strausmilk.com</t>
  </si>
  <si>
    <t>655 Park Court</t>
  </si>
  <si>
    <t>Rohnert Park</t>
  </si>
  <si>
    <t>94928</t>
  </si>
  <si>
    <t>MOR1005</t>
  </si>
  <si>
    <t>Saputo Cheese USA Inc. - Delhi, NY</t>
  </si>
  <si>
    <t>Ashley Bowker   Amanda Lacey</t>
  </si>
  <si>
    <t>Ashley.Bowker@saputo.com; Amanda.Lacey@Saputo.com</t>
  </si>
  <si>
    <t>40236 STATE HWY 10</t>
  </si>
  <si>
    <t>DELHI</t>
  </si>
  <si>
    <t>13753</t>
  </si>
  <si>
    <t>CAD1000</t>
  </si>
  <si>
    <t>BURNETT DAIRY  / CADY CHEESE  LLC</t>
  </si>
  <si>
    <t>Maggie Brahmer DOUG WOOD</t>
  </si>
  <si>
    <t>maggie.brahmer@burnettdairy.com; doug.wood@burnettdairy.com</t>
  </si>
  <si>
    <t>126 HIGHWAY 128</t>
  </si>
  <si>
    <t>WILSON</t>
  </si>
  <si>
    <t>54027</t>
  </si>
  <si>
    <t>NAT1050</t>
  </si>
  <si>
    <t>NATURAL DAIRY PRODUCTS</t>
  </si>
  <si>
    <t>ANDY SCHULTZ</t>
  </si>
  <si>
    <t>Andys@ndpc.net</t>
  </si>
  <si>
    <t>316 MARKUS COURT</t>
  </si>
  <si>
    <t>DE</t>
  </si>
  <si>
    <t>Germany</t>
  </si>
  <si>
    <t>19713</t>
  </si>
  <si>
    <t>COC1020</t>
  </si>
  <si>
    <t>The Coca-Cola Company</t>
  </si>
  <si>
    <t>Amy Wong</t>
  </si>
  <si>
    <t>awong@coca-cola.com</t>
  </si>
  <si>
    <t>One Coca Cola Plaza, TEC 817A</t>
  </si>
  <si>
    <t>Atlanta</t>
  </si>
  <si>
    <t>30318</t>
  </si>
  <si>
    <t>LUV1010</t>
  </si>
  <si>
    <t>PRAIRIE FARMS/LUVEL DAIRY</t>
  </si>
  <si>
    <t>HEATHER KOROKIS  RODNEY SMITH</t>
  </si>
  <si>
    <t>hkorokis@prairiefarms.com</t>
  </si>
  <si>
    <t>926 HIGHWAY 35 BYPASS</t>
  </si>
  <si>
    <t>KOSCIUSKO</t>
  </si>
  <si>
    <t>39090</t>
  </si>
  <si>
    <t>LAC1030</t>
  </si>
  <si>
    <t>OXFORD SERVICES INC (FORWARD TO LACTHOS</t>
  </si>
  <si>
    <t>Ginette Gutierrez</t>
  </si>
  <si>
    <t>controldecalidad.sn@lacthosa.com</t>
  </si>
  <si>
    <t xml:space="preserve">2225NW 79th Ave </t>
  </si>
  <si>
    <t>33198</t>
  </si>
  <si>
    <t>HOK1000</t>
  </si>
  <si>
    <t>H2Ok Innovations</t>
  </si>
  <si>
    <t xml:space="preserve">Annie Lu </t>
  </si>
  <si>
    <t>annie@h2okinnovations.com</t>
  </si>
  <si>
    <t>28 Dane Street,</t>
  </si>
  <si>
    <t>Somerville</t>
  </si>
  <si>
    <t>02143</t>
  </si>
  <si>
    <t>GHP1010</t>
  </si>
  <si>
    <t>G H PROCESSING</t>
  </si>
  <si>
    <t>ROCIO LOPEZ</t>
  </si>
  <si>
    <t>2505 SOUTH INDUSTRIAL AVE</t>
  </si>
  <si>
    <t>YUMA</t>
  </si>
  <si>
    <t>85364</t>
  </si>
  <si>
    <t>GOO1012</t>
  </si>
  <si>
    <t>WELLS ENTERPRISES, INC. HENDERSON LAB</t>
  </si>
  <si>
    <t xml:space="preserve">BEN SHELLEY Cameron Tait          </t>
  </si>
  <si>
    <t>bjshelley@bluebunny.com; crtait@bluebunny.com</t>
  </si>
  <si>
    <t>HENDERSON LAB 1</t>
  </si>
  <si>
    <t>HENDERSON</t>
  </si>
  <si>
    <t>89011</t>
  </si>
  <si>
    <t>CLO1015</t>
  </si>
  <si>
    <t>CLOVER-STORNETTA FARMS INC/CA</t>
  </si>
  <si>
    <t>Christopher S</t>
  </si>
  <si>
    <t>qalab@cloversonoma.com; jessica.peterson@cloversonoma.com</t>
  </si>
  <si>
    <t>91 LAKEVILLE ST</t>
  </si>
  <si>
    <t>PETALUMA</t>
  </si>
  <si>
    <t>94952</t>
  </si>
  <si>
    <t>DAI1048</t>
  </si>
  <si>
    <t>Katelyn Ross</t>
  </si>
  <si>
    <t>kross@dfamilk.com</t>
  </si>
  <si>
    <t>212 EAST FIRST ST</t>
  </si>
  <si>
    <t>WINTHROP</t>
  </si>
  <si>
    <t>55396</t>
  </si>
  <si>
    <t>WIS1070</t>
  </si>
  <si>
    <t>Carrie Purcella MARK DREGER</t>
  </si>
  <si>
    <t>cpurcella@wisconsincheesegroup.com</t>
  </si>
  <si>
    <t>114 E Coates Ave</t>
  </si>
  <si>
    <t>SMI1005</t>
  </si>
  <si>
    <t>SMITH COUNTY PUBLIC HEALTH LAB</t>
  </si>
  <si>
    <t>CINDY SPIER</t>
  </si>
  <si>
    <t>Cspier@netphd.org</t>
  </si>
  <si>
    <t>815 N BROADWAY/REAR ENTRANCE</t>
  </si>
  <si>
    <t>TYLER</t>
  </si>
  <si>
    <t>75702</t>
  </si>
  <si>
    <t>HIL1004</t>
  </si>
  <si>
    <t>HILAND DAIRY/KS</t>
  </si>
  <si>
    <t>Paul Hays</t>
  </si>
  <si>
    <t>phays@hilanddairy.com</t>
  </si>
  <si>
    <t>700 E. CENTRAL</t>
  </si>
  <si>
    <t>WICHITA</t>
  </si>
  <si>
    <t>67202</t>
  </si>
  <si>
    <t>MIC1010</t>
  </si>
  <si>
    <t>MICHIGAN MILK PRODUCERS/NOVI</t>
  </si>
  <si>
    <t>SUDEEP JAIN</t>
  </si>
  <si>
    <t>sjain@mimilk.com</t>
  </si>
  <si>
    <t>41310 BRIDGE STREET</t>
  </si>
  <si>
    <t>NOVI</t>
  </si>
  <si>
    <t>48375</t>
  </si>
  <si>
    <t>SAP1050</t>
  </si>
  <si>
    <t>PLANT CLOSING SAPUTO CHEESE</t>
  </si>
  <si>
    <t>Jill Miles</t>
  </si>
  <si>
    <t>Jill.miles@saputo.com; Amy.Prochaska@saputo.com; Patricia.Pagor@saputo.com</t>
  </si>
  <si>
    <t>425 SOUTH ROOSEVELT ST</t>
  </si>
  <si>
    <t>LAK1012</t>
  </si>
  <si>
    <t>LAKE COUNTRY DAIRY</t>
  </si>
  <si>
    <t>Lisa Gosda  Michael Wilson</t>
  </si>
  <si>
    <t>lgosda@schumancheese.com; cavery@schumancheese.com</t>
  </si>
  <si>
    <t>458 WESTERN BLVD</t>
  </si>
  <si>
    <t>TURTLE LAKE</t>
  </si>
  <si>
    <t>54889</t>
  </si>
  <si>
    <t>HTS1000</t>
  </si>
  <si>
    <t>HTS de Centroamérica S-A Costa Rica</t>
  </si>
  <si>
    <t xml:space="preserve">Falon Mc Donald Madrigal </t>
  </si>
  <si>
    <t>falon.mcdonald@htscentroamerica.com</t>
  </si>
  <si>
    <t xml:space="preserve">Terminales Santamaría, Aduana Santamaría, </t>
  </si>
  <si>
    <t xml:space="preserve">Alajuela, </t>
  </si>
  <si>
    <t>20102</t>
  </si>
  <si>
    <t>MIC1100</t>
  </si>
  <si>
    <t>MICELIS DAIRY PRODUCTS CO</t>
  </si>
  <si>
    <t>JOANN PALMER   JAY ASHER</t>
  </si>
  <si>
    <t>cmattox@miceli-dairy.com; mnadeau@miceli-dairy.com</t>
  </si>
  <si>
    <t>2720 EAST 92ND STREET</t>
  </si>
  <si>
    <t>44104</t>
  </si>
  <si>
    <t>TIP1000</t>
  </si>
  <si>
    <t>TIPP CITY PURPLE COW CREAMERY</t>
  </si>
  <si>
    <t>SHAWN SLOTSVE  JESSICA BATES</t>
  </si>
  <si>
    <t>Jessica.bates@meijer.com; shawn.slotsve@meijer.com; Ryne.Davis@meijer.com</t>
  </si>
  <si>
    <t>4212 S COUNTY ROAD 25A</t>
  </si>
  <si>
    <t xml:space="preserve">TIPP CITY </t>
  </si>
  <si>
    <t>45371</t>
  </si>
  <si>
    <t>SMI1011</t>
  </si>
  <si>
    <t>Richmond Beverage Solutions, LLC (DFA)</t>
  </si>
  <si>
    <t>Jeorgene Gaddy</t>
  </si>
  <si>
    <t>jeorgenegaddy@SmithFoods.com</t>
  </si>
  <si>
    <t>1590 N.W. 11TH STREET</t>
  </si>
  <si>
    <t>RICHMOND</t>
  </si>
  <si>
    <t>47374</t>
  </si>
  <si>
    <t>BUR1010</t>
  </si>
  <si>
    <t>BURNETT DAIRY COOP</t>
  </si>
  <si>
    <t xml:space="preserve">Deb Lockhart </t>
  </si>
  <si>
    <t>deb.lockhart@burnettdairy.com; alison.mckinley@burnettdairy.com</t>
  </si>
  <si>
    <t>11631 STATE RD 70</t>
  </si>
  <si>
    <t>GRANTSBURG</t>
  </si>
  <si>
    <t>54840</t>
  </si>
  <si>
    <t>KAN1040</t>
  </si>
  <si>
    <t>KAN-PAK, LLC - NY</t>
  </si>
  <si>
    <t xml:space="preserve">Jason Mehlenbacher </t>
  </si>
  <si>
    <t>Jason.Mehlenbacher@kanpak.us</t>
  </si>
  <si>
    <t>105 HORIZON BUSINESS PARK</t>
  </si>
  <si>
    <t>PENN YAN</t>
  </si>
  <si>
    <t>14527</t>
  </si>
  <si>
    <t>FAI1040</t>
  </si>
  <si>
    <t>fairlife, LLC</t>
  </si>
  <si>
    <t>Kamil Drapala  Karen Zheng</t>
  </si>
  <si>
    <t>kamild@fairlife.com;karenz@fairlife.com;nicolez@fairlife.com; Erickm@fairlife.com</t>
  </si>
  <si>
    <t>1001 W Adams Street</t>
  </si>
  <si>
    <t>Chicago</t>
  </si>
  <si>
    <t>60607</t>
  </si>
  <si>
    <t>AGR1009</t>
  </si>
  <si>
    <t>AGRI-MARK, INC</t>
  </si>
  <si>
    <t>Kate Heffernan</t>
  </si>
  <si>
    <t>kheffernan@agrimark.net</t>
  </si>
  <si>
    <t>869 EXCHANGE STREET</t>
  </si>
  <si>
    <t>MIDDLEBURY</t>
  </si>
  <si>
    <t>05753</t>
  </si>
  <si>
    <t>PRA1010</t>
  </si>
  <si>
    <t>PRAIRIE FARMS/OLNEY</t>
  </si>
  <si>
    <t>ANNE</t>
  </si>
  <si>
    <t>olneylab@prairiefarms.com</t>
  </si>
  <si>
    <t>217 WEST MAIN ST</t>
  </si>
  <si>
    <t>OLNEY</t>
  </si>
  <si>
    <t>62450</t>
  </si>
  <si>
    <t>SAF1005</t>
  </si>
  <si>
    <t>SAFEWAY INC</t>
  </si>
  <si>
    <t>Li He MANJEET Luis Morales David Kensinger</t>
  </si>
  <si>
    <t>Li.He@safeway.com; Luis.Morales@safeway.com;david.kensinger@albertsons.com</t>
  </si>
  <si>
    <t>2000 ADAMS AVE</t>
  </si>
  <si>
    <t>SAN LEANDRO</t>
  </si>
  <si>
    <t>94577</t>
  </si>
  <si>
    <t>FRA1040</t>
  </si>
  <si>
    <t>FRANKLIN FOODS WEST</t>
  </si>
  <si>
    <t>Maria Nunez</t>
  </si>
  <si>
    <t>mnunez@franklinfoods.com</t>
  </si>
  <si>
    <t>1221 W GILA BEND HWY</t>
  </si>
  <si>
    <t>85193</t>
  </si>
  <si>
    <t>CAR1030</t>
  </si>
  <si>
    <t>Saputo Cheese USA</t>
  </si>
  <si>
    <t>Michael Piggott - QA Manager</t>
  </si>
  <si>
    <t>Edward.Sanchez@saputo.com; Michael.Piggott@saputo.com</t>
  </si>
  <si>
    <t>116 INDUSTRIAL PARK DRIVE</t>
  </si>
  <si>
    <t>BISCOE</t>
  </si>
  <si>
    <t>27209</t>
  </si>
  <si>
    <t>USD1020</t>
  </si>
  <si>
    <t>USDA ARS ERRC</t>
  </si>
  <si>
    <t>Benjamin Plumier/Lorelie Bumanlag</t>
  </si>
  <si>
    <t>Benjamin.Plumier@usda.gov;  lorelie.bumanlag@usda.gov</t>
  </si>
  <si>
    <t>600 EAST MERMAID LANE</t>
  </si>
  <si>
    <t>WYNDMOOR</t>
  </si>
  <si>
    <t>19038-8598</t>
  </si>
  <si>
    <t>HIL1070</t>
  </si>
  <si>
    <t>HILAND DAIRY - FAYETTEVILLE</t>
  </si>
  <si>
    <t xml:space="preserve">JOSEPH GOOLSBY  </t>
  </si>
  <si>
    <t>jgoolsby@hilanddairy.com</t>
  </si>
  <si>
    <t>301 EAST 15TH STREET</t>
  </si>
  <si>
    <t>FAYETTEVILLE</t>
  </si>
  <si>
    <t>AR</t>
  </si>
  <si>
    <t>Argentina</t>
  </si>
  <si>
    <t>72701</t>
  </si>
  <si>
    <t>BEL1060</t>
  </si>
  <si>
    <t>BelGioioso Cheese - Glenville, NY</t>
  </si>
  <si>
    <t>David Randell</t>
  </si>
  <si>
    <t>David.Randell@belgioioso.com</t>
  </si>
  <si>
    <t>Corporations Park</t>
  </si>
  <si>
    <t>Glenville</t>
  </si>
  <si>
    <t>12302</t>
  </si>
  <si>
    <t>TOR1010</t>
  </si>
  <si>
    <t>TORKELSON CHEESE COMPANY</t>
  </si>
  <si>
    <t>DENISE TREE</t>
  </si>
  <si>
    <t>Denise@torkelsoncheese.com</t>
  </si>
  <si>
    <t>9453 W LOUISA ROAD</t>
  </si>
  <si>
    <t>TRO1010</t>
  </si>
  <si>
    <t>TROPICAL CHEESE</t>
  </si>
  <si>
    <t>LEONARDO ROJAS</t>
  </si>
  <si>
    <t>leoroj@hotmail.com</t>
  </si>
  <si>
    <t>4502 FAYETTE ST</t>
  </si>
  <si>
    <t>PERTH AMBOY</t>
  </si>
  <si>
    <t>08861</t>
  </si>
  <si>
    <t>UPS1010</t>
  </si>
  <si>
    <t>Upstate Niagara Cooperative-Buffalo</t>
  </si>
  <si>
    <t>Kevin Coleman</t>
  </si>
  <si>
    <t>kcoleman@uncdairy.com; Jwidmer@upstateniagara.com; kcoleman@upstateniagara.com</t>
  </si>
  <si>
    <t>1730 DALE ROAD</t>
  </si>
  <si>
    <t>BUFFALO</t>
  </si>
  <si>
    <t>14225</t>
  </si>
  <si>
    <t>CAL1040</t>
  </si>
  <si>
    <t>CALIFORNIA NATURAL PRODUCTS</t>
  </si>
  <si>
    <t xml:space="preserve">Byron Bird   Danielle Watkins </t>
  </si>
  <si>
    <t>Danielle.Watkins@cnp.com; Byron.Bird@cnp.com; swinkleffbuc@gehlfoods.com</t>
  </si>
  <si>
    <t>1250 E LATHROP RD</t>
  </si>
  <si>
    <t>LATHROP</t>
  </si>
  <si>
    <t>95330</t>
  </si>
  <si>
    <t>BEL1050</t>
  </si>
  <si>
    <t>BELGIOIOSO CHEESE</t>
  </si>
  <si>
    <t>SAMANTHA MINOR</t>
  </si>
  <si>
    <t>samantha.minor@belgioioso.com</t>
  </si>
  <si>
    <t>5911 COUNTY ROAD NN</t>
  </si>
  <si>
    <t>MEA1080</t>
  </si>
  <si>
    <t>Meadow Gold Dairies LLC</t>
  </si>
  <si>
    <t>Uilani Manuel  Matt Teply  Lina Le</t>
  </si>
  <si>
    <t>matthew_teply@mgdhawaii.com; lina_le@mgdhawaii.com; uilani_manuel@mgdhawaii.com</t>
  </si>
  <si>
    <t>11 Railroad Avenue</t>
  </si>
  <si>
    <t>Hilo</t>
  </si>
  <si>
    <t>HI</t>
  </si>
  <si>
    <t>Hawaii</t>
  </si>
  <si>
    <t>96720</t>
  </si>
  <si>
    <t>MIL1060</t>
  </si>
  <si>
    <t>MILK SPECIALTIES GLOBAL - MOUNTAIN LAKE</t>
  </si>
  <si>
    <t>ELIZABETH WOLLE</t>
  </si>
  <si>
    <t>ewolle@milkspecialties.com</t>
  </si>
  <si>
    <t>3305 3RD AVE</t>
  </si>
  <si>
    <t>MOUNTAIN LAKE</t>
  </si>
  <si>
    <t>56159</t>
  </si>
  <si>
    <t>MIL1100</t>
  </si>
  <si>
    <t>MILK SPECIALTIES GLOBAL - ADELL</t>
  </si>
  <si>
    <t>Abbey Vickers</t>
  </si>
  <si>
    <t>avickers@milkspecialties.com</t>
  </si>
  <si>
    <t>627 MAINE AVE</t>
  </si>
  <si>
    <t>ADELL</t>
  </si>
  <si>
    <t>53001</t>
  </si>
  <si>
    <t>MIL1080</t>
  </si>
  <si>
    <t>MILK SPECIALTIES GLOBAL - FOND DU LAC</t>
  </si>
  <si>
    <t>MICHELLE BRUSKY/RHONDA MCCRAY</t>
  </si>
  <si>
    <t>mbrusky@milkspecialties.com; rmccray@milkspecialties.com; jdarling@milkspecialties.com</t>
  </si>
  <si>
    <t>325 TOMKINS ST</t>
  </si>
  <si>
    <t>HIL1000</t>
  </si>
  <si>
    <t>HILMAR INGREDIENTS</t>
  </si>
  <si>
    <t>Yaginya Baghdasarian</t>
  </si>
  <si>
    <t>jchandler@hilmarcheese.com; fttech@hilmarcheese.com; ybaghdasaria@hilmarcheese.com</t>
  </si>
  <si>
    <t>9001 NO LANDER AVE</t>
  </si>
  <si>
    <t>HILMAR</t>
  </si>
  <si>
    <t>95324</t>
  </si>
  <si>
    <t>GRA1070</t>
  </si>
  <si>
    <t>GRANDE CHEESE - FRIENDSHIP</t>
  </si>
  <si>
    <t>VAL DOROW</t>
  </si>
  <si>
    <t>val.dorow@grande.com</t>
  </si>
  <si>
    <t>1007 W LAKE ST</t>
  </si>
  <si>
    <t>53934</t>
  </si>
  <si>
    <t>HIG1010</t>
  </si>
  <si>
    <t>HIGH DESERT MILK</t>
  </si>
  <si>
    <t>MICHELLE BERRY</t>
  </si>
  <si>
    <t>mberry@highdesertmilk.com</t>
  </si>
  <si>
    <t>1033 IDAHO AVE</t>
  </si>
  <si>
    <t>BURLEY</t>
  </si>
  <si>
    <t>83318</t>
  </si>
  <si>
    <t>DAI1170</t>
  </si>
  <si>
    <t>Sunrise Labs, LLC</t>
  </si>
  <si>
    <t>HUGO MENDEZ</t>
  </si>
  <si>
    <t>hugo.mendez@mxns.com</t>
  </si>
  <si>
    <t>8020W DOE AVE</t>
  </si>
  <si>
    <t>OLD1010</t>
  </si>
  <si>
    <t>OLD EUROPE CHEESE INC</t>
  </si>
  <si>
    <t>HOWARD GOENS JR</t>
  </si>
  <si>
    <t>lab@oldeuropecheese.com</t>
  </si>
  <si>
    <t>1330 E EMPIRE AVE</t>
  </si>
  <si>
    <t>BENTON HARBOR</t>
  </si>
  <si>
    <t>49022</t>
  </si>
  <si>
    <t>SOU1013</t>
  </si>
  <si>
    <t>SOUTHWEST CHEESE CO LLC</t>
  </si>
  <si>
    <t>MARY MCWILLIAMS; CYNTHIA MADRID</t>
  </si>
  <si>
    <t>mmcwilliams@southwestcheese.com; cmadrid@southwestcheese.com</t>
  </si>
  <si>
    <t>1141 CURRY ROAD</t>
  </si>
  <si>
    <t>CLOVIS</t>
  </si>
  <si>
    <t>88101</t>
  </si>
  <si>
    <t>PRE1010</t>
  </si>
  <si>
    <t>Preston Protein Products</t>
  </si>
  <si>
    <t>Jane Hebrink</t>
  </si>
  <si>
    <t>jane.hebrink@prestonprotein.com; elizaeth.lynch@prestonprotein.com</t>
  </si>
  <si>
    <t xml:space="preserve">220 St.Paul Street </t>
  </si>
  <si>
    <t>Preston</t>
  </si>
  <si>
    <t>55965</t>
  </si>
  <si>
    <t>OAT1010</t>
  </si>
  <si>
    <t>O - AT - KA MILK PRODUCTS COOP INC</t>
  </si>
  <si>
    <t>JEREMY GEORGE</t>
  </si>
  <si>
    <t>jgeorge@oatkamilk.com</t>
  </si>
  <si>
    <t>4815 Ellicott Street</t>
  </si>
  <si>
    <t>CON1015</t>
  </si>
  <si>
    <t>CON AGRA FOODS - MENOMONIE</t>
  </si>
  <si>
    <t>Sara Bahr</t>
  </si>
  <si>
    <t>sara.Bahr@conagra.com; kblanchard@adpi.org</t>
  </si>
  <si>
    <t>104 RIVER ROAD</t>
  </si>
  <si>
    <t>MENOMONIE</t>
  </si>
  <si>
    <t>54751</t>
  </si>
  <si>
    <t>AGR1010</t>
  </si>
  <si>
    <t>AGRI-MARK/CENTRAL LAB</t>
  </si>
  <si>
    <t>Gina Marafuga  VALERIE LANE</t>
  </si>
  <si>
    <t>gmarafuga@agrimark.net; cbeck@agrimark.net</t>
  </si>
  <si>
    <t>1000 RIVERDALE ST</t>
  </si>
  <si>
    <t>WEST SPRINGFIELD</t>
  </si>
  <si>
    <t>01089</t>
  </si>
  <si>
    <t>LOS1020</t>
  </si>
  <si>
    <t>LOS ALTOS FOODS</t>
  </si>
  <si>
    <t>Christian Ortegao/Daniel Echeverry</t>
  </si>
  <si>
    <t>Daniel.Echeverry@losaltosfoods.com</t>
  </si>
  <si>
    <t>450 N BALDWIN PARK BLVD</t>
  </si>
  <si>
    <t>91746</t>
  </si>
  <si>
    <t>KLE1010</t>
  </si>
  <si>
    <t>KLEINPETER FARMS DAIRY, LLC</t>
  </si>
  <si>
    <t xml:space="preserve">OTIS BENNETT, JAMES COX   </t>
  </si>
  <si>
    <t>Otis.Bennett@KleinpeterDairy.com</t>
  </si>
  <si>
    <t>14444 AIRLINE HIGHWAY</t>
  </si>
  <si>
    <t>BATON ROUGE</t>
  </si>
  <si>
    <t>LA</t>
  </si>
  <si>
    <t>Laos</t>
  </si>
  <si>
    <t>70817</t>
  </si>
  <si>
    <t>LYN1010</t>
  </si>
  <si>
    <t>LYNN DAIRY</t>
  </si>
  <si>
    <t>JOHN OBLAK</t>
  </si>
  <si>
    <t>W 1929 HIGHWAY 10</t>
  </si>
  <si>
    <t>GRANTON</t>
  </si>
  <si>
    <t>54436</t>
  </si>
  <si>
    <t>HIL1030</t>
  </si>
  <si>
    <t>HILAND DAIRY/SPRINGFIELD</t>
  </si>
  <si>
    <t>Trevor Branch  DAN HARRISON</t>
  </si>
  <si>
    <t>springfieldlab@hilanddairy.com; adillow@hilanddairy.com</t>
  </si>
  <si>
    <t>1133 EAST KEARNEY</t>
  </si>
  <si>
    <t>65803</t>
  </si>
  <si>
    <t>ORG1040</t>
  </si>
  <si>
    <t>Organic Milk Exchange</t>
  </si>
  <si>
    <t>Alex Meldrum</t>
  </si>
  <si>
    <t>alexander.meldrum@wildrosefoods.com</t>
  </si>
  <si>
    <t>18555 SW Teton Ave</t>
  </si>
  <si>
    <t>Tualatin</t>
  </si>
  <si>
    <t>97062</t>
  </si>
  <si>
    <t>LAB1030</t>
  </si>
  <si>
    <t>LABBY</t>
  </si>
  <si>
    <t>Julia Somerdin</t>
  </si>
  <si>
    <t>julia@labbyinc.com</t>
  </si>
  <si>
    <t xml:space="preserve">700 Mass Ave. </t>
  </si>
  <si>
    <t>Cambridge</t>
  </si>
  <si>
    <t>02139</t>
  </si>
  <si>
    <t>HOL1010</t>
  </si>
  <si>
    <t>HOLLANDIA DAIRY</t>
  </si>
  <si>
    <t>Steven Burgueño</t>
  </si>
  <si>
    <t>Steven_Burgueno@hollandiadairy.com</t>
  </si>
  <si>
    <t>622 E MISSION RD</t>
  </si>
  <si>
    <t>SAN MARCOS</t>
  </si>
  <si>
    <t>92069</t>
  </si>
  <si>
    <t>PRA1020</t>
  </si>
  <si>
    <t>PRAIRIE FARMS DAIRY/GRANITE CI</t>
  </si>
  <si>
    <t>JOANNA LEVINE   PAULA SUTTON</t>
  </si>
  <si>
    <t>psutton@prairiefarms.com;</t>
  </si>
  <si>
    <t>1800 ADAMS</t>
  </si>
  <si>
    <t>GRANITE CITY</t>
  </si>
  <si>
    <t>62040</t>
  </si>
  <si>
    <t>OLD1050</t>
  </si>
  <si>
    <t>OLD WORLD CREAMERY</t>
  </si>
  <si>
    <t>STEVE KNAUSE</t>
  </si>
  <si>
    <t>steve@owcreamery.com; emma@owcreamery.com</t>
  </si>
  <si>
    <t>1606 ERIE AVE</t>
  </si>
  <si>
    <t>SHEBOYGAN</t>
  </si>
  <si>
    <t>53081</t>
  </si>
  <si>
    <t>LEP1020</t>
  </si>
  <si>
    <t>Leprino Foods - Greely, CO</t>
  </si>
  <si>
    <t>SHARI SCHNEIDER  John Patterson</t>
  </si>
  <si>
    <t>sschneider@leprinofoods.com; jpatterson@leprinofoods.com</t>
  </si>
  <si>
    <t>1302 FIRST AVE</t>
  </si>
  <si>
    <t>GREELEY</t>
  </si>
  <si>
    <t>80631</t>
  </si>
  <si>
    <t>LIF1000</t>
  </si>
  <si>
    <t>LIFEWAY WISCONSIN INC</t>
  </si>
  <si>
    <t>EMILY HELD</t>
  </si>
  <si>
    <t>emilyh@lifeway.net</t>
  </si>
  <si>
    <t>2101 DELAFIELD STREET</t>
  </si>
  <si>
    <t>WAUKESHA</t>
  </si>
  <si>
    <t>53188</t>
  </si>
  <si>
    <t>NIA1000</t>
  </si>
  <si>
    <t xml:space="preserve">Niagara Bottling, LLC. </t>
  </si>
  <si>
    <t xml:space="preserve">Kristopher Waldon </t>
  </si>
  <si>
    <t>kwaldon@niagrawater.com</t>
  </si>
  <si>
    <t>5419 Wendland Road</t>
  </si>
  <si>
    <t>Temple</t>
  </si>
  <si>
    <t>76504</t>
  </si>
  <si>
    <t>BRU1020</t>
  </si>
  <si>
    <t>BRUKER OPTICS INC</t>
  </si>
  <si>
    <t>JASON ERICKSON  DAVID LYONS</t>
  </si>
  <si>
    <t>jason.erickson@bruker.com; Lisa.McDaniel@bruker.com</t>
  </si>
  <si>
    <t>40 MANNING RD</t>
  </si>
  <si>
    <t>BILLERICA</t>
  </si>
  <si>
    <t>01821</t>
  </si>
  <si>
    <t>APP1030</t>
  </si>
  <si>
    <t>Applied Biomimetic</t>
  </si>
  <si>
    <t xml:space="preserve">Prashant Shrikhande </t>
  </si>
  <si>
    <t>PVShrikhande@appliedbiomimetic.com; CNorman@vandstrom.com</t>
  </si>
  <si>
    <t xml:space="preserve">202 Perry Parkway </t>
  </si>
  <si>
    <t>Gaithersburg</t>
  </si>
  <si>
    <t>20878</t>
  </si>
  <si>
    <t>AGR1028</t>
  </si>
  <si>
    <t xml:space="preserve">St. Paul Beverage Solutions </t>
  </si>
  <si>
    <t>ROCKY SEMOUR; JONATHON GIESE</t>
  </si>
  <si>
    <t>jgiese@spbevso.com</t>
  </si>
  <si>
    <t>2080 RICE STREET</t>
  </si>
  <si>
    <t>ST. PAUL</t>
  </si>
  <si>
    <t>55113</t>
  </si>
  <si>
    <t>RUT1010</t>
  </si>
  <si>
    <t>RUTTERS DAIRY</t>
  </si>
  <si>
    <t>SUE WISE</t>
  </si>
  <si>
    <t>lab2.dairy@rutters.com</t>
  </si>
  <si>
    <t>2100 N GEORGE ST</t>
  </si>
  <si>
    <t>YORK</t>
  </si>
  <si>
    <t>17404</t>
  </si>
  <si>
    <t>SAF1001</t>
  </si>
  <si>
    <t>SAFEWAY MILK PLANT TEMPE</t>
  </si>
  <si>
    <t>Vish Dahiya</t>
  </si>
  <si>
    <t>vishwajeet.dahiya@albertsons.com; jeanette.carlson@albertsons.com</t>
  </si>
  <si>
    <t>1115 WEST ALAMEDA</t>
  </si>
  <si>
    <t>STE1030</t>
  </si>
  <si>
    <t>STEWARTS SHOPS CORPORATION</t>
  </si>
  <si>
    <t>EWA ROBINSON</t>
  </si>
  <si>
    <t>erobinson@stewartsshops.com</t>
  </si>
  <si>
    <t>461 ROUTE 9N</t>
  </si>
  <si>
    <t>SARATOGA SPRINGS</t>
  </si>
  <si>
    <t>12866</t>
  </si>
  <si>
    <t>SOL1010</t>
  </si>
  <si>
    <t>Solares Florida Corporation</t>
  </si>
  <si>
    <t>Yaneisy Gutiérrez</t>
  </si>
  <si>
    <t>ygutierrez@solaresflorida.com</t>
  </si>
  <si>
    <t>2955 East 11th Avenue</t>
  </si>
  <si>
    <t>Hialeah</t>
  </si>
  <si>
    <t>33013</t>
  </si>
  <si>
    <t>LAQ1000</t>
  </si>
  <si>
    <t>LA QUESERA MEXICANA</t>
  </si>
  <si>
    <t>Enrique Andres Esquivel</t>
  </si>
  <si>
    <t>eesquivel@olemexicanfoods.net; respinoza@olemexicanfoods.net</t>
  </si>
  <si>
    <t>121 HANKINS STREET</t>
  </si>
  <si>
    <t>GREENEVILLE</t>
  </si>
  <si>
    <t>37745</t>
  </si>
  <si>
    <t>SAW1000</t>
  </si>
  <si>
    <t>SAWATCH ARTISAN FOODS</t>
  </si>
  <si>
    <t>KIM MARSHALL</t>
  </si>
  <si>
    <t>kmarshall@kansasdairyingredients.com</t>
  </si>
  <si>
    <t>1010 E 10TH ST</t>
  </si>
  <si>
    <t>NES1005</t>
  </si>
  <si>
    <t>NESTLE-PANAMA SA</t>
  </si>
  <si>
    <t>ORDERED BY NESTOR MARTINEZ (SOLARES)</t>
  </si>
  <si>
    <t>nmartinez@solaresflorida.com</t>
  </si>
  <si>
    <t>CALLE 69 OESTE NO 74D</t>
  </si>
  <si>
    <t>LA LOMA</t>
  </si>
  <si>
    <t>9A</t>
  </si>
  <si>
    <t>FOS1010</t>
  </si>
  <si>
    <t>FOSS NORTH AMERICA INC.</t>
  </si>
  <si>
    <t>JEANNE - EARL SHAFFER - KRISTI SKOGMAN</t>
  </si>
  <si>
    <t>6509 FLYING CLOUD DRIVE</t>
  </si>
  <si>
    <t>EDEN PRAIRIE</t>
  </si>
  <si>
    <t>55344</t>
  </si>
  <si>
    <t>INL1015</t>
  </si>
  <si>
    <t>Sigma Alimentos Costa Rica S.A.</t>
  </si>
  <si>
    <t xml:space="preserve">Stephania Zamora Quiros VICTOR GUTIERREZ  </t>
  </si>
  <si>
    <t>szamora@sigma-alimentos.co.cr</t>
  </si>
  <si>
    <t xml:space="preserve">Juan Santamaria. Carretera a El Roble de Alajuela </t>
  </si>
  <si>
    <t>Costa Rica</t>
  </si>
  <si>
    <t>CR</t>
  </si>
  <si>
    <t>10974050</t>
  </si>
  <si>
    <t>GLA1040</t>
  </si>
  <si>
    <t>Glanbia - Twinn Falls, ID</t>
  </si>
  <si>
    <t>DANNY CLAYTON</t>
  </si>
  <si>
    <t>161 4TH AVENUE SOUTH</t>
  </si>
  <si>
    <t>83301-6223</t>
  </si>
  <si>
    <t>MOS1010</t>
  </si>
  <si>
    <t>Mosaic Meadows LLC</t>
  </si>
  <si>
    <t>George Roehrig</t>
  </si>
  <si>
    <t>georger@laclarefarms.com; scottaurilio@laclarefarms.com; kaylefeber@laclarefarms.com</t>
  </si>
  <si>
    <t>W2994 County Road HH</t>
  </si>
  <si>
    <t>Malone</t>
  </si>
  <si>
    <t>53049</t>
  </si>
  <si>
    <t>RIZ1020</t>
  </si>
  <si>
    <t>Rizo-López Foods, Inc.</t>
  </si>
  <si>
    <t>Mildred C. Brahney, M. Sc.</t>
  </si>
  <si>
    <t>mbrahney@rizolopez.com</t>
  </si>
  <si>
    <t xml:space="preserve">201 S. McClure Rd.  </t>
  </si>
  <si>
    <t>Modesto</t>
  </si>
  <si>
    <t>95357</t>
  </si>
  <si>
    <t>GHL1001</t>
  </si>
  <si>
    <t>GLOBAL HEALTH LABS (GHL)</t>
  </si>
  <si>
    <t>DAMIAN MADAN, PHD</t>
  </si>
  <si>
    <t>damian.madan@ghlabs.org</t>
  </si>
  <si>
    <t>14360 SE EASTGATE WAY</t>
  </si>
  <si>
    <t>98007</t>
  </si>
  <si>
    <t>LAC1060</t>
  </si>
  <si>
    <t>La Colombe</t>
  </si>
  <si>
    <t>CASSIE GREEN</t>
  </si>
  <si>
    <t>cassie.green@lacolombe.net</t>
  </si>
  <si>
    <t>6366 Norton Center Drive</t>
  </si>
  <si>
    <t>Norton Shores</t>
  </si>
  <si>
    <t>49441</t>
  </si>
  <si>
    <t>NUE1010</t>
  </si>
  <si>
    <t>NUESTRO QUESO LLC</t>
  </si>
  <si>
    <t>Dan Segura RANDY RAYMOND</t>
  </si>
  <si>
    <t>dan.segura@nuestroqueso.com; randy.raymond@nuestroqueso.com</t>
  </si>
  <si>
    <t>752 N KENT ROAD</t>
  </si>
  <si>
    <t>61044</t>
  </si>
  <si>
    <t>LOC1010</t>
  </si>
  <si>
    <t>Lochmead Dairy</t>
  </si>
  <si>
    <t>REBECCA FINNEMAN</t>
  </si>
  <si>
    <t>rfinneman@lochmead.com</t>
  </si>
  <si>
    <t>1120 IVY STREET</t>
  </si>
  <si>
    <t>JUNCTION CITY</t>
  </si>
  <si>
    <t>97448</t>
  </si>
  <si>
    <t>SAP1016</t>
  </si>
  <si>
    <t>SAPUTO CHEESE/REEDSBURG</t>
  </si>
  <si>
    <t xml:space="preserve">Nick Charles  Sharyl Bergen </t>
  </si>
  <si>
    <t>nicholas.charles@saputo.com; Sharyl.Bergen@saputo.com</t>
  </si>
  <si>
    <t>1120 COMMERCIAL AVE</t>
  </si>
  <si>
    <t>PAR1011</t>
  </si>
  <si>
    <t>Productos Lácteos Parma - Asesores TTA / PARMA</t>
  </si>
  <si>
    <t>MAYRA ARANA (#305-468-9099)</t>
  </si>
  <si>
    <t>compras.coordinacion@parma.gt</t>
  </si>
  <si>
    <t>8423 NW 68 STREET</t>
  </si>
  <si>
    <t>33166</t>
  </si>
  <si>
    <t>NES1021</t>
  </si>
  <si>
    <t>NESTLE TRINIDAD &amp; TOBAGO LTD</t>
  </si>
  <si>
    <t xml:space="preserve"> JONATHAN BUJAN</t>
  </si>
  <si>
    <t>Devatie.Ramjattan@tt.nestle.com; Dayne.Balbosa@tt.nestle.com</t>
  </si>
  <si>
    <t>CHURCHILL ROOSEVELT HIGHWAY</t>
  </si>
  <si>
    <t>TRINIDAD  W.I.</t>
  </si>
  <si>
    <t>000000</t>
  </si>
  <si>
    <t>OBE1010</t>
  </si>
  <si>
    <t>OBERWEIS DAIRY INC</t>
  </si>
  <si>
    <t>SHARON CERANEK</t>
  </si>
  <si>
    <t>sharon.ceranek@oberweis.com; paige.little@oberweis.com; charissa.murphy@oberweis.com</t>
  </si>
  <si>
    <t>951 ICE CREAM DRIVE/SWEET ONE</t>
  </si>
  <si>
    <t>NORTH AURORA</t>
  </si>
  <si>
    <t>60542</t>
  </si>
  <si>
    <t>LAC1070</t>
  </si>
  <si>
    <t>Lactation Lab Inc.</t>
  </si>
  <si>
    <t>Stephanie Canale, M.D.</t>
  </si>
  <si>
    <t>scanale@lactationlab.com</t>
  </si>
  <si>
    <t>2315 27th Street</t>
  </si>
  <si>
    <t>Santa Monica</t>
  </si>
  <si>
    <t>90405</t>
  </si>
  <si>
    <t>PIE1000</t>
  </si>
  <si>
    <t>Pierre's Ice Cream Company, Inc.</t>
  </si>
  <si>
    <t>Nathan Judkins</t>
  </si>
  <si>
    <t>njudkins@pierres.com</t>
  </si>
  <si>
    <t>6200 Euclid Avenue</t>
  </si>
  <si>
    <t>Cleveland</t>
  </si>
  <si>
    <t>44103</t>
  </si>
  <si>
    <t>QUA1010</t>
  </si>
  <si>
    <t>QUALITY CHEESE - VAUGHAN</t>
  </si>
  <si>
    <t>KAJAM (KJ) KUNARAJASINGAM  
JOSEPH BORGO</t>
  </si>
  <si>
    <t>rodger@qualitycheese.com; kajam@qualitycheese.com</t>
  </si>
  <si>
    <t>111 JEVLAN DRIVE</t>
  </si>
  <si>
    <t>VAUGHAN</t>
  </si>
  <si>
    <t>L4L 8C2</t>
  </si>
  <si>
    <t>VAN1010</t>
  </si>
  <si>
    <t>VANDERVOORT S DAIRY</t>
  </si>
  <si>
    <t>CHRIS WILLIAMS</t>
  </si>
  <si>
    <t>christopher.williams2@kroger.com</t>
  </si>
  <si>
    <t>900 SOUTH MAIN</t>
  </si>
  <si>
    <t>PIN1000</t>
  </si>
  <si>
    <t>Pineland Farms Dairy Company Inc.</t>
  </si>
  <si>
    <t>Jessica Murphy</t>
  </si>
  <si>
    <t>jmurphy@pinelandfarmsdairy.com</t>
  </si>
  <si>
    <t>1 Milk Street</t>
  </si>
  <si>
    <t>Bangor</t>
  </si>
  <si>
    <t>04401</t>
  </si>
  <si>
    <t>HTS1001</t>
  </si>
  <si>
    <t>HTS de Centroamérica S.A Panama</t>
  </si>
  <si>
    <t>Johana Julissa Jaramillo Espinosa</t>
  </si>
  <si>
    <t>jjaramillo@htscentroamerica.com</t>
  </si>
  <si>
    <t>RUC 155675007-2-2019 DV.23</t>
  </si>
  <si>
    <t>David Chiriquí</t>
  </si>
  <si>
    <t>0426</t>
  </si>
  <si>
    <t>DAI1037</t>
  </si>
  <si>
    <t>JOYCE WERT Heather Coffman-Stephenson</t>
  </si>
  <si>
    <t>jwert@dfamilk.com; hcoffman-stephenson1@dfamilk.com</t>
  </si>
  <si>
    <t>1110 SOUTH 9TH STREET</t>
  </si>
  <si>
    <t>GOSHEN</t>
  </si>
  <si>
    <t>46526</t>
  </si>
  <si>
    <t>NIN1000</t>
  </si>
  <si>
    <t>NINTH AVENUE FOODS</t>
  </si>
  <si>
    <t>MICHAEL SANCHEZ; Evelyn Barahona</t>
  </si>
  <si>
    <t>ryanm@ninthavenuefoods.com; michaels@ninthavenuefoods.com; evelynb@ninthavenuefoods.com</t>
  </si>
  <si>
    <t>425 S 9TH AVENUE</t>
  </si>
  <si>
    <t>UNI1300</t>
  </si>
  <si>
    <t>University of California Health Milk Bank</t>
  </si>
  <si>
    <t xml:space="preserve">Lisa Stellwagen </t>
  </si>
  <si>
    <t>lstellwagen@health.ucsd.edu</t>
  </si>
  <si>
    <t>3636 Gateway Center Ave</t>
  </si>
  <si>
    <t>San Diego</t>
  </si>
  <si>
    <t>92102</t>
  </si>
  <si>
    <t>BEL1005</t>
  </si>
  <si>
    <t>BELFONTE ICE CREAM</t>
  </si>
  <si>
    <t>JUDY IRVIN Carlos Nateras</t>
  </si>
  <si>
    <t>Cnateras@belfontedairy.com; jirvin@belfontedairy.com</t>
  </si>
  <si>
    <t>1511 BROOKLYN</t>
  </si>
  <si>
    <t>64127</t>
  </si>
  <si>
    <t>LAV1000</t>
  </si>
  <si>
    <t>La Vaquita, Inc. (DFA)</t>
  </si>
  <si>
    <t>Kellie Clann</t>
  </si>
  <si>
    <t>kclann@dfamilk.com; kclann@castrocheese.com</t>
  </si>
  <si>
    <t>4006 Campbell Road</t>
  </si>
  <si>
    <t>Houston</t>
  </si>
  <si>
    <t>77080</t>
  </si>
  <si>
    <t>MAY1015</t>
  </si>
  <si>
    <t>MAYFIELD DAIRIES SO/AL</t>
  </si>
  <si>
    <t>TOM LUNDSFORD - MELONIE BAKER (0332)</t>
  </si>
  <si>
    <t>melonie.baker@dfamilk.com</t>
  </si>
  <si>
    <t>126 BARBER COURT</t>
  </si>
  <si>
    <t>BIRMINGHAM</t>
  </si>
  <si>
    <t>35209</t>
  </si>
  <si>
    <t>UNI1036</t>
  </si>
  <si>
    <t>Unilever Mfg.</t>
  </si>
  <si>
    <t>Jessica Duley                   also GOO1010</t>
  </si>
  <si>
    <t>Jessica.Duley2@unilever.com</t>
  </si>
  <si>
    <t>2400 ROSE PARKWAY</t>
  </si>
  <si>
    <t>SIKESTON</t>
  </si>
  <si>
    <t>63801-3920</t>
  </si>
  <si>
    <t>POR1010</t>
  </si>
  <si>
    <t>Integrated Chemistry Services LLC</t>
  </si>
  <si>
    <t>Peter, Rachel</t>
  </si>
  <si>
    <t>ppulhac@integrated-chemistry.com; rjeronimus@integrated-chemistry.com</t>
  </si>
  <si>
    <t>1 WHITTENDALE DRIVE</t>
  </si>
  <si>
    <t>MOORESTOWN</t>
  </si>
  <si>
    <t>08057</t>
  </si>
  <si>
    <t>PRA1011</t>
  </si>
  <si>
    <t>MARVIN KUHN - yes different zip codes for ship/b</t>
  </si>
  <si>
    <t>quincylab@prairiefarms.com</t>
  </si>
  <si>
    <t>415 - N 24TH STREET</t>
  </si>
  <si>
    <t>QUINCY</t>
  </si>
  <si>
    <t>62301</t>
  </si>
  <si>
    <t>FOR1080</t>
  </si>
  <si>
    <t>FOREMOST FARMS USA</t>
  </si>
  <si>
    <t>Diane Nelson  RAQUEL MISKOWSKI</t>
  </si>
  <si>
    <t>Diane.nelson@foremostfarms.com</t>
  </si>
  <si>
    <t>2541 FOREMOST RD</t>
  </si>
  <si>
    <t>PLOVER</t>
  </si>
  <si>
    <t>54467</t>
  </si>
  <si>
    <t>WEL1013</t>
  </si>
  <si>
    <t>DEAN FOODS - ST GEORGE ICE CREAM</t>
  </si>
  <si>
    <t>Matthew Rogers</t>
  </si>
  <si>
    <t>matt.rogers@dfamilk.com</t>
  </si>
  <si>
    <t>1310 E COMMERCE DRIVE</t>
  </si>
  <si>
    <t>ST GEORGE</t>
  </si>
  <si>
    <t>84790</t>
  </si>
  <si>
    <t>BAL1070</t>
  </si>
  <si>
    <t>SensoryEffects Inc., a Balchem company</t>
  </si>
  <si>
    <t>David Grimm</t>
  </si>
  <si>
    <t>DGrimm@BALCHEM.COM;JWidman@balchem.com</t>
  </si>
  <si>
    <t>111 W. High St</t>
  </si>
  <si>
    <t xml:space="preserve">Defiance </t>
  </si>
  <si>
    <t>43512</t>
  </si>
  <si>
    <t>CEM1010</t>
  </si>
  <si>
    <t>CEM Corporation</t>
  </si>
  <si>
    <t xml:space="preserve">COLIN SIMPSON </t>
  </si>
  <si>
    <t>Colin.Simpson@cem.com; cheryl.welch@cem.com; teri.copas@cem.com</t>
  </si>
  <si>
    <t>3100 SMITH FARM ROAD</t>
  </si>
  <si>
    <t>MATTHEWS</t>
  </si>
  <si>
    <t>28105</t>
  </si>
  <si>
    <t>MIL1000</t>
  </si>
  <si>
    <t>MillRoad Dairy</t>
  </si>
  <si>
    <t>Jordan Napolsik</t>
  </si>
  <si>
    <t>jnapolski@millroaddairy.com; jsilva@millroaddairy.com</t>
  </si>
  <si>
    <t>12 Mill Road</t>
  </si>
  <si>
    <t>WhiteHouse Station</t>
  </si>
  <si>
    <t>SUI1020</t>
  </si>
  <si>
    <t>SUIZA DAIRY</t>
  </si>
  <si>
    <t>CATALINO PAULINO</t>
  </si>
  <si>
    <t>cpaulino@suizapr.com</t>
  </si>
  <si>
    <t>Car.467 Km 0.9 BO Camacelles</t>
  </si>
  <si>
    <t>Aguadilla</t>
  </si>
  <si>
    <t>00603</t>
  </si>
  <si>
    <t>REX1010</t>
  </si>
  <si>
    <t>REX CREAMERY</t>
  </si>
  <si>
    <t>Roberto Esparza</t>
  </si>
  <si>
    <t>robertoe@rexcreamery.com</t>
  </si>
  <si>
    <t>5743 SMITHWAY ST #105</t>
  </si>
  <si>
    <t>COMMERCE</t>
  </si>
  <si>
    <t>90040</t>
  </si>
  <si>
    <t>SPE1010</t>
  </si>
  <si>
    <t>Specialty Cheese Co., Inc.</t>
  </si>
  <si>
    <t>Will Gruber , Al Thompson</t>
  </si>
  <si>
    <t>Will@specialcheese.com; Albertt@specialcheese.com</t>
  </si>
  <si>
    <t>430 N Main St</t>
  </si>
  <si>
    <t>Reeseville</t>
  </si>
  <si>
    <t>53579</t>
  </si>
  <si>
    <t>COR1000</t>
  </si>
  <si>
    <t xml:space="preserve">Corso Lecheria </t>
  </si>
  <si>
    <t>Irene Morera</t>
  </si>
  <si>
    <t>emarinb@corsolecheria.com</t>
  </si>
  <si>
    <t>3km después de la escuela de poasito</t>
  </si>
  <si>
    <t>ALAJUELITA</t>
  </si>
  <si>
    <t>BEL1012</t>
  </si>
  <si>
    <t>BELGIOIOSO CHEESE, INC</t>
  </si>
  <si>
    <t>SCOTT MOE</t>
  </si>
  <si>
    <t>scott.moe@belgioioso.com</t>
  </si>
  <si>
    <t>W2400 COUNTY ROAD S</t>
  </si>
  <si>
    <t>DAI1053</t>
  </si>
  <si>
    <t>BORDEN DAIRY OF MS</t>
  </si>
  <si>
    <t>Nicholas Tilghman, JUNE CROSBY</t>
  </si>
  <si>
    <t>nicholas.tilghman@bordendairy.com</t>
  </si>
  <si>
    <t>7554 US HWY 49 NORTH</t>
  </si>
  <si>
    <t>HATTIESBURG</t>
  </si>
  <si>
    <t>39404</t>
  </si>
  <si>
    <t>OAK1015</t>
  </si>
  <si>
    <t>Dean Foods - Dallas, TX</t>
  </si>
  <si>
    <t>JOHN MILLS</t>
  </si>
  <si>
    <t>John.Mills@dfamilk.com</t>
  </si>
  <si>
    <t>3114 S Haskell Ave</t>
  </si>
  <si>
    <t>75223</t>
  </si>
  <si>
    <t>OAK1006</t>
  </si>
  <si>
    <t>OAK FARMS DAIRY/SAN ANTONIO</t>
  </si>
  <si>
    <t>DON RITCH</t>
  </si>
  <si>
    <t>don.ritch@dfamilk.com</t>
  </si>
  <si>
    <t>1314 FREDRICKSBURG RD</t>
  </si>
  <si>
    <t>SAN ANTONIO</t>
  </si>
  <si>
    <t>78201</t>
  </si>
  <si>
    <t>DEA1011</t>
  </si>
  <si>
    <t>Dean Foods - Birmingham, AL</t>
  </si>
  <si>
    <t>Emily Bradley/Paul White</t>
  </si>
  <si>
    <t>ebradley@dfamilk.com,paul.white2@dfamilk.com</t>
  </si>
  <si>
    <t>126 Barber Court</t>
  </si>
  <si>
    <t>Birmingham</t>
  </si>
  <si>
    <t>COU1012</t>
  </si>
  <si>
    <t>COUNTRY FRESH INC/GRAND RAPIDS</t>
  </si>
  <si>
    <t>TARRA PACKARD - Charge to Mastercard</t>
  </si>
  <si>
    <t>tarra_packard@deanfoods.com</t>
  </si>
  <si>
    <t>355 MART ST SW</t>
  </si>
  <si>
    <t>GRAND RAPIDS</t>
  </si>
  <si>
    <t>49518</t>
  </si>
  <si>
    <t>JIL1010</t>
  </si>
  <si>
    <t>JILBERT DAIRY/DEAN</t>
  </si>
  <si>
    <t>MARY LARSON</t>
  </si>
  <si>
    <t>mary_larson@deanfoods.com</t>
  </si>
  <si>
    <t>200 MEESKE AVE</t>
  </si>
  <si>
    <t>MARQUETTE</t>
  </si>
  <si>
    <t>49855</t>
  </si>
  <si>
    <t>FRI1010</t>
  </si>
  <si>
    <t>Dean Foods - Wilbraham, MA</t>
  </si>
  <si>
    <t>Laurie Powell   TAMMY HOWE    Jenna Woodward</t>
  </si>
  <si>
    <t>Laurie_Powell@Deanfoods.com; Tammy_Howe@deanfoods.com; Jenna.woodward@dfamilk.com</t>
  </si>
  <si>
    <t>1855 BOSTON ROAD</t>
  </si>
  <si>
    <t>WILBRAHAM</t>
  </si>
  <si>
    <t>01095</t>
  </si>
  <si>
    <t>MEA1013</t>
  </si>
  <si>
    <t>DEAN FOODS COMPANY</t>
  </si>
  <si>
    <t>Ryan Creel</t>
  </si>
  <si>
    <t>ryan.creel@meadowgolddairy.com</t>
  </si>
  <si>
    <t>1301 WEST BANNOCK ST</t>
  </si>
  <si>
    <t>83702</t>
  </si>
  <si>
    <t>INS1000</t>
  </si>
  <si>
    <t>Instrumed Service Co., Inc.</t>
  </si>
  <si>
    <t>Carlos Vargas</t>
  </si>
  <si>
    <t>Carlos.vargas@instrumed.net; amanda.rosado@instrumed.net</t>
  </si>
  <si>
    <t>Galicia Ave. O-14</t>
  </si>
  <si>
    <t>CAROLINA</t>
  </si>
  <si>
    <t>00983</t>
  </si>
  <si>
    <t>SAP1018</t>
  </si>
  <si>
    <t>Saputo Greenway</t>
  </si>
  <si>
    <t>Heather Duckworth</t>
  </si>
  <si>
    <t>heather.duckworth@saputo.com</t>
  </si>
  <si>
    <t>522 Greenway Court</t>
  </si>
  <si>
    <t>Reedsburg</t>
  </si>
  <si>
    <t>BIO1040</t>
  </si>
  <si>
    <t>BioMedico</t>
  </si>
  <si>
    <t>Rolando Aldana</t>
  </si>
  <si>
    <t>ra.biomedico@gmail.com</t>
  </si>
  <si>
    <t>Santa Ana, El Salvador</t>
  </si>
  <si>
    <t>SV</t>
  </si>
  <si>
    <t>El Salvador</t>
  </si>
  <si>
    <t>AND1010</t>
  </si>
  <si>
    <t>ANDERSON-ERICKSON DAIRY</t>
  </si>
  <si>
    <t xml:space="preserve">Nicholas Klatt  JOHN JUST  </t>
  </si>
  <si>
    <t>nicholask@aedairy.com</t>
  </si>
  <si>
    <t>2229 HUBBELL AVE</t>
  </si>
  <si>
    <t>DES MOINES</t>
  </si>
  <si>
    <t>50317</t>
  </si>
  <si>
    <t>PUR1070</t>
  </si>
  <si>
    <t>Purple Cow Creamery - Holland</t>
  </si>
  <si>
    <t>PHILLIP MALBURG, PAMELA NUAN</t>
  </si>
  <si>
    <t>phillip.malburg@meijer.com; pamela.nuan@meijer.com; JAMES.SANFORD@meijer.com</t>
  </si>
  <si>
    <t>234 CHARLES DRIVE</t>
  </si>
  <si>
    <t>HOLLAND</t>
  </si>
  <si>
    <t>49424</t>
  </si>
  <si>
    <t>DEA1080</t>
  </si>
  <si>
    <t>Prairie Farms - Hammond, LA</t>
  </si>
  <si>
    <t>JESSICA HEBERT</t>
  </si>
  <si>
    <t>jessica_hebert@prairiefarms.com</t>
  </si>
  <si>
    <t>4001 Hwy 190W</t>
  </si>
  <si>
    <t>HAMMOND</t>
  </si>
  <si>
    <t>70401</t>
  </si>
  <si>
    <t>HIL1080</t>
  </si>
  <si>
    <t>HILAND DAIRY ICE CREAM</t>
  </si>
  <si>
    <t>LIZ ALBRIGHT</t>
  </si>
  <si>
    <t>LAllbright@hilanddairy.com</t>
  </si>
  <si>
    <t>13173 HWY 271 N</t>
  </si>
  <si>
    <t>75708</t>
  </si>
  <si>
    <t>HIL1090</t>
  </si>
  <si>
    <t>HILAND DAIRY - KANSAS CITY, MO</t>
  </si>
  <si>
    <t>Carlos Nateras</t>
  </si>
  <si>
    <t>cnateras@belfontedairy.com</t>
  </si>
  <si>
    <t>1625 CLEVELAND</t>
  </si>
  <si>
    <t>HIL1040</t>
  </si>
  <si>
    <t>HILAND DAIRY - NORFOLK, NE</t>
  </si>
  <si>
    <t>DOUG HICKS</t>
  </si>
  <si>
    <t>vcovell@prairiefarms.com; jprather@hilanddairy.com</t>
  </si>
  <si>
    <t>700 E OMAHA AVENUE</t>
  </si>
  <si>
    <t>68701</t>
  </si>
  <si>
    <t>PRA1014</t>
  </si>
  <si>
    <t>PRAIRIE FARMS</t>
  </si>
  <si>
    <t>FAITH SMITH</t>
  </si>
  <si>
    <t>610 MADISON ST</t>
  </si>
  <si>
    <t>JEFFERSON CITY</t>
  </si>
  <si>
    <t>65101</t>
  </si>
  <si>
    <t>PRA1015</t>
  </si>
  <si>
    <t>PRAIRIE FARMS/FORT WAYNE</t>
  </si>
  <si>
    <t xml:space="preserve">
MATT HAUSCHILD, TREVOR SAMPSON</t>
  </si>
  <si>
    <t>Mhauschild@prairiefarms.com; sungerer@prairiefarms.com</t>
  </si>
  <si>
    <t>3400 LIMA ROAD</t>
  </si>
  <si>
    <t>46805</t>
  </si>
  <si>
    <t>PRA1037</t>
  </si>
  <si>
    <t>PRAIRIE FARMS/SPRINGFIELD</t>
  </si>
  <si>
    <t>JOE POWELL</t>
  </si>
  <si>
    <t>2540 S MACARTHUR BLVD</t>
  </si>
  <si>
    <t>62704</t>
  </si>
  <si>
    <t>PRA1035</t>
  </si>
  <si>
    <t>PRAIRIE FARMS DAIRY INC-ICE CREAM SPECIALTIES</t>
  </si>
  <si>
    <t>JOLENE HEDGER</t>
  </si>
  <si>
    <t>OFallonLab@prairiefarms.com; jhedger@gmail.com</t>
  </si>
  <si>
    <t>400 W HWY 50</t>
  </si>
  <si>
    <t>O FALLON</t>
  </si>
  <si>
    <t>MAI1000</t>
  </si>
  <si>
    <t>MAINE DEPT OF AG/MILK QC LAB</t>
  </si>
  <si>
    <t xml:space="preserve">
LINDA STAHLNECKER</t>
  </si>
  <si>
    <t>linda.stahlnecker@maine.gov</t>
  </si>
  <si>
    <t>AMHI COMPLEX/DEERING BLDG</t>
  </si>
  <si>
    <t>AUGUSTA</t>
  </si>
  <si>
    <t>04333</t>
  </si>
  <si>
    <t>SIE1040</t>
  </si>
  <si>
    <t>SIERRA NEVADA CHEESE COMPANY</t>
  </si>
  <si>
    <t>Sherry Gruber</t>
  </si>
  <si>
    <t>6505 COUNTY RD 39</t>
  </si>
  <si>
    <t>WILLOWS</t>
  </si>
  <si>
    <t>95988</t>
  </si>
  <si>
    <t>FDA1010</t>
  </si>
  <si>
    <t>IIT   NATIONAL CENTER FOOD SAFETY &amp; TECHNOLOGY</t>
  </si>
  <si>
    <t>JODIE ULASZEK  VISHNU PATEL OR RAVINDER REDDY</t>
  </si>
  <si>
    <t>julaszek@iit.edu</t>
  </si>
  <si>
    <t>6502 SO ARCHER ROAD</t>
  </si>
  <si>
    <t>BEDFORD PARK</t>
  </si>
  <si>
    <t>60501</t>
  </si>
  <si>
    <t>BOX1000</t>
  </si>
  <si>
    <t>Boxcarr Handmade Cheese</t>
  </si>
  <si>
    <t>Paul Genke</t>
  </si>
  <si>
    <t>curd@boxcarrhandmadecheese.com</t>
  </si>
  <si>
    <t xml:space="preserve">2207 Carr Store Road </t>
  </si>
  <si>
    <t>Cedar Grove</t>
  </si>
  <si>
    <t>27231</t>
  </si>
  <si>
    <t>COL1025</t>
  </si>
  <si>
    <t>COLAVECO : RUT 040183310011</t>
  </si>
  <si>
    <t>CECILIA ABELENDA</t>
  </si>
  <si>
    <t>colavecolab@gmail.com</t>
  </si>
  <si>
    <t>Parque El Retiro entre calle  Brasil y C. Hugo s/n</t>
  </si>
  <si>
    <t>Nueva Helvecia-</t>
  </si>
  <si>
    <t>CP 70201</t>
  </si>
  <si>
    <t>MCA1010</t>
  </si>
  <si>
    <t>MCARTHUR DAIRY</t>
  </si>
  <si>
    <t>WILBERT JEROME, MARIA UNDA</t>
  </si>
  <si>
    <t>wilbert_jerome@deanfoods.com; maria_unda@deanfoods.com; timothystevens@mcarthurnext.com</t>
  </si>
  <si>
    <t>6851 NE SECOND AVE</t>
  </si>
  <si>
    <t>DAI1060</t>
  </si>
  <si>
    <t>DAIRY MIX/FL</t>
  </si>
  <si>
    <t>GIZEL ISHAKOVA</t>
  </si>
  <si>
    <t>gishakova@dairymix.com</t>
  </si>
  <si>
    <t>3020 - 46TH AVE NORTH</t>
  </si>
  <si>
    <t>ST PETERSBURG</t>
  </si>
  <si>
    <t>33714</t>
  </si>
  <si>
    <t>FAR1060</t>
  </si>
  <si>
    <t>Farmers Select LLC</t>
  </si>
  <si>
    <t>Edgar Garcia</t>
  </si>
  <si>
    <t>edgarg@farmers-select.com</t>
  </si>
  <si>
    <t>7321 N Loop Dr</t>
  </si>
  <si>
    <t>El Paso</t>
  </si>
  <si>
    <t>79915</t>
  </si>
  <si>
    <t>LAN1000</t>
  </si>
  <si>
    <t>Land O'Lakes - Arden Hills, MN</t>
  </si>
  <si>
    <t>Michelle Bonaime</t>
  </si>
  <si>
    <t>jjjarvis@landolakes.com; mbonaime@landolakes.com</t>
  </si>
  <si>
    <t>1150 COUNTY RD F</t>
  </si>
  <si>
    <t>ARDEN HILLS</t>
  </si>
  <si>
    <t>55126</t>
  </si>
  <si>
    <t>MOU1000</t>
  </si>
  <si>
    <t>Mountaintop Beverage</t>
  </si>
  <si>
    <t>Lisa Kovalic</t>
  </si>
  <si>
    <t>lkovalic@mountaintopbeverage.com</t>
  </si>
  <si>
    <t>63 Mathieson Street</t>
  </si>
  <si>
    <t>Morgantown</t>
  </si>
  <si>
    <t>26501</t>
  </si>
  <si>
    <t>NAS1010</t>
  </si>
  <si>
    <t>NASONVILLE DAIRY</t>
  </si>
  <si>
    <t>SCOTT DORBERT</t>
  </si>
  <si>
    <t>sdorbert@nasonvilledairy.com</t>
  </si>
  <si>
    <t>10898 US HWY 10 W</t>
  </si>
  <si>
    <t>SSI1000</t>
  </si>
  <si>
    <t>Super Store Industries</t>
  </si>
  <si>
    <t>Lucina Lona</t>
  </si>
  <si>
    <t>llona@ssica.com</t>
  </si>
  <si>
    <t>2600 Spengler Way</t>
  </si>
  <si>
    <t>Turlock</t>
  </si>
  <si>
    <t>SAR1011</t>
  </si>
  <si>
    <t>SARAH  FARMS</t>
  </si>
  <si>
    <t>ADRIAN</t>
  </si>
  <si>
    <t>purchasing@sarahfarms.com</t>
  </si>
  <si>
    <t>2751 PALO VERDE ST</t>
  </si>
  <si>
    <t>85365</t>
  </si>
  <si>
    <t>PLA1030</t>
  </si>
  <si>
    <t>PLAINS DAIRY</t>
  </si>
  <si>
    <t>TINO MARTINEZ</t>
  </si>
  <si>
    <t>tmartinez@plainsdairy.com; bkstone@plainsdairy.com</t>
  </si>
  <si>
    <t>300 N TAYLOR ST</t>
  </si>
  <si>
    <t>AMARILLO</t>
  </si>
  <si>
    <t>79107</t>
  </si>
  <si>
    <t>ROT1017</t>
  </si>
  <si>
    <t>KANPAK, LLC</t>
  </si>
  <si>
    <t>MELISSA NOLAN</t>
  </si>
  <si>
    <t>melissa.nolan@kanpak.us</t>
  </si>
  <si>
    <t xml:space="preserve">105 HORIZON BUSINESS PARK </t>
  </si>
  <si>
    <t>TRI1000</t>
  </si>
  <si>
    <t>Trilliant Food</t>
  </si>
  <si>
    <t>Diego Benitez</t>
  </si>
  <si>
    <t>dbenitez@trilliantfood.com</t>
  </si>
  <si>
    <t>590 Enterprise Dr.</t>
  </si>
  <si>
    <t>Neenah</t>
  </si>
  <si>
    <t>ZWI1000</t>
  </si>
  <si>
    <t>ZwitterCo</t>
  </si>
  <si>
    <t>Jennifer Moraes</t>
  </si>
  <si>
    <t>jmoraes@zwitterco.com</t>
  </si>
  <si>
    <t>12 Cabot Rd.</t>
  </si>
  <si>
    <t>Woburn</t>
  </si>
  <si>
    <t>01801</t>
  </si>
  <si>
    <t>MIL1030</t>
  </si>
  <si>
    <t>Milk Diagnostics</t>
  </si>
  <si>
    <t>Skye Hustad</t>
  </si>
  <si>
    <t>shustad@f3wireless.com</t>
  </si>
  <si>
    <t>211 St Anthony Parkway</t>
  </si>
  <si>
    <t>Minneapolis</t>
  </si>
  <si>
    <t>55418</t>
  </si>
  <si>
    <t>DHI1405</t>
  </si>
  <si>
    <t>AgSource Labs</t>
  </si>
  <si>
    <t>Eric Helms</t>
  </si>
  <si>
    <t>Eric.Helms@agsource.com</t>
  </si>
  <si>
    <t>3700 Downwind Drive</t>
  </si>
  <si>
    <t>Marshfield</t>
  </si>
  <si>
    <t>SOU1050</t>
  </si>
  <si>
    <t>SOUTH DAKOTA STATE UNIVERSITY   DAIRY SCIENCE DEPT</t>
  </si>
  <si>
    <t>Steven Beckman</t>
  </si>
  <si>
    <t>jayne.raabe@sdstate.edu; steven.beckman@sdstate.edu</t>
  </si>
  <si>
    <t>Alfred Dairy Science Hall 167</t>
  </si>
  <si>
    <t>57007</t>
  </si>
  <si>
    <t>AND1020</t>
  </si>
  <si>
    <t>ANDERSON DAIRY/LAS VEGAS</t>
  </si>
  <si>
    <t>AMANDA THOMPSON</t>
  </si>
  <si>
    <t>athompson@andersondairy.com</t>
  </si>
  <si>
    <t>810 SEARLES AVE</t>
  </si>
  <si>
    <t>89101</t>
  </si>
  <si>
    <t>BOT1000</t>
  </si>
  <si>
    <t>Bothwell Cheese</t>
  </si>
  <si>
    <t>Natasha Penner</t>
  </si>
  <si>
    <t>Lucinda.Fiebelkorn@bothwellcheese.com; Natasha.Penner@bothwellcheese.com</t>
  </si>
  <si>
    <t>61 Main Street PO Box 119</t>
  </si>
  <si>
    <t>New Bothwell</t>
  </si>
  <si>
    <t>R0A 1C0</t>
  </si>
  <si>
    <t>GOO1015</t>
  </si>
  <si>
    <t>Goodwest Industries</t>
  </si>
  <si>
    <t>Jim Kozlowski</t>
  </si>
  <si>
    <t>jkozlowski@goodwest.com</t>
  </si>
  <si>
    <t>48 Quarry Road</t>
  </si>
  <si>
    <t>Douglassville</t>
  </si>
  <si>
    <t>19518</t>
  </si>
  <si>
    <t>PEP1020</t>
  </si>
  <si>
    <t>Pepsi Cola</t>
  </si>
  <si>
    <t>Lauren Benedict</t>
  </si>
  <si>
    <t>lauren.benedict1@pepsico.com</t>
  </si>
  <si>
    <t>100 E Stevens Ave</t>
  </si>
  <si>
    <t xml:space="preserve">Valhalla </t>
  </si>
  <si>
    <t>10595</t>
  </si>
  <si>
    <t>TRE1005</t>
  </si>
  <si>
    <t>VAQUERIA TRES MONJITAS INC</t>
  </si>
  <si>
    <t>215 CALLE FEDERICO COSTA</t>
  </si>
  <si>
    <t>SAN JUAN</t>
  </si>
  <si>
    <t>00918-1322</t>
  </si>
  <si>
    <t>WIS1080</t>
  </si>
  <si>
    <t>Wisconsin Dairy State Cheese Co.</t>
  </si>
  <si>
    <t>Avneet Sonna</t>
  </si>
  <si>
    <t>asonna@dairystatecheese.com</t>
  </si>
  <si>
    <t>6888 Hwy 13 34</t>
  </si>
  <si>
    <t>Rudolph</t>
  </si>
  <si>
    <t>54475</t>
  </si>
  <si>
    <t>NIN1001</t>
  </si>
  <si>
    <t>NINTH AVENUE FOODS - EAST</t>
  </si>
  <si>
    <t>Stephen Whittington</t>
  </si>
  <si>
    <t>stephenw@ninthavenuefoods.com</t>
  </si>
  <si>
    <t xml:space="preserve">6350 South Cty Rd 175 West </t>
  </si>
  <si>
    <t>Columbus</t>
  </si>
  <si>
    <t>47201</t>
  </si>
  <si>
    <t>SAR1030</t>
  </si>
  <si>
    <t>SARGENTO</t>
  </si>
  <si>
    <t>David Perillo  HEATHER VANDERKIN</t>
  </si>
  <si>
    <t>david.perillo@sargento.com; heather.vanderkin@sargento.com</t>
  </si>
  <si>
    <t>305 PINE ST</t>
  </si>
  <si>
    <t>ELKHART LAKE</t>
  </si>
  <si>
    <t>53020</t>
  </si>
  <si>
    <t>UPS1012</t>
  </si>
  <si>
    <t>Upstate Niagra - Rochester, NY</t>
  </si>
  <si>
    <t>Kelli Kelly</t>
  </si>
  <si>
    <t>KKelly@uncdairy.com</t>
  </si>
  <si>
    <t>45 FULTON AVE</t>
  </si>
  <si>
    <t>14608</t>
  </si>
  <si>
    <t>GRU1000</t>
  </si>
  <si>
    <t>Pasteurizadora Rica - Dominican Republic</t>
  </si>
  <si>
    <t>Carlos Gomez</t>
  </si>
  <si>
    <t>cgomez@gruporica.com</t>
  </si>
  <si>
    <t>km 6-1/2 Autopista Duarte</t>
  </si>
  <si>
    <t>Santo Domingo</t>
  </si>
  <si>
    <t>LEP1007</t>
  </si>
  <si>
    <t>LEPRINO FDS -  LEMOORE WEST</t>
  </si>
  <si>
    <t>AMBERLYNN HERNANDEZ  Ashleigh Rocha Julia Di Piero</t>
  </si>
  <si>
    <t>amhernandez@leprinofoods.com; arrocha@leprinofoods.com jbryant@leprinfoods.com</t>
  </si>
  <si>
    <t>351 NORTH BELLE HAVEN DRIVE</t>
  </si>
  <si>
    <t>LEMOORE</t>
  </si>
  <si>
    <t>93245</t>
  </si>
  <si>
    <t>KEN1020</t>
  </si>
  <si>
    <t>NAILE</t>
  </si>
  <si>
    <t>Barb Mullen</t>
  </si>
  <si>
    <t>bmullendvm@aol.com</t>
  </si>
  <si>
    <t>3657 Happy Valley Rd</t>
  </si>
  <si>
    <t>Glascow</t>
  </si>
  <si>
    <t>EDA1000</t>
  </si>
  <si>
    <t>Edacious, PCB</t>
  </si>
  <si>
    <t>Jill Clapterton</t>
  </si>
  <si>
    <t>jill@edacious.com</t>
  </si>
  <si>
    <t>260 Cedar Hill Street</t>
  </si>
  <si>
    <t>Marlborough</t>
  </si>
  <si>
    <t>01752</t>
  </si>
  <si>
    <t>VER1010</t>
  </si>
  <si>
    <t>Land O'Lakes - Vermont Creamery</t>
  </si>
  <si>
    <t>Mike Jacques</t>
  </si>
  <si>
    <t>mjacques@vermontcreamery.com; skliman@vermontcreamery.com</t>
  </si>
  <si>
    <t>29 Pitman Road</t>
  </si>
  <si>
    <t>Websterville</t>
  </si>
  <si>
    <t>05678</t>
  </si>
  <si>
    <t>HER1030</t>
  </si>
  <si>
    <t>Stremicks Heritage Foods</t>
  </si>
  <si>
    <t>Violeta Bratu/LAB</t>
  </si>
  <si>
    <t>vbratu@heritage-foods.com</t>
  </si>
  <si>
    <t>4002 Westminiester Avenue</t>
  </si>
  <si>
    <t>92703-1310</t>
  </si>
  <si>
    <t>BRU1015</t>
  </si>
  <si>
    <t>Bruker Optics Inc. - Billerica, MA</t>
  </si>
  <si>
    <t>DEAN ROBERTS   JASON ERICKSON   (608) 276-3826</t>
  </si>
  <si>
    <t>jason.erickson@bruker.com;lisa.mcdaniel@brukeroptics.com;dean.roberts@bruker.com</t>
  </si>
  <si>
    <t>5465 EAST CHERYL PARKWAY</t>
  </si>
  <si>
    <t>MADISON</t>
  </si>
  <si>
    <t>53711</t>
  </si>
  <si>
    <t>MBP1000</t>
  </si>
  <si>
    <t>M &amp; B Products, Inc.</t>
  </si>
  <si>
    <t>Teresa Esquivel Steve Tibbitts</t>
  </si>
  <si>
    <t>qalab@mbproducts.com</t>
  </si>
  <si>
    <t>8601 Harney Road</t>
  </si>
  <si>
    <t>Temple Terrace</t>
  </si>
  <si>
    <t>33637</t>
  </si>
  <si>
    <t>MIN1015</t>
  </si>
  <si>
    <t>MINERVA DAIRY</t>
  </si>
  <si>
    <t xml:space="preserve">
MARK BANNER, ALEX LINCOLN</t>
  </si>
  <si>
    <t>430 RADLOFF AVE</t>
  </si>
  <si>
    <t>MINERVA</t>
  </si>
  <si>
    <t>44657</t>
  </si>
  <si>
    <t>LEI1000</t>
  </si>
  <si>
    <t>Leiby's Dairy</t>
  </si>
  <si>
    <t>Jeremy Leiby</t>
  </si>
  <si>
    <t>jeremy.leibys@gmail.com</t>
  </si>
  <si>
    <t>116 Mountain Rd</t>
  </si>
  <si>
    <t>Tamaqua</t>
  </si>
  <si>
    <t>18252</t>
  </si>
  <si>
    <t>PRA1038</t>
  </si>
  <si>
    <t>Ice Cream Specialties - Prairie Farms St. Louis</t>
  </si>
  <si>
    <t>Doug Hedger</t>
  </si>
  <si>
    <t>dhedger@prairiefarms.com</t>
  </si>
  <si>
    <t>8419 Hanley Industrial Court</t>
  </si>
  <si>
    <t>St. Louis</t>
  </si>
  <si>
    <t>63144</t>
  </si>
  <si>
    <t>NAN1000</t>
  </si>
  <si>
    <t>NANAK FOODS INC</t>
  </si>
  <si>
    <t>JESSICA BROOKS</t>
  </si>
  <si>
    <t>Jessica@nanakfoods.com</t>
  </si>
  <si>
    <t>2825 Roeder Ave</t>
  </si>
  <si>
    <t>Bellingham</t>
  </si>
  <si>
    <t>98225</t>
  </si>
  <si>
    <t>SAF1015</t>
  </si>
  <si>
    <t>SAFEWAY INC/COMMERCE - CA</t>
  </si>
  <si>
    <t>Guadalupe Montes</t>
  </si>
  <si>
    <t>guadalupe.montes@albertsons.com;jessica.recinos@albertsons.com</t>
  </si>
  <si>
    <t>3361 SO BOXFORD AVE</t>
  </si>
  <si>
    <t>CITY OF COMMERCE</t>
  </si>
  <si>
    <t>TOS1010</t>
  </si>
  <si>
    <t>TOSCANA CHEESE COMPANY</t>
  </si>
  <si>
    <t>GINA DAMADO   Briana Lorenzo</t>
  </si>
  <si>
    <t>blorenzo@toscanacheese.com; gdamato@toscanacheese.com</t>
  </si>
  <si>
    <t>575 WINSOR DRIVE</t>
  </si>
  <si>
    <t>SECAUCUS</t>
  </si>
  <si>
    <t>07094</t>
  </si>
  <si>
    <t>POP1020</t>
  </si>
  <si>
    <t>Poppies Bakeries USA</t>
  </si>
  <si>
    <t>Mansi Shah Stacey Mills</t>
  </si>
  <si>
    <t>Mansi.Shah@poppies.us; stacey.mills@poppies.us</t>
  </si>
  <si>
    <t>1151 Aventon Gin Rd</t>
  </si>
  <si>
    <t>Whitakers</t>
  </si>
  <si>
    <t>27891</t>
  </si>
  <si>
    <t>CRO1005</t>
  </si>
  <si>
    <t>USE KRO1040 The Kroger Company - Indianapolis, IN</t>
  </si>
  <si>
    <t>Trang Vo Alex Marcano</t>
  </si>
  <si>
    <t>dave.merritt@kroger.com; alejandro.marcano@kroger.com; carl.lowery@kroger.com</t>
  </si>
  <si>
    <t>400 SOUTH SHORTRIDGE RD</t>
  </si>
  <si>
    <t>INDIANAPOLIS</t>
  </si>
  <si>
    <t>46219</t>
  </si>
  <si>
    <t>LAM1010</t>
  </si>
  <si>
    <t>LAMERS DAIRY</t>
  </si>
  <si>
    <t>TIM   Mark Lamers</t>
  </si>
  <si>
    <t>mark.lamers@lamersdairyinc.com</t>
  </si>
  <si>
    <t>N 410 SPEEL SCHOOL RD</t>
  </si>
  <si>
    <t>54915</t>
  </si>
  <si>
    <t>CAL1090</t>
  </si>
  <si>
    <t>CALIFORNIA STATE UNIVERSITY/FRESNO</t>
  </si>
  <si>
    <t>Geoffrey Dervishian</t>
  </si>
  <si>
    <t>gdervishian@mail.fresnostate.edu</t>
  </si>
  <si>
    <t xml:space="preserve">2671 E. Barstow Ave </t>
  </si>
  <si>
    <t>93710</t>
  </si>
  <si>
    <t>SAP1030</t>
  </si>
  <si>
    <t>SAPUTO - BLACK CREEK WI</t>
  </si>
  <si>
    <t>Dana McMorrow Michelle Parker</t>
  </si>
  <si>
    <t>michelle.parker@saputo.com; Dana.McMorrow@saputo.com</t>
  </si>
  <si>
    <t>307 N CLARK ST</t>
  </si>
  <si>
    <t>BLACK CREEK</t>
  </si>
  <si>
    <t>54106</t>
  </si>
  <si>
    <t>VAV1010</t>
  </si>
  <si>
    <t>V &amp; V SUPREMO FOODS</t>
  </si>
  <si>
    <t>CHRIS SHRAIM Molly Meyer</t>
  </si>
  <si>
    <t>christines@vvsupremo.com; aracelig@vvsupremo.com; MollyM@vvsupremo.com</t>
  </si>
  <si>
    <t>1934 W 21ST ST</t>
  </si>
  <si>
    <t>CHICAGO</t>
  </si>
  <si>
    <t>60608</t>
  </si>
  <si>
    <t>PAC1021</t>
  </si>
  <si>
    <t>Pacific Dairy Solutions, LLC</t>
  </si>
  <si>
    <t>Patty Flores</t>
  </si>
  <si>
    <t>patty.flores4@dfamilk.com</t>
  </si>
  <si>
    <t>20 Midwest Drive</t>
  </si>
  <si>
    <t>Pacific</t>
  </si>
  <si>
    <t>63069</t>
  </si>
  <si>
    <t>MET1013</t>
  </si>
  <si>
    <t>PARKER ANALYTICAL LLC</t>
  </si>
  <si>
    <t>Mark Criado</t>
  </si>
  <si>
    <t>mark.criado@parkeranalytical.com</t>
  </si>
  <si>
    <t>1830 SAWMILL DR SUITE 100</t>
  </si>
  <si>
    <t>LUCAS</t>
  </si>
  <si>
    <t>75002</t>
  </si>
  <si>
    <t>VOL1000</t>
  </si>
  <si>
    <t>Volleman Dairy Processing LLC</t>
  </si>
  <si>
    <t>Andrew Volleman</t>
  </si>
  <si>
    <t>andrew@vollemansdairy.com</t>
  </si>
  <si>
    <t>5901 HWY 36</t>
  </si>
  <si>
    <t>Gustine</t>
  </si>
  <si>
    <t>76455</t>
  </si>
  <si>
    <t>BER1011</t>
  </si>
  <si>
    <t>Tim Rademaker at Berner Foods</t>
  </si>
  <si>
    <t>Tim Rademaker</t>
  </si>
  <si>
    <t>timothy.rademaker@bernerfoods.com; arthur.gustafson@bernerfoods.com</t>
  </si>
  <si>
    <t>1691 Edgewood Drive</t>
  </si>
  <si>
    <t>Davis</t>
  </si>
  <si>
    <t>61019</t>
  </si>
  <si>
    <t>DES1010</t>
  </si>
  <si>
    <t>DESERET DAIRY PRODUCTS</t>
  </si>
  <si>
    <t>LANCE WILLIAMS</t>
  </si>
  <si>
    <t>lwilliams@ldschurch.org</t>
  </si>
  <si>
    <t>784 W 700 SOUTH</t>
  </si>
  <si>
    <t>BON1015</t>
  </si>
  <si>
    <t>BONGARDS CREAMERIES/PERHAM</t>
  </si>
  <si>
    <t>ASHLEY MALCOLM  JOSH VANDERBEEK</t>
  </si>
  <si>
    <t>perhamlab@bongards.com; ashley.malcolm@bongards.com; josh.vanderbeek@bongards.com</t>
  </si>
  <si>
    <t>110 3RD AVE NE</t>
  </si>
  <si>
    <t>PERHAM</t>
  </si>
  <si>
    <t>56573</t>
  </si>
  <si>
    <t>PUB1012</t>
  </si>
  <si>
    <t>PUBLIX SUPERMARKETS INC/DACULA</t>
  </si>
  <si>
    <t>BRIANA RIDDICK   CARRIE FUGIEL Christopher McGhee</t>
  </si>
  <si>
    <t>Carrie.Fugiel@publix.com; christopher.mcghee@publix.com</t>
  </si>
  <si>
    <t>445 HURRICANE TRAIL</t>
  </si>
  <si>
    <t>DACULA</t>
  </si>
  <si>
    <t>30019</t>
  </si>
  <si>
    <t>ROY1000</t>
  </si>
  <si>
    <t>Royal Canda Milk</t>
  </si>
  <si>
    <t>Dennys Sanchez</t>
  </si>
  <si>
    <t>purchasing@canadaroyalmilk.com; caosteve@canadaroyalmilk.com; ca.brokerage.info@kerrylogistics.com</t>
  </si>
  <si>
    <t>1680 Venture Dr</t>
  </si>
  <si>
    <t>Kingston</t>
  </si>
  <si>
    <t>K7P 0E9</t>
  </si>
  <si>
    <t>CAC1005</t>
  </si>
  <si>
    <t>Cacique Foods, LLC</t>
  </si>
  <si>
    <t>David Quintero</t>
  </si>
  <si>
    <t>Dquintero@caciquefoods.com; dconde@caciquefoods.com</t>
  </si>
  <si>
    <t>8501 S Georgia St.</t>
  </si>
  <si>
    <t>Amarillo</t>
  </si>
  <si>
    <t>79118</t>
  </si>
  <si>
    <t>CSF1010</t>
  </si>
  <si>
    <t>CONTINENTAL DAIRY FACILITIES SW LLC</t>
  </si>
  <si>
    <t xml:space="preserve">Kyle Stevenson Ashley Wybenga MARISSA ABBOTT </t>
  </si>
  <si>
    <t>kstevenson@cdfswllc.com; awybenga@cdfswllc.com; mabbott@cdfswllc.com; jvillegas@cdfswllc.com;</t>
  </si>
  <si>
    <t>1926 FM 54</t>
  </si>
  <si>
    <t>LITTLEFIELD</t>
  </si>
  <si>
    <t>79339</t>
  </si>
  <si>
    <t>PRA1110</t>
  </si>
  <si>
    <t>PRAIRIE FARMS LAFAYETTE</t>
  </si>
  <si>
    <t>Shelly Reese</t>
  </si>
  <si>
    <t>sreese@icecreamspecialties.com</t>
  </si>
  <si>
    <t>2600 CONCORD RD</t>
  </si>
  <si>
    <t>LAFAYETTE</t>
  </si>
  <si>
    <t>47909</t>
  </si>
  <si>
    <t>PRA1120</t>
  </si>
  <si>
    <t>PRAIRIE FARMS DAYTON</t>
  </si>
  <si>
    <t>Amanda Delgrosso</t>
  </si>
  <si>
    <t>967 SENATE DR</t>
  </si>
  <si>
    <t>DAYTON</t>
  </si>
  <si>
    <t>45459</t>
  </si>
  <si>
    <t>HAR1001</t>
  </si>
  <si>
    <t>HARRISBURG DAIRIES INC</t>
  </si>
  <si>
    <t>Amy Conklin</t>
  </si>
  <si>
    <t>krobinson@harrisburgdairies.com; Lab@harrisburgdairies.com</t>
  </si>
  <si>
    <t>2001 HERR ST</t>
  </si>
  <si>
    <t>HARRISBURG</t>
  </si>
  <si>
    <t>17103</t>
  </si>
  <si>
    <t>SPR1011</t>
  </si>
  <si>
    <t>The Kroger Company - Cincinnati, OH</t>
  </si>
  <si>
    <t>DON RICE  KATHLEEN SCHMID</t>
  </si>
  <si>
    <t>kathleen.schmid@kroger.com</t>
  </si>
  <si>
    <t>11801 CHESTERDALE ROAD</t>
  </si>
  <si>
    <t>CINCINNATI</t>
  </si>
  <si>
    <t>45246</t>
  </si>
  <si>
    <t>BRU1025</t>
  </si>
  <si>
    <t>Panhandle Products, LLC</t>
  </si>
  <si>
    <t>Elbia Galo</t>
  </si>
  <si>
    <t>mzuniga@texascheese.net;mlopez@texascheese.net;mrivera@texascheese.net;|egalo@texascheese.net;Mlopez@texascheese.net</t>
  </si>
  <si>
    <t>5056 W Road G</t>
  </si>
  <si>
    <t>Dumas</t>
  </si>
  <si>
    <t>79029</t>
  </si>
  <si>
    <t>DAI1010</t>
  </si>
  <si>
    <t>Dairy Farmers of America - Cabool, MO</t>
  </si>
  <si>
    <t>Dalton Harris</t>
  </si>
  <si>
    <t>dalton.harris@dfamilk.com</t>
  </si>
  <si>
    <t xml:space="preserve">950 Metrecal Trace Street </t>
  </si>
  <si>
    <t>Cabool</t>
  </si>
  <si>
    <t>65689</t>
  </si>
  <si>
    <t>BEN1013</t>
  </si>
  <si>
    <t>BEN &amp; JERRYS</t>
  </si>
  <si>
    <t>TYLER BROWN Samantha Morse</t>
  </si>
  <si>
    <t>Tyler.Brown@benjerry.com: samantha.morse@unilever.com</t>
  </si>
  <si>
    <t>900 INDUSTRIAL PARK ROAD</t>
  </si>
  <si>
    <t>ST. ALBANS</t>
  </si>
  <si>
    <t>COW1000</t>
  </si>
  <si>
    <t>Cowgirl Creamery</t>
  </si>
  <si>
    <t>Shayna Hamidi</t>
  </si>
  <si>
    <t>shamidi@cowgirlcreamery.com</t>
  </si>
  <si>
    <t>1490 Cader Ln</t>
  </si>
  <si>
    <t>Petaluma</t>
  </si>
  <si>
    <t>94954</t>
  </si>
  <si>
    <t>MIL1110</t>
  </si>
  <si>
    <t>Milk Specialties Global - Monroe, WI</t>
  </si>
  <si>
    <t xml:space="preserve">Jenny Bower  Mark Tollakson Tim Cook </t>
  </si>
  <si>
    <t>MTollakson@milkspecialties.com; jbower@milkspecialties.com</t>
  </si>
  <si>
    <t>245 11th St.</t>
  </si>
  <si>
    <t>Monroe</t>
  </si>
  <si>
    <t>VQC1013</t>
  </si>
  <si>
    <t>VALLEY QUEEN CHEESE (DO NOT USE)</t>
  </si>
  <si>
    <t>TOSHA OVERBY</t>
  </si>
  <si>
    <t>toverby@vqcheese.com; llaubscher@voiceofmilk.com</t>
  </si>
  <si>
    <t>200 E RAILWAY AVE</t>
  </si>
  <si>
    <t>HIL1110</t>
  </si>
  <si>
    <t>Hiland Dairy Foods - Dallas, TX</t>
  </si>
  <si>
    <t>Kristin Bradshaw</t>
  </si>
  <si>
    <t>kbradshaw@hilanddairy.com; akaushal@hilanddairy.com</t>
  </si>
  <si>
    <t>5327 Botham Jean Blvd.</t>
  </si>
  <si>
    <t>Dallas</t>
  </si>
  <si>
    <t>75215</t>
  </si>
  <si>
    <t>MER1030</t>
  </si>
  <si>
    <t>Patrick Kozy</t>
  </si>
  <si>
    <t>patrick.kozy@mxns.com;kblanchard@adpi.org;apowers@adpi.org</t>
  </si>
  <si>
    <t>3600 EAGLE NEST DRIVE</t>
  </si>
  <si>
    <t>CRETE</t>
  </si>
  <si>
    <t>60417</t>
  </si>
  <si>
    <t>SGS1010</t>
  </si>
  <si>
    <t>SGS North America</t>
  </si>
  <si>
    <t>Jonathan Rarrat</t>
  </si>
  <si>
    <t>jonathan.rarrat@sgs.com;apowers@adpi.org;kblanchard@adpi.org</t>
  </si>
  <si>
    <t>224 North Derby Lane</t>
  </si>
  <si>
    <t>North Sioux City</t>
  </si>
  <si>
    <t>57049</t>
  </si>
  <si>
    <t>TRO1030</t>
  </si>
  <si>
    <t>Tropicale Foods</t>
  </si>
  <si>
    <t>Margaret Tay</t>
  </si>
  <si>
    <t>btay@tropicalefoods.com</t>
  </si>
  <si>
    <t>1001 East 33rd St</t>
  </si>
  <si>
    <t>79404</t>
  </si>
  <si>
    <t>ISG1010</t>
  </si>
  <si>
    <t>Cooperative Isigny Sainte-Mere</t>
  </si>
  <si>
    <t>Amalia Elder</t>
  </si>
  <si>
    <t>amalia.elder@isysme.com;kblanchard@adpi.org</t>
  </si>
  <si>
    <t>2 Rue du Docteur Boutrois</t>
  </si>
  <si>
    <t>Isigny Sur Mer</t>
  </si>
  <si>
    <t>14230</t>
  </si>
  <si>
    <t>MEI1010</t>
  </si>
  <si>
    <t>MEISTER CHEESE COMPANY</t>
  </si>
  <si>
    <t>Kraig</t>
  </si>
  <si>
    <t>kkammes@meistercheese.com</t>
  </si>
  <si>
    <t>1160 Industrial Drive</t>
  </si>
  <si>
    <t>MUSCODA</t>
  </si>
  <si>
    <t>53573</t>
  </si>
  <si>
    <t>HIL1100</t>
  </si>
  <si>
    <t>Tinu Thomas; Randy Blakley</t>
  </si>
  <si>
    <t>tthomas@hilanddairy.com;labkc@hilanddairy.com;RBlakley@hilanddairy.com;bvarner@hilanddairy.com;dchapman@hilanddairy.com</t>
  </si>
  <si>
    <t>3805 Emanuel Cleaver II BLVD</t>
  </si>
  <si>
    <t>Kansas City</t>
  </si>
  <si>
    <t>ADP1000</t>
  </si>
  <si>
    <t>ADPI</t>
  </si>
  <si>
    <t>Steve Griffin</t>
  </si>
  <si>
    <t>sgriffin@adpi.org;dqcicustomerservice@us4.eurofinsus.com</t>
  </si>
  <si>
    <t>126 N. Addison Ave</t>
  </si>
  <si>
    <t>Elmhurst</t>
  </si>
  <si>
    <t>60126</t>
  </si>
  <si>
    <t>ROW1010</t>
  </si>
  <si>
    <t>Rowsy international Limited</t>
  </si>
  <si>
    <t>William Oyewole</t>
  </si>
  <si>
    <t>william@rowsy.com; kblanchard@adpi.org;apowers@adpi.org</t>
  </si>
  <si>
    <t>125 Okota Road</t>
  </si>
  <si>
    <t>Isolo, Lagos</t>
  </si>
  <si>
    <t>102214</t>
  </si>
  <si>
    <t>LUB1407</t>
  </si>
  <si>
    <t>Guangzhou Lubex Scientific Instrument Co., Ltd.</t>
  </si>
  <si>
    <t>Angel Wang</t>
  </si>
  <si>
    <t>wanglin@lubex.com.cn; kblanchard@adpi.org; apowers@adpi.org</t>
  </si>
  <si>
    <t>Room 4B01, 4F Tongde Footwear Base G Building</t>
  </si>
  <si>
    <t>Guangzhou</t>
  </si>
  <si>
    <t>GU</t>
  </si>
  <si>
    <t>Guam</t>
  </si>
  <si>
    <t>510407</t>
  </si>
  <si>
    <t>BEL1001</t>
  </si>
  <si>
    <t xml:space="preserve">Belgioioso Cheese - Langes Corner      </t>
  </si>
  <si>
    <t>Jennifer Harkins</t>
  </si>
  <si>
    <t>jennifer.harkins@belgioioso.com</t>
  </si>
  <si>
    <t>5312 Steves Cheese Rd</t>
  </si>
  <si>
    <t>Denmark</t>
  </si>
  <si>
    <t>AGR1081</t>
  </si>
  <si>
    <t>Agropur Coopérative (LCAG)</t>
  </si>
  <si>
    <t>Dominic Monty</t>
  </si>
  <si>
    <t>dominic.monty@agropur.com; kblanchard@adpi.org; apowers@adpi.org</t>
  </si>
  <si>
    <t>4700 Rue Armand - Frappier</t>
  </si>
  <si>
    <t>Saint-Hubert</t>
  </si>
  <si>
    <t>QC</t>
  </si>
  <si>
    <t>Quebec</t>
  </si>
  <si>
    <t>J3Z1G5</t>
  </si>
  <si>
    <t>SGS1020</t>
  </si>
  <si>
    <t>SGS France Laboratoire de Rouen</t>
  </si>
  <si>
    <t>Florence NEDELEC</t>
  </si>
  <si>
    <t>florence.nedelec@sgs.com, Jonathan.Rarrat@sgs.com; kblanchard@adpi.org;apowers@adpi.org</t>
  </si>
  <si>
    <t>Technopole du Madrillet</t>
  </si>
  <si>
    <t>Saint Etienne du Rouvray</t>
  </si>
  <si>
    <t>RO</t>
  </si>
  <si>
    <t>Romania</t>
  </si>
  <si>
    <t>76801</t>
  </si>
  <si>
    <t>BUV1000</t>
  </si>
  <si>
    <t>Bureau Veritas</t>
  </si>
  <si>
    <t>Flavia D'Silva</t>
  </si>
  <si>
    <t>flavia.dsilva@bureauveritas.com; kblanchard@adpi.org; apowers@adpi.org</t>
  </si>
  <si>
    <t>6740 Campobello Road</t>
  </si>
  <si>
    <t>Mississauga</t>
  </si>
  <si>
    <t>L5N 2L8</t>
  </si>
  <si>
    <t>MER1050</t>
  </si>
  <si>
    <t>Mérieux NutriSciences, Springfield - MO</t>
  </si>
  <si>
    <t>Henry Huang</t>
  </si>
  <si>
    <t>henry.huang@mxns.com; kblanchard@adpi.org; apowers@adpi.org</t>
  </si>
  <si>
    <t>2835 N Oak Grove Ave</t>
  </si>
  <si>
    <t>Springfield</t>
  </si>
  <si>
    <t>DAN1200</t>
  </si>
  <si>
    <t>Danone Pulmuone</t>
  </si>
  <si>
    <t>Jeong Min Yoo</t>
  </si>
  <si>
    <t>jeongmin.yoo@pulmuone.com;kblanchard@adpi.org</t>
  </si>
  <si>
    <t>145 Anam-ro</t>
  </si>
  <si>
    <t>Seong Buk Gu</t>
  </si>
  <si>
    <t>SE</t>
  </si>
  <si>
    <t>02841</t>
  </si>
  <si>
    <t>QVC1013</t>
  </si>
  <si>
    <t>Valley Queen Cheese</t>
  </si>
  <si>
    <t>Tosha Overly</t>
  </si>
  <si>
    <t>llaubscher@voiceofmilk.com; rmilton@vqcheese.com;TOverby@vqcheese.com; athronson@vqcheese.com</t>
  </si>
  <si>
    <t>200 E Railway Ave</t>
  </si>
  <si>
    <t>Milkbank</t>
  </si>
  <si>
    <t>GEO1010</t>
  </si>
  <si>
    <t>GEORGIA DEPT OF AG</t>
  </si>
  <si>
    <t>Natasha Morris</t>
  </si>
  <si>
    <t>agillel@agr.state.ga.us; Adam.Gilleland@agr.georgia.gov; natasha.morris@agr.georgia.gov</t>
  </si>
  <si>
    <t>19 MARTIN LUTHER KING DR SW</t>
  </si>
  <si>
    <t>30334</t>
  </si>
  <si>
    <t>ILV1000</t>
  </si>
  <si>
    <t>EV - ILVO</t>
  </si>
  <si>
    <t>Wouter De Laender</t>
  </si>
  <si>
    <t>wouter.delaender@ilvo.vlaanderen.be; kblanchard@adpi.org, apowers@adpi.org</t>
  </si>
  <si>
    <t>Brusselsesteenweg 370</t>
  </si>
  <si>
    <t>Melle, Flanders</t>
  </si>
  <si>
    <t>FD</t>
  </si>
  <si>
    <t>9090</t>
  </si>
  <si>
    <t>OHI1000</t>
  </si>
  <si>
    <t>The Ohio State University</t>
  </si>
  <si>
    <t>Bhavesh Patel</t>
  </si>
  <si>
    <t>patel.4153@osu.edu</t>
  </si>
  <si>
    <t>2015 Fyffe Road</t>
  </si>
  <si>
    <t>43210</t>
  </si>
  <si>
    <t>UNI1021</t>
  </si>
  <si>
    <t>NFDM - United Dairyment of Arizona</t>
  </si>
  <si>
    <t>hmyers@udaz.org</t>
  </si>
  <si>
    <t>2008 S. Hardy Dr.</t>
  </si>
  <si>
    <t>Tempe</t>
  </si>
  <si>
    <t>HAL1010</t>
  </si>
  <si>
    <t>Halo Farms</t>
  </si>
  <si>
    <t>Kathleen Arnold</t>
  </si>
  <si>
    <t>info@halofarm.com</t>
  </si>
  <si>
    <t>970 Spruce Street</t>
  </si>
  <si>
    <t>Lawrenceville</t>
  </si>
  <si>
    <t>08648</t>
  </si>
  <si>
    <t>SSB1000</t>
  </si>
  <si>
    <t>Syarikat Saintifik Bersatu (M) Sdn Bhd</t>
  </si>
  <si>
    <t>Darren Lee</t>
  </si>
  <si>
    <t>info@saintifik.com</t>
  </si>
  <si>
    <t>16, Jalan Tukas, Taman Soga</t>
  </si>
  <si>
    <t>Batu Pahat</t>
  </si>
  <si>
    <t>JO</t>
  </si>
  <si>
    <t>Jordan</t>
  </si>
  <si>
    <t>83000</t>
  </si>
  <si>
    <t>NSE1000</t>
  </si>
  <si>
    <t>Northside Elevator</t>
  </si>
  <si>
    <t>Cameron Brussow</t>
  </si>
  <si>
    <t>cameron.brussow@northsideelevator.com</t>
  </si>
  <si>
    <t>227 East Spring Street</t>
  </si>
  <si>
    <t>Loyal</t>
  </si>
  <si>
    <t>54446</t>
  </si>
  <si>
    <t>CRS1000</t>
  </si>
  <si>
    <t>Certified Reference Standard Ltd</t>
  </si>
  <si>
    <t>Supattra Santan</t>
  </si>
  <si>
    <t>supattra@crm-standards.com</t>
  </si>
  <si>
    <t>565, PERFECT PLACE RAMKHAMHAENG</t>
  </si>
  <si>
    <t>LAT KRABANG, BANGKOK</t>
  </si>
  <si>
    <t>BK</t>
  </si>
  <si>
    <t>10520</t>
  </si>
  <si>
    <t>TIT1000</t>
  </si>
  <si>
    <t>Titusville Dairy Products Company</t>
  </si>
  <si>
    <t>Aaron Beach</t>
  </si>
  <si>
    <t>abtdpc@zoominternet.net</t>
  </si>
  <si>
    <t>217 South Washington St..</t>
  </si>
  <si>
    <t>Titusville</t>
  </si>
  <si>
    <t>16354</t>
  </si>
  <si>
    <t>INS1001</t>
  </si>
  <si>
    <t>Departamento de Salud - Hosp. de Distrito</t>
  </si>
  <si>
    <t>Eneida Marrero</t>
  </si>
  <si>
    <t>Ave. San Luis Carr. 129</t>
  </si>
  <si>
    <t>Arecibo</t>
  </si>
  <si>
    <t>00612-3666</t>
  </si>
  <si>
    <t>MMH1000</t>
  </si>
  <si>
    <t>McFadyen Manor Homestead</t>
  </si>
  <si>
    <t>Nate McFadyen</t>
  </si>
  <si>
    <t>mcfadyenmanorhomestead@gmail.com</t>
  </si>
  <si>
    <t>11000 Hwy 87 N</t>
  </si>
  <si>
    <t>Milton</t>
  </si>
  <si>
    <t>32570</t>
  </si>
  <si>
    <t>BOR1015</t>
  </si>
  <si>
    <t>Borden Dairy - Lafayette, LA</t>
  </si>
  <si>
    <t>KEITH PITRE  DAVID WOOLVERTON</t>
  </si>
  <si>
    <t>keith.pitre@bordendairy.com</t>
  </si>
  <si>
    <t>1308 BERTRAND DRIVE</t>
  </si>
  <si>
    <t>70506</t>
  </si>
  <si>
    <t>LAB1111</t>
  </si>
  <si>
    <t>Labnet - Poland</t>
  </si>
  <si>
    <t>Mrs Dominika Letkowska</t>
  </si>
  <si>
    <t>iza.rozek@labnet.com.pl</t>
  </si>
  <si>
    <t>Polska 15</t>
  </si>
  <si>
    <t>Gdynia</t>
  </si>
  <si>
    <t>GD</t>
  </si>
  <si>
    <t>Grenada</t>
  </si>
  <si>
    <t>81-339</t>
  </si>
  <si>
    <t>SWI1111</t>
  </si>
  <si>
    <t>Hochdorf Swiss Nutrition AG</t>
  </si>
  <si>
    <t>Liane Hanisch</t>
  </si>
  <si>
    <t>liane.hanisch@hochdorf.com</t>
  </si>
  <si>
    <t>Hochdorf</t>
  </si>
  <si>
    <t>6281</t>
  </si>
  <si>
    <t>WES1111</t>
  </si>
  <si>
    <t>Darigold - Jerome, ID (NFDM Account)</t>
  </si>
  <si>
    <t>Rick Vander Jagt</t>
  </si>
  <si>
    <t>rick.vanderjagt@darigold.com</t>
  </si>
  <si>
    <t>1703 S Buchanan St</t>
  </si>
  <si>
    <t>Jerome</t>
  </si>
  <si>
    <t>TNU1111</t>
  </si>
  <si>
    <t>Tnuva Central Co-op for the Marketing of Agricultu</t>
  </si>
  <si>
    <t>MORIA ISRAELI</t>
  </si>
  <si>
    <t>moriai@tnuva.co.il; kblanchard@adpi.org</t>
  </si>
  <si>
    <t>Kibuz Tel Yosef</t>
  </si>
  <si>
    <t>Tel Yosef</t>
  </si>
  <si>
    <t>KB</t>
  </si>
  <si>
    <t>1913200</t>
  </si>
  <si>
    <t>CRE1111</t>
  </si>
  <si>
    <t>Cremo</t>
  </si>
  <si>
    <t>Mei Lin Cheung</t>
  </si>
  <si>
    <t>meilin.cheung@cremo.ch; kblanchard@adpi.com</t>
  </si>
  <si>
    <t>Rte de Moncor 6</t>
  </si>
  <si>
    <t>Villars-sur-Glane</t>
  </si>
  <si>
    <t>FR</t>
  </si>
  <si>
    <t>1752</t>
  </si>
  <si>
    <t>UNC1111</t>
  </si>
  <si>
    <t>Upstate Niagra Cooperative - NFDM Orders</t>
  </si>
  <si>
    <t>Jeremy George</t>
  </si>
  <si>
    <t>jgeorge@uncdairy.com; kblanchard@adpi.org</t>
  </si>
  <si>
    <t>4815 Ellicott St. Road</t>
  </si>
  <si>
    <t>LEP1005</t>
  </si>
  <si>
    <t>LEPRINO FOODS/REMUS</t>
  </si>
  <si>
    <t>Elizabeth Schoder Kate McLeod Al Underhill</t>
  </si>
  <si>
    <t>eschoder@leprinofoods.com; aclements@leprinofoods.com; kmcleod@leprinofoods.com; aunderhill@leprinofoods.com</t>
  </si>
  <si>
    <t>311 N SHERIDAN</t>
  </si>
  <si>
    <t>REMUS</t>
  </si>
  <si>
    <t>49340</t>
  </si>
  <si>
    <t>MER1111</t>
  </si>
  <si>
    <t>Merieux NutriSciences Salida - NFDM Account</t>
  </si>
  <si>
    <t>Tina Chavez</t>
  </si>
  <si>
    <t>tina.chavez@mxns.com; kblanchard@adpi.org</t>
  </si>
  <si>
    <t>5262 Pirrone Ct</t>
  </si>
  <si>
    <t>CAR1010</t>
  </si>
  <si>
    <t>Carr Valley</t>
  </si>
  <si>
    <t>Randi Osborne</t>
  </si>
  <si>
    <t>rosborne@carrvalleycheese.com</t>
  </si>
  <si>
    <t>S3797 County Rd G</t>
  </si>
  <si>
    <t>LaValle</t>
  </si>
  <si>
    <t>53941</t>
  </si>
  <si>
    <t>SUN1010</t>
  </si>
  <si>
    <t>Suntado</t>
  </si>
  <si>
    <t>Tammy Mallory</t>
  </si>
  <si>
    <t>tmallory@suntado.com</t>
  </si>
  <si>
    <t>1240 West 16th St</t>
  </si>
  <si>
    <t>Burley</t>
  </si>
  <si>
    <t>WRC1000</t>
  </si>
  <si>
    <t>Westrock Coffee</t>
  </si>
  <si>
    <t>Kate Parsons</t>
  </si>
  <si>
    <t>kate.parsons@westrockcoffee.com; falana.jackson@westrockcoffee.com;Julia.Isakson@westrockcoffee.com; Kerra.Chan@westrockcoffee.com; jaiden.boorman@westrockcoffee.com; lane.smith@westrockcoffee.com</t>
  </si>
  <si>
    <t>480 Exchange Ave</t>
  </si>
  <si>
    <t>Conway</t>
  </si>
  <si>
    <t>72032</t>
  </si>
  <si>
    <t>LEP1111</t>
  </si>
  <si>
    <t>NFDM Leprino Foods - Denver</t>
  </si>
  <si>
    <t>Maricela Hernandez</t>
  </si>
  <si>
    <t>mahernandez@leprinofoods.com; kblanchard@adpi.com</t>
  </si>
  <si>
    <t>1830 W. 38th Ave</t>
  </si>
  <si>
    <t>Denver</t>
  </si>
  <si>
    <t>80211</t>
  </si>
  <si>
    <t>WIL1111</t>
  </si>
  <si>
    <t>NFDM - Westland Ind. Lab. BV (KVK 09073850)</t>
  </si>
  <si>
    <t>Richard Lam</t>
  </si>
  <si>
    <t>richard@wilonline.nl; kblanchard@adpi.org</t>
  </si>
  <si>
    <t>HESSELINK VAN SUCHTELENWEG 4</t>
  </si>
  <si>
    <t>Wageningen</t>
  </si>
  <si>
    <t>GL</t>
  </si>
  <si>
    <t>Greenland</t>
  </si>
  <si>
    <t>6703 CT</t>
  </si>
  <si>
    <t>USS1111</t>
  </si>
  <si>
    <t>Unique Scientific Syndicate</t>
  </si>
  <si>
    <t>Shah Brijesh</t>
  </si>
  <si>
    <t>uniquescientificsyndicate@gmail.com; Kblanchard@adpi.org</t>
  </si>
  <si>
    <t>Star Trade Center Near Chamunda Circle</t>
  </si>
  <si>
    <t>Mumbai</t>
  </si>
  <si>
    <t>MU</t>
  </si>
  <si>
    <t>400092</t>
  </si>
  <si>
    <t>OFI1111</t>
  </si>
  <si>
    <t>Olam Food Ingredients</t>
  </si>
  <si>
    <t>Oksana Iliushyk</t>
  </si>
  <si>
    <t>oksana.iliushyk@olamnet.com; kblanchard@adpi.org</t>
  </si>
  <si>
    <t>20 Metalistiv Street</t>
  </si>
  <si>
    <t>Kyiv</t>
  </si>
  <si>
    <t>03057</t>
  </si>
  <si>
    <t>Column2</t>
  </si>
  <si>
    <t>SCC</t>
  </si>
  <si>
    <t>Past.Homo</t>
  </si>
  <si>
    <t>Ground Return</t>
  </si>
  <si>
    <t>Handling</t>
  </si>
  <si>
    <t>Column Labels</t>
  </si>
  <si>
    <t>State Table</t>
  </si>
  <si>
    <t>FEDX PRIORITY OVERNIGHT</t>
  </si>
  <si>
    <t>Can modify</t>
  </si>
  <si>
    <t>PASSWORD TO UNLOCK = Quincy5205</t>
  </si>
  <si>
    <t>Row Labels</t>
  </si>
  <si>
    <t>Average of Our Cost</t>
  </si>
  <si>
    <t>Max of Our Cost</t>
  </si>
  <si>
    <t>Count of Order Nbr</t>
  </si>
  <si>
    <t>Zip geography</t>
  </si>
  <si>
    <t># Shipments</t>
  </si>
  <si>
    <t>Average Our Cost</t>
  </si>
  <si>
    <t>Max Our Cost</t>
  </si>
  <si>
    <t>Heavy Weighted Factor</t>
  </si>
  <si>
    <t>Min to charge</t>
  </si>
  <si>
    <t>Should Charge</t>
  </si>
  <si>
    <t>Min</t>
  </si>
  <si>
    <t>Target</t>
  </si>
  <si>
    <t>Average of Average Our Cost</t>
  </si>
  <si>
    <t># Submissions Monthly</t>
  </si>
  <si>
    <t>Modifyer</t>
  </si>
  <si>
    <t>#Kits</t>
  </si>
  <si>
    <t># Kits in rotation</t>
  </si>
  <si>
    <t># Submissions each month</t>
  </si>
  <si>
    <t>Kit Size (Large, Small)</t>
  </si>
  <si>
    <t>#Kits Modifyer</t>
  </si>
  <si>
    <t>#Submissions Modifyer</t>
  </si>
  <si>
    <t>Kit size modifyer</t>
  </si>
  <si>
    <t>Georgia</t>
  </si>
  <si>
    <t>Return Fee (hard coded)</t>
  </si>
  <si>
    <t>Monthly Charge</t>
  </si>
  <si>
    <t>Selling Target</t>
  </si>
  <si>
    <t>ROUNDUP((Target*#submissions each month)*(AVERAGE(Modifiers))+(return fee*#submissions each month)</t>
  </si>
  <si>
    <t>Selling Min</t>
  </si>
  <si>
    <t>ROUNDUP((Min*#submissions each month)*(AVERAGE(Modifiers))+(return fee*#submissions each month)</t>
  </si>
  <si>
    <t>Per submission Charge</t>
  </si>
  <si>
    <t>Kit Size</t>
  </si>
  <si>
    <t>Large</t>
  </si>
  <si>
    <t>Estimated Freight Savings</t>
  </si>
  <si>
    <t>Small</t>
  </si>
  <si>
    <t>Example of cost comparison per unit (Customer)</t>
  </si>
  <si>
    <t>Example of cost comparison per unit (DQCI)</t>
  </si>
  <si>
    <t>Overnight shipping</t>
  </si>
  <si>
    <t>Return</t>
  </si>
  <si>
    <t>Cooler/supplies</t>
  </si>
  <si>
    <t>Overnight packages</t>
  </si>
  <si>
    <t>Return packages</t>
  </si>
  <si>
    <t>Cooler/Supplies</t>
  </si>
  <si>
    <t>Montly Charge</t>
  </si>
  <si>
    <t>Montly Cost</t>
  </si>
  <si>
    <t>Per submission</t>
  </si>
  <si>
    <t>Cost Per submission</t>
  </si>
  <si>
    <t>South Carolina</t>
  </si>
  <si>
    <t>Charge Monthly</t>
  </si>
  <si>
    <t>Charge Per Submisson</t>
  </si>
  <si>
    <t>Margin Target Month</t>
  </si>
  <si>
    <t>Margin Target Submission</t>
  </si>
  <si>
    <t>Grand Total</t>
  </si>
  <si>
    <t>Non-US</t>
  </si>
  <si>
    <t>27809</t>
  </si>
  <si>
    <t>53004</t>
  </si>
  <si>
    <t>53818-3099</t>
  </si>
  <si>
    <t>68502</t>
  </si>
  <si>
    <t>85040</t>
  </si>
  <si>
    <t>Cadence factor</t>
  </si>
  <si>
    <t>Factor</t>
  </si>
  <si>
    <t>%Difference from "true" bi-weekly</t>
  </si>
  <si>
    <t>Milk</t>
  </si>
  <si>
    <t>Cream</t>
  </si>
  <si>
    <t>Daily Production</t>
  </si>
  <si>
    <t>Daily Savings if Calibration is Bi-Weekly</t>
  </si>
  <si>
    <t>Daily Savings if Calibration is Monthly</t>
  </si>
  <si>
    <t>for calc</t>
  </si>
  <si>
    <t>Product%</t>
  </si>
  <si>
    <t>Per lbs</t>
  </si>
  <si>
    <t>Pasteurized/Homogenized Milk Fortified</t>
  </si>
  <si>
    <t>Whey</t>
  </si>
  <si>
    <t>Raw Lowfat Non Fortified</t>
  </si>
  <si>
    <t>Raw Lowfat Fortified</t>
  </si>
  <si>
    <t>Condensed Skim</t>
  </si>
  <si>
    <t>Freeze Point</t>
  </si>
  <si>
    <t>Condensed Whole</t>
  </si>
  <si>
    <t>Condensed Buttermilk</t>
  </si>
  <si>
    <t>Monthly Factor Factor</t>
  </si>
  <si>
    <t>Bimonthly factor</t>
  </si>
  <si>
    <t>Yearly Factor</t>
  </si>
  <si>
    <t>Per LBS Cost</t>
  </si>
  <si>
    <t>Fat %</t>
  </si>
  <si>
    <t>N/A</t>
  </si>
  <si>
    <t>Weekly</t>
  </si>
  <si>
    <t>Biweekly</t>
  </si>
  <si>
    <t>Not Ordered</t>
  </si>
  <si>
    <t>Monthly</t>
  </si>
  <si>
    <t>Yearly</t>
  </si>
  <si>
    <r>
      <t xml:space="preserve">Order Frequency Recommendation: </t>
    </r>
    <r>
      <rPr>
        <sz val="12"/>
        <color theme="1"/>
        <rFont val="Arial"/>
        <family val="2"/>
      </rPr>
      <t>We are happy to connect you with our technical experts to discuss calibration strategy. We recommend that you order a calibration set every two weeks with enough check samples to process at least each day you are analyzing similar products on site. Check samples help ensure machine does not drift between calibrations. For example, if your facility manufactures a 36% cream product twice per week, we recommend that you purchase Heavy Cream Standards every two weeks and 4 check samples to verify instrument performance daily before analyzing product.</t>
    </r>
  </si>
  <si>
    <t xml:space="preserve">Frozen - Shelf Life 1yr. Available Any Time </t>
  </si>
  <si>
    <t>Country:</t>
  </si>
  <si>
    <t xml:space="preserve">Date: </t>
  </si>
  <si>
    <t>Quotation Number:</t>
  </si>
  <si>
    <t>Account:</t>
  </si>
  <si>
    <t>Company:</t>
  </si>
  <si>
    <t>Address:</t>
  </si>
  <si>
    <t>State:</t>
  </si>
  <si>
    <t>4. Reference results available at: https://www.eurofinsus.com/food-testing/services/testing-services/dairy/calibration-standards-results/</t>
  </si>
  <si>
    <t>12/30/2024</t>
  </si>
  <si>
    <t>* 26-May</t>
  </si>
  <si>
    <t>* 1-Sep</t>
  </si>
  <si>
    <t>Fatty Acid Standards (Levels 1-8) QVS72</t>
  </si>
  <si>
    <t>QVS72</t>
  </si>
  <si>
    <t>Fatty Acid Standards</t>
  </si>
  <si>
    <t>Fatty Acid Standard</t>
  </si>
  <si>
    <t>Round UP 6.5%</t>
  </si>
  <si>
    <t>6.5% straight</t>
  </si>
  <si>
    <t>Surcharge</t>
  </si>
  <si>
    <r>
      <t>**We ask that you fill out this form electronically and submit as an Excel File rather than a scanned PDF to eliminate transctiption errors**                                                                                                                                                                                                                                                                                                     Orders placed after production are subject to a</t>
    </r>
    <r>
      <rPr>
        <sz val="12"/>
        <rFont val="Arial"/>
        <family val="2"/>
      </rPr>
      <t xml:space="preserve"> </t>
    </r>
    <r>
      <rPr>
        <sz val="12"/>
        <color rgb="FFFF0000"/>
        <rFont val="Arial"/>
        <family val="2"/>
      </rPr>
      <t>$64.00</t>
    </r>
    <r>
      <rPr>
        <sz val="12"/>
        <color theme="1"/>
        <rFont val="Arial"/>
        <family val="2"/>
      </rPr>
      <t xml:space="preserve"> surcharge per order</t>
    </r>
  </si>
  <si>
    <t xml:space="preserve">Estimated Incremental cost to switch to bi-weekly </t>
  </si>
  <si>
    <t>Estimated Incremental cost to switch to Monthly</t>
  </si>
  <si>
    <t>Estimated Net Yearly Savings if Bi-Weekly Calibrations</t>
  </si>
  <si>
    <t>Estimated Total Yearly Savings if Bi-weekly Calibrations</t>
  </si>
  <si>
    <t>Estimated Net yearly savings if Monthly Calibrations</t>
  </si>
  <si>
    <t>Boost Accuracy, Slash Costs, Combat Instrument Drift: Drive Efficiency and Maximize Savings Today!</t>
  </si>
  <si>
    <t>*Estimated savings based on increase in instrument accurcy, and reduced drift, from more frequent calibrations.</t>
  </si>
  <si>
    <t>Flat Rate</t>
  </si>
  <si>
    <t>Arkansas</t>
  </si>
  <si>
    <t>Deleware</t>
  </si>
  <si>
    <t>Shipto</t>
  </si>
  <si>
    <t>Freight Estimate</t>
  </si>
  <si>
    <t>AGR1011</t>
  </si>
  <si>
    <t>ALE1020</t>
  </si>
  <si>
    <t>CAL1035</t>
  </si>
  <si>
    <t>CAL1080</t>
  </si>
  <si>
    <t>CAL1111</t>
  </si>
  <si>
    <t>CED1000</t>
  </si>
  <si>
    <t>DAI1032</t>
  </si>
  <si>
    <t>DAI1093</t>
  </si>
  <si>
    <t>DKB1111</t>
  </si>
  <si>
    <t>DUT1001</t>
  </si>
  <si>
    <t>EGC1010</t>
  </si>
  <si>
    <t>ESR1000</t>
  </si>
  <si>
    <t>EUR1140</t>
  </si>
  <si>
    <t>GLA1020</t>
  </si>
  <si>
    <t>GRA1024</t>
  </si>
  <si>
    <t>HEB1011</t>
  </si>
  <si>
    <t>HFM1010</t>
  </si>
  <si>
    <t>HIL1003</t>
  </si>
  <si>
    <t>HPH1004</t>
  </si>
  <si>
    <t>HPH1011</t>
  </si>
  <si>
    <t>HPH1026</t>
  </si>
  <si>
    <t>HPH1051</t>
  </si>
  <si>
    <t>HPH1055</t>
  </si>
  <si>
    <t>IAA1010</t>
  </si>
  <si>
    <t>IFF1000</t>
  </si>
  <si>
    <t>KRO1040</t>
  </si>
  <si>
    <t>LAB1031</t>
  </si>
  <si>
    <t>LAC1080</t>
  </si>
  <si>
    <t>LAC1090</t>
  </si>
  <si>
    <t>LEP1051</t>
  </si>
  <si>
    <t>MAO1000</t>
  </si>
  <si>
    <t>MAO1001</t>
  </si>
  <si>
    <t>MEG1111</t>
  </si>
  <si>
    <t>MIN1050</t>
  </si>
  <si>
    <t>MIS1020</t>
  </si>
  <si>
    <t>MOU1001</t>
  </si>
  <si>
    <t>MUL1010</t>
  </si>
  <si>
    <t>MUL1016</t>
  </si>
  <si>
    <t>NEB1010</t>
  </si>
  <si>
    <t>NEL1012</t>
  </si>
  <si>
    <t>PEP1021</t>
  </si>
  <si>
    <t>RAV1111</t>
  </si>
  <si>
    <t>RED1010</t>
  </si>
  <si>
    <t>REF1000</t>
  </si>
  <si>
    <t>ROG1000</t>
  </si>
  <si>
    <t>SAF1002</t>
  </si>
  <si>
    <t>TMR1001</t>
  </si>
  <si>
    <t>TSI1001</t>
  </si>
  <si>
    <t>ULT1012</t>
  </si>
  <si>
    <t>UNI1000</t>
  </si>
  <si>
    <t>VAL1111</t>
  </si>
  <si>
    <t>VAV1020</t>
  </si>
  <si>
    <t>VAV1030</t>
  </si>
  <si>
    <t>WAW1020</t>
  </si>
  <si>
    <t>WHI1031</t>
  </si>
  <si>
    <t>WIS1030</t>
  </si>
  <si>
    <t>WIS1040</t>
  </si>
  <si>
    <t xml:space="preserve">*Estmiated cost based on expected freight charge to your location </t>
  </si>
  <si>
    <t>*Freight per box</t>
  </si>
  <si>
    <t>#sets</t>
  </si>
  <si>
    <t>TIL1020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</si>
</sst>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409]d\-mmm;@"/>
    <numFmt numFmtId="165" formatCode="&quot;$&quot;#,##0.00"/>
    <numFmt numFmtId="166" formatCode="[$-10409]mm/dd/yyyy"/>
    <numFmt numFmtId="167" formatCode="[$-10409]&quot;$&quot;#,##0.00;\(&quot;$&quot;#,##0.00\)"/>
    <numFmt numFmtId="168" formatCode="_(&quot;$&quot;* #,##0.000_);_(&quot;$&quot;* \(#,##0.000\);_(&quot;$&quot;* &quot;-&quot;???_);_(@_)"/>
  </numFmts>
  <fonts count="25" x14ac:knownFonts="1">
    <font>
      <sz val="11"/>
      <color theme="1"/>
      <name val="Calibri"/>
      <family val="2"/>
      <scheme val="minor"/>
    </font>
    <font>
      <sz val="11"/>
      <color theme="1"/>
      <name val="Calibri"/>
      <family val="2"/>
      <scheme val="minor"/>
    </font>
    <font>
      <sz val="8"/>
      <name val="Calibri"/>
      <family val="2"/>
      <scheme val="minor"/>
    </font>
    <font>
      <sz val="11"/>
      <color rgb="FF000000"/>
      <name val="Calibri"/>
      <family val="2"/>
      <scheme val="minor"/>
    </font>
    <font>
      <sz val="11"/>
      <name val="Calibri"/>
      <family val="2"/>
    </font>
    <font>
      <b/>
      <sz val="11"/>
      <color theme="0"/>
      <name val="Calibri"/>
      <family val="2"/>
    </font>
    <font>
      <b/>
      <sz val="11"/>
      <color theme="1"/>
      <name val="Calibri"/>
      <family val="2"/>
    </font>
    <font>
      <b/>
      <sz val="11"/>
      <color theme="0"/>
      <name val="Calibri"/>
      <family val="2"/>
      <scheme val="minor"/>
    </font>
    <font>
      <sz val="10"/>
      <color rgb="FF000000"/>
      <name val="Segoe UI"/>
      <family val="2"/>
    </font>
    <font>
      <b/>
      <sz val="10"/>
      <color rgb="FF000000"/>
      <name val="Segoe UI"/>
      <family val="2"/>
    </font>
    <font>
      <sz val="14"/>
      <color theme="1"/>
      <name val="Arial"/>
      <family val="2"/>
    </font>
    <font>
      <sz val="11"/>
      <color theme="1"/>
      <name val="Arial"/>
      <family val="2"/>
    </font>
    <font>
      <sz val="12"/>
      <color theme="1"/>
      <name val="Arial"/>
      <family val="2"/>
    </font>
    <font>
      <b/>
      <sz val="11"/>
      <color theme="1"/>
      <name val="Arial"/>
      <family val="2"/>
    </font>
    <font>
      <sz val="12"/>
      <name val="Arial"/>
      <family val="2"/>
    </font>
    <font>
      <sz val="12"/>
      <color rgb="FFFF0000"/>
      <name val="Arial"/>
      <family val="2"/>
    </font>
    <font>
      <b/>
      <sz val="12"/>
      <color theme="1"/>
      <name val="Arial"/>
      <family val="2"/>
    </font>
    <font>
      <b/>
      <sz val="10"/>
      <color theme="1"/>
      <name val="Arial"/>
      <family val="2"/>
    </font>
    <font>
      <b/>
      <sz val="8"/>
      <color theme="1"/>
      <name val="Arial"/>
      <family val="2"/>
    </font>
    <font>
      <sz val="8"/>
      <color theme="1"/>
      <name val="Arial"/>
      <family val="2"/>
    </font>
    <font>
      <b/>
      <sz val="12"/>
      <name val="Arial"/>
      <family val="2"/>
    </font>
    <font>
      <sz val="10"/>
      <color theme="1"/>
      <name val="Arial"/>
      <family val="2"/>
    </font>
    <font>
      <sz val="10"/>
      <name val="Arial"/>
      <family val="2"/>
    </font>
    <font>
      <sz val="11"/>
      <name val="Arial"/>
      <family val="2"/>
    </font>
    <font>
      <sz val="12"/>
      <color theme="1"/>
      <name val="Calibri"/>
      <family val="2"/>
      <scheme val="minor"/>
    </font>
  </fonts>
  <fills count="20">
    <fill>
      <patternFill patternType="none"/>
    </fill>
    <fill>
      <patternFill patternType="gray125"/>
    </fill>
    <fill>
      <patternFill patternType="solid">
        <fgColor theme="0"/>
        <bgColor indexed="64"/>
      </patternFill>
    </fill>
    <fill>
      <patternFill patternType="lightUp">
        <fgColor theme="0" tint="-0.34998626667073579"/>
        <bgColor auto="1"/>
      </patternFill>
    </fill>
    <fill>
      <patternFill patternType="solid">
        <fgColor theme="1"/>
        <bgColor theme="0" tint="-0.34998626667073579"/>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C000"/>
        <bgColor indexed="64"/>
      </patternFill>
    </fill>
    <fill>
      <patternFill patternType="solid">
        <fgColor rgb="FFE6EBF3"/>
        <bgColor indexed="64"/>
      </patternFill>
    </fill>
    <fill>
      <patternFill patternType="solid">
        <fgColor rgb="FFFDF2E7"/>
        <bgColor indexed="64"/>
      </patternFill>
    </fill>
    <fill>
      <patternFill patternType="lightUp">
        <fgColor theme="0" tint="-0.34998626667073579"/>
        <bgColor theme="0"/>
      </patternFill>
    </fill>
    <fill>
      <patternFill patternType="solid">
        <fgColor rgb="FFD4D2E7"/>
        <bgColor indexed="64"/>
      </patternFill>
    </fill>
    <fill>
      <patternFill patternType="solid">
        <fgColor rgb="FFF4F4F9"/>
        <bgColor indexed="64"/>
      </patternFill>
    </fill>
    <fill>
      <patternFill patternType="gray125">
        <fgColor rgb="FFEE7D11"/>
      </patternFill>
    </fill>
    <fill>
      <patternFill patternType="lightGray">
        <fgColor rgb="FFEE7D11"/>
        <bgColor theme="0"/>
      </patternFill>
    </fill>
    <fill>
      <patternFill patternType="gray0625">
        <fgColor theme="5" tint="0.59996337778862885"/>
        <bgColor indexed="65"/>
      </patternFill>
    </fill>
    <fill>
      <patternFill patternType="gray0625">
        <fgColor theme="5" tint="0.39994506668294322"/>
        <bgColor indexed="65"/>
      </patternFill>
    </fill>
  </fills>
  <borders count="76">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thin">
        <color theme="0"/>
      </left>
      <right style="thin">
        <color theme="0"/>
      </right>
      <top/>
      <bottom style="thick">
        <color theme="0"/>
      </bottom>
      <diagonal/>
    </border>
    <border>
      <left style="thin">
        <color theme="0"/>
      </left>
      <right/>
      <top/>
      <bottom style="thick">
        <color theme="0"/>
      </bottom>
      <diagonal/>
    </border>
    <border>
      <left/>
      <right/>
      <top/>
      <bottom style="thin">
        <color theme="4" tint="0.399975585192419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theme="4" tint="0.39997558519241921"/>
      </top>
      <bottom/>
      <diagonal/>
    </border>
    <border>
      <left/>
      <right/>
      <top style="thin">
        <color theme="4" tint="0.39997558519241921"/>
      </top>
      <bottom style="thin">
        <color theme="4" tint="0.39997558519241921"/>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bottom style="thin">
        <color rgb="FFD3D3D3"/>
      </bottom>
      <diagonal/>
    </border>
    <border>
      <left style="thin">
        <color rgb="FFD3D3D3"/>
      </left>
      <right style="thin">
        <color rgb="FFD3D3D3"/>
      </right>
      <top/>
      <bottom style="thin">
        <color rgb="FFD3D3D3"/>
      </bottom>
      <diagonal/>
    </border>
    <border>
      <left/>
      <right style="thin">
        <color rgb="FFD3D3D3"/>
      </right>
      <top/>
      <bottom style="thin">
        <color rgb="FFD3D3D3"/>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cellStyleXfs>
  <cellXfs count="295">
    <xf numFmtId="0" fontId="0" fillId="0" borderId="0" xfId="0"/>
    <xf numFmtId="44" fontId="0" fillId="0" borderId="0" xfId="1" applyFont="1"/>
    <xf numFmtId="9" fontId="0" fillId="0" borderId="0" xfId="0" applyNumberFormat="1"/>
    <xf numFmtId="44" fontId="0" fillId="0" borderId="0" xfId="0" applyNumberFormat="1"/>
    <xf numFmtId="0" fontId="4" fillId="0" borderId="0" xfId="2" applyFont="1"/>
    <xf numFmtId="0" fontId="5" fillId="6" borderId="41" xfId="2" applyFont="1" applyFill="1" applyBorder="1"/>
    <xf numFmtId="0" fontId="5" fillId="6" borderId="42" xfId="2" applyFont="1" applyFill="1" applyBorder="1"/>
    <xf numFmtId="0" fontId="6" fillId="7" borderId="43" xfId="2" applyFont="1" applyFill="1" applyBorder="1"/>
    <xf numFmtId="0" fontId="4" fillId="0" borderId="0" xfId="2" applyFont="1" applyProtection="1">
      <protection hidden="1"/>
    </xf>
    <xf numFmtId="0" fontId="4" fillId="0" borderId="0" xfId="2" applyFont="1" applyAlignment="1">
      <alignment horizontal="left"/>
    </xf>
    <xf numFmtId="44" fontId="4" fillId="0" borderId="0" xfId="3" applyFont="1" applyFill="1" applyBorder="1"/>
    <xf numFmtId="165" fontId="4" fillId="0" borderId="0" xfId="2" applyNumberFormat="1" applyFont="1"/>
    <xf numFmtId="0" fontId="4" fillId="5" borderId="0" xfId="2" applyFont="1" applyFill="1" applyProtection="1">
      <protection hidden="1"/>
    </xf>
    <xf numFmtId="0" fontId="4" fillId="9" borderId="38" xfId="2" applyFont="1" applyFill="1" applyBorder="1" applyProtection="1">
      <protection locked="0"/>
    </xf>
    <xf numFmtId="8" fontId="4" fillId="0" borderId="0" xfId="2" applyNumberFormat="1" applyFont="1"/>
    <xf numFmtId="44" fontId="4" fillId="0" borderId="0" xfId="2" applyNumberFormat="1" applyFont="1"/>
    <xf numFmtId="0" fontId="4" fillId="10" borderId="46" xfId="2" applyFont="1" applyFill="1" applyBorder="1"/>
    <xf numFmtId="0" fontId="4" fillId="10" borderId="0" xfId="2" applyFont="1" applyFill="1"/>
    <xf numFmtId="0" fontId="4" fillId="10" borderId="47" xfId="2" applyFont="1" applyFill="1" applyBorder="1"/>
    <xf numFmtId="44" fontId="4" fillId="10" borderId="0" xfId="3" applyFont="1" applyFill="1" applyBorder="1"/>
    <xf numFmtId="44" fontId="4" fillId="10" borderId="46" xfId="2" applyNumberFormat="1" applyFont="1" applyFill="1" applyBorder="1"/>
    <xf numFmtId="44" fontId="4" fillId="10" borderId="0" xfId="2" applyNumberFormat="1" applyFont="1" applyFill="1"/>
    <xf numFmtId="44" fontId="4" fillId="10" borderId="47" xfId="2" applyNumberFormat="1" applyFont="1" applyFill="1" applyBorder="1"/>
    <xf numFmtId="0" fontId="4" fillId="10" borderId="39" xfId="2" applyFont="1" applyFill="1" applyBorder="1"/>
    <xf numFmtId="44" fontId="4" fillId="10" borderId="1" xfId="2" applyNumberFormat="1" applyFont="1" applyFill="1" applyBorder="1"/>
    <xf numFmtId="0" fontId="4" fillId="10" borderId="48" xfId="2" applyFont="1" applyFill="1" applyBorder="1"/>
    <xf numFmtId="10" fontId="4" fillId="10" borderId="1" xfId="4" applyNumberFormat="1" applyFont="1" applyFill="1" applyBorder="1"/>
    <xf numFmtId="44" fontId="4" fillId="0" borderId="0" xfId="1" applyFont="1" applyFill="1" applyBorder="1"/>
    <xf numFmtId="44" fontId="4" fillId="0" borderId="49" xfId="1" applyFont="1" applyFill="1" applyBorder="1"/>
    <xf numFmtId="44" fontId="4" fillId="0" borderId="0" xfId="1" applyFont="1"/>
    <xf numFmtId="44" fontId="4" fillId="0" borderId="0" xfId="1" applyFont="1" applyFill="1"/>
    <xf numFmtId="0" fontId="0" fillId="7" borderId="50" xfId="0" applyFill="1" applyBorder="1"/>
    <xf numFmtId="0" fontId="0" fillId="0" borderId="50" xfId="0" applyBorder="1"/>
    <xf numFmtId="0" fontId="7" fillId="6" borderId="43" xfId="0" applyFont="1" applyFill="1" applyBorder="1"/>
    <xf numFmtId="0" fontId="0" fillId="0" borderId="49" xfId="0" applyBorder="1"/>
    <xf numFmtId="0" fontId="0" fillId="0" borderId="43" xfId="0" applyBorder="1"/>
    <xf numFmtId="0" fontId="8" fillId="0" borderId="51" xfId="2" applyFont="1" applyBorder="1" applyAlignment="1">
      <alignment vertical="top" wrapText="1" readingOrder="1"/>
    </xf>
    <xf numFmtId="0" fontId="8" fillId="0" borderId="52" xfId="2" applyFont="1" applyBorder="1" applyAlignment="1">
      <alignment vertical="top" wrapText="1" readingOrder="1"/>
    </xf>
    <xf numFmtId="0" fontId="8" fillId="0" borderId="53" xfId="2" applyFont="1" applyBorder="1" applyAlignment="1">
      <alignment vertical="top" wrapText="1" readingOrder="1"/>
    </xf>
    <xf numFmtId="0" fontId="9" fillId="0" borderId="54" xfId="2" applyFont="1" applyBorder="1" applyAlignment="1">
      <alignment vertical="top" wrapText="1" readingOrder="1"/>
    </xf>
    <xf numFmtId="0" fontId="9" fillId="0" borderId="55" xfId="2" applyFont="1" applyBorder="1" applyAlignment="1">
      <alignment vertical="top" wrapText="1" readingOrder="1"/>
    </xf>
    <xf numFmtId="0" fontId="9" fillId="0" borderId="56" xfId="2" applyFont="1" applyBorder="1" applyAlignment="1">
      <alignment vertical="top" wrapText="1" readingOrder="1"/>
    </xf>
    <xf numFmtId="0" fontId="11" fillId="0" borderId="0" xfId="0" applyFont="1"/>
    <xf numFmtId="0" fontId="12" fillId="0" borderId="0" xfId="0" applyFont="1"/>
    <xf numFmtId="0" fontId="11" fillId="0" borderId="0" xfId="0" applyFont="1" applyAlignment="1">
      <alignment vertical="center"/>
    </xf>
    <xf numFmtId="0" fontId="11" fillId="0" borderId="11" xfId="0" applyFont="1" applyBorder="1" applyProtection="1">
      <protection locked="0"/>
    </xf>
    <xf numFmtId="0" fontId="12" fillId="0" borderId="16" xfId="0" applyFont="1" applyBorder="1" applyProtection="1">
      <protection locked="0"/>
    </xf>
    <xf numFmtId="0" fontId="12" fillId="2" borderId="18" xfId="0" applyFont="1" applyFill="1" applyBorder="1" applyProtection="1">
      <protection locked="0"/>
    </xf>
    <xf numFmtId="0" fontId="12" fillId="2" borderId="17" xfId="0" applyFont="1" applyFill="1" applyBorder="1" applyAlignment="1" applyProtection="1">
      <alignment wrapText="1"/>
      <protection locked="0"/>
    </xf>
    <xf numFmtId="0" fontId="12" fillId="3" borderId="18" xfId="0" applyFont="1" applyFill="1" applyBorder="1" applyProtection="1">
      <protection locked="0"/>
    </xf>
    <xf numFmtId="0" fontId="12" fillId="3" borderId="17" xfId="0" applyFont="1" applyFill="1" applyBorder="1" applyProtection="1">
      <protection locked="0"/>
    </xf>
    <xf numFmtId="0" fontId="13" fillId="4" borderId="16" xfId="0" applyFont="1" applyFill="1" applyBorder="1" applyAlignment="1">
      <alignment horizontal="center" vertical="center" wrapText="1"/>
    </xf>
    <xf numFmtId="164" fontId="12" fillId="0" borderId="11" xfId="0" applyNumberFormat="1" applyFont="1" applyBorder="1"/>
    <xf numFmtId="0" fontId="12" fillId="3" borderId="8" xfId="0" applyFont="1" applyFill="1" applyBorder="1" applyProtection="1">
      <protection locked="0"/>
    </xf>
    <xf numFmtId="0" fontId="12" fillId="3" borderId="9" xfId="0" applyFont="1" applyFill="1" applyBorder="1" applyProtection="1">
      <protection locked="0"/>
    </xf>
    <xf numFmtId="0" fontId="12" fillId="3" borderId="10" xfId="0" applyFont="1" applyFill="1" applyBorder="1" applyProtection="1">
      <protection locked="0"/>
    </xf>
    <xf numFmtId="0" fontId="12" fillId="2" borderId="9" xfId="0" applyFont="1" applyFill="1" applyBorder="1" applyProtection="1">
      <protection locked="0"/>
    </xf>
    <xf numFmtId="0" fontId="12" fillId="0" borderId="9" xfId="0" applyFont="1" applyBorder="1" applyProtection="1">
      <protection locked="0"/>
    </xf>
    <xf numFmtId="0" fontId="12" fillId="0" borderId="10" xfId="0" applyFont="1" applyBorder="1" applyProtection="1">
      <protection locked="0"/>
    </xf>
    <xf numFmtId="0" fontId="12" fillId="3" borderId="36" xfId="0" applyFont="1" applyFill="1" applyBorder="1" applyProtection="1">
      <protection locked="0"/>
    </xf>
    <xf numFmtId="0" fontId="19" fillId="0" borderId="9" xfId="0" applyFont="1" applyBorder="1" applyProtection="1">
      <protection locked="0"/>
    </xf>
    <xf numFmtId="0" fontId="19" fillId="0" borderId="8" xfId="0" applyFont="1" applyBorder="1" applyProtection="1">
      <protection locked="0"/>
    </xf>
    <xf numFmtId="0" fontId="11" fillId="0" borderId="15" xfId="0" applyFont="1" applyBorder="1" applyProtection="1">
      <protection locked="0"/>
    </xf>
    <xf numFmtId="0" fontId="12" fillId="3" borderId="13" xfId="0" applyFont="1" applyFill="1" applyBorder="1" applyProtection="1">
      <protection locked="0"/>
    </xf>
    <xf numFmtId="0" fontId="12" fillId="3" borderId="14" xfId="0" applyFont="1" applyFill="1" applyBorder="1" applyProtection="1">
      <protection locked="0"/>
    </xf>
    <xf numFmtId="0" fontId="11" fillId="0" borderId="40" xfId="0" applyFont="1" applyBorder="1" applyProtection="1">
      <protection locked="0"/>
    </xf>
    <xf numFmtId="0" fontId="12" fillId="2" borderId="10" xfId="0" applyFont="1" applyFill="1" applyBorder="1" applyProtection="1">
      <protection locked="0"/>
    </xf>
    <xf numFmtId="0" fontId="12" fillId="0" borderId="8" xfId="0" applyFont="1" applyBorder="1" applyProtection="1">
      <protection locked="0"/>
    </xf>
    <xf numFmtId="14" fontId="11" fillId="0" borderId="0" xfId="0" applyNumberFormat="1" applyFont="1"/>
    <xf numFmtId="44" fontId="11" fillId="0" borderId="0" xfId="0" applyNumberFormat="1" applyFont="1"/>
    <xf numFmtId="44" fontId="11" fillId="0" borderId="0" xfId="1" applyFont="1"/>
    <xf numFmtId="44" fontId="11" fillId="5" borderId="0" xfId="1" applyFont="1" applyFill="1"/>
    <xf numFmtId="165" fontId="20" fillId="0" borderId="0" xfId="0" applyNumberFormat="1" applyFont="1" applyProtection="1">
      <protection locked="0"/>
    </xf>
    <xf numFmtId="0" fontId="10" fillId="2" borderId="0" xfId="0" applyFont="1" applyFill="1"/>
    <xf numFmtId="0" fontId="11" fillId="2" borderId="0" xfId="0" applyFont="1" applyFill="1"/>
    <xf numFmtId="0" fontId="12" fillId="2" borderId="0" xfId="0" applyFont="1" applyFill="1" applyBorder="1" applyAlignment="1"/>
    <xf numFmtId="0" fontId="10" fillId="2" borderId="0" xfId="0" applyFont="1" applyFill="1" applyAlignment="1">
      <alignment wrapText="1"/>
    </xf>
    <xf numFmtId="49" fontId="12" fillId="2" borderId="0" xfId="0" applyNumberFormat="1" applyFont="1" applyFill="1" applyBorder="1" applyAlignment="1" applyProtection="1">
      <protection locked="0"/>
    </xf>
    <xf numFmtId="0" fontId="10" fillId="2" borderId="0" xfId="0" applyFont="1" applyFill="1" applyAlignment="1">
      <alignment horizontal="right"/>
    </xf>
    <xf numFmtId="0" fontId="10" fillId="2" borderId="0" xfId="0" applyFont="1" applyFill="1" applyAlignment="1">
      <alignment horizontal="center"/>
    </xf>
    <xf numFmtId="0" fontId="12" fillId="2" borderId="0" xfId="0" applyFont="1" applyFill="1" applyAlignment="1">
      <alignment horizontal="center" wrapText="1"/>
    </xf>
    <xf numFmtId="0" fontId="10" fillId="2" borderId="0" xfId="0" applyFont="1" applyFill="1" applyAlignment="1" applyProtection="1">
      <alignment horizontal="center"/>
      <protection locked="0"/>
    </xf>
    <xf numFmtId="0" fontId="12" fillId="2" borderId="13" xfId="0" applyFont="1" applyFill="1" applyBorder="1" applyProtection="1">
      <protection locked="0"/>
    </xf>
    <xf numFmtId="0" fontId="12" fillId="0" borderId="13" xfId="0" applyFont="1" applyBorder="1" applyProtection="1">
      <protection locked="0"/>
    </xf>
    <xf numFmtId="0" fontId="12" fillId="0" borderId="14" xfId="0" applyFont="1" applyBorder="1" applyProtection="1">
      <protection locked="0"/>
    </xf>
    <xf numFmtId="0" fontId="13" fillId="4" borderId="21" xfId="0" applyFont="1" applyFill="1" applyBorder="1" applyAlignment="1">
      <alignment horizontal="center" vertical="center" wrapText="1"/>
    </xf>
    <xf numFmtId="0" fontId="11" fillId="2" borderId="0" xfId="0" applyFont="1" applyFill="1" applyBorder="1"/>
    <xf numFmtId="0" fontId="13" fillId="14" borderId="38" xfId="0" applyFont="1" applyFill="1" applyBorder="1"/>
    <xf numFmtId="0" fontId="11" fillId="15" borderId="46" xfId="0" applyFont="1" applyFill="1" applyBorder="1"/>
    <xf numFmtId="0" fontId="11" fillId="15" borderId="33" xfId="0" applyFont="1" applyFill="1" applyBorder="1"/>
    <xf numFmtId="0" fontId="11" fillId="15" borderId="31" xfId="0" applyFont="1" applyFill="1" applyBorder="1"/>
    <xf numFmtId="44" fontId="11" fillId="15" borderId="31" xfId="1" applyFont="1" applyFill="1" applyBorder="1"/>
    <xf numFmtId="44" fontId="11" fillId="15" borderId="33" xfId="1" applyFont="1" applyFill="1" applyBorder="1"/>
    <xf numFmtId="44" fontId="11" fillId="15" borderId="59" xfId="1" applyFont="1" applyFill="1" applyBorder="1"/>
    <xf numFmtId="0" fontId="11" fillId="15" borderId="60" xfId="0" applyFont="1" applyFill="1" applyBorder="1"/>
    <xf numFmtId="0" fontId="11" fillId="15" borderId="0" xfId="0" applyFont="1" applyFill="1" applyBorder="1"/>
    <xf numFmtId="44" fontId="11" fillId="15" borderId="0" xfId="1" applyFont="1" applyFill="1" applyBorder="1"/>
    <xf numFmtId="44" fontId="11" fillId="15" borderId="60" xfId="1" applyFont="1" applyFill="1" applyBorder="1"/>
    <xf numFmtId="44" fontId="11" fillId="15" borderId="47" xfId="1" applyFont="1" applyFill="1" applyBorder="1"/>
    <xf numFmtId="9" fontId="11" fillId="15" borderId="60" xfId="5" applyFont="1" applyFill="1" applyBorder="1"/>
    <xf numFmtId="0" fontId="11" fillId="15" borderId="1" xfId="0" applyFont="1" applyFill="1" applyBorder="1"/>
    <xf numFmtId="44" fontId="11" fillId="14" borderId="25" xfId="0" applyNumberFormat="1" applyFont="1" applyFill="1" applyBorder="1"/>
    <xf numFmtId="0" fontId="13" fillId="14" borderId="2" xfId="0" applyFont="1" applyFill="1" applyBorder="1"/>
    <xf numFmtId="0" fontId="13" fillId="14" borderId="25" xfId="0" applyFont="1" applyFill="1" applyBorder="1"/>
    <xf numFmtId="0" fontId="13" fillId="15" borderId="33" xfId="0" applyFont="1" applyFill="1" applyBorder="1"/>
    <xf numFmtId="44" fontId="11" fillId="15" borderId="45" xfId="0" applyNumberFormat="1" applyFont="1" applyFill="1" applyBorder="1"/>
    <xf numFmtId="0" fontId="13" fillId="15" borderId="60" xfId="0" applyFont="1" applyFill="1" applyBorder="1"/>
    <xf numFmtId="44" fontId="11" fillId="15" borderId="47" xfId="0" applyNumberFormat="1" applyFont="1" applyFill="1" applyBorder="1"/>
    <xf numFmtId="0" fontId="11" fillId="15" borderId="47" xfId="0" applyFont="1" applyFill="1" applyBorder="1"/>
    <xf numFmtId="0" fontId="13" fillId="14" borderId="38" xfId="0" applyFont="1" applyFill="1" applyBorder="1" applyAlignment="1">
      <alignment vertical="center"/>
    </xf>
    <xf numFmtId="0" fontId="11" fillId="15" borderId="34" xfId="0" applyFont="1" applyFill="1" applyBorder="1" applyProtection="1">
      <protection locked="0"/>
    </xf>
    <xf numFmtId="3" fontId="11" fillId="15" borderId="48" xfId="0" applyNumberFormat="1" applyFont="1" applyFill="1" applyBorder="1" applyProtection="1">
      <protection locked="0"/>
    </xf>
    <xf numFmtId="0" fontId="22" fillId="0" borderId="0" xfId="0" applyFont="1" applyAlignment="1"/>
    <xf numFmtId="0" fontId="22" fillId="0" borderId="0" xfId="0" applyFont="1" applyAlignment="1">
      <alignment horizontal="left" vertical="top"/>
    </xf>
    <xf numFmtId="0" fontId="11" fillId="0" borderId="0" xfId="0" applyFont="1" applyAlignment="1"/>
    <xf numFmtId="0" fontId="20" fillId="0" borderId="0" xfId="0" applyFont="1" applyAlignment="1">
      <alignment horizontal="left"/>
    </xf>
    <xf numFmtId="0" fontId="12" fillId="16" borderId="16" xfId="0" applyFont="1" applyFill="1" applyBorder="1" applyProtection="1">
      <protection locked="0"/>
    </xf>
    <xf numFmtId="0" fontId="12" fillId="16" borderId="18" xfId="0" applyFont="1" applyFill="1" applyBorder="1" applyProtection="1">
      <protection locked="0"/>
    </xf>
    <xf numFmtId="0" fontId="12" fillId="16" borderId="17" xfId="0" applyFont="1" applyFill="1" applyBorder="1" applyProtection="1">
      <protection locked="0"/>
    </xf>
    <xf numFmtId="0" fontId="12" fillId="16" borderId="8" xfId="0" applyFont="1" applyFill="1" applyBorder="1" applyProtection="1">
      <protection locked="0"/>
    </xf>
    <xf numFmtId="0" fontId="12" fillId="16" borderId="9" xfId="0" applyFont="1" applyFill="1" applyBorder="1" applyProtection="1">
      <protection locked="0"/>
    </xf>
    <xf numFmtId="0" fontId="12" fillId="16" borderId="10" xfId="0" applyFont="1" applyFill="1" applyBorder="1" applyProtection="1">
      <protection locked="0"/>
    </xf>
    <xf numFmtId="0" fontId="12" fillId="16" borderId="12" xfId="0" applyFont="1" applyFill="1" applyBorder="1" applyProtection="1">
      <protection locked="0"/>
    </xf>
    <xf numFmtId="0" fontId="12" fillId="16" borderId="13" xfId="0" applyFont="1" applyFill="1" applyBorder="1" applyProtection="1">
      <protection locked="0"/>
    </xf>
    <xf numFmtId="0" fontId="12" fillId="16" borderId="14" xfId="0" applyFont="1" applyFill="1" applyBorder="1" applyProtection="1">
      <protection locked="0"/>
    </xf>
    <xf numFmtId="0" fontId="11" fillId="0" borderId="0" xfId="0" applyFont="1" applyFill="1"/>
    <xf numFmtId="0" fontId="11" fillId="0" borderId="61" xfId="0" applyFont="1" applyBorder="1" applyProtection="1">
      <protection locked="0"/>
    </xf>
    <xf numFmtId="0" fontId="11" fillId="0" borderId="62" xfId="0" applyFont="1" applyBorder="1" applyProtection="1">
      <protection locked="0"/>
    </xf>
    <xf numFmtId="0" fontId="13" fillId="4" borderId="37" xfId="0" applyFont="1" applyFill="1" applyBorder="1" applyAlignment="1">
      <alignment horizontal="center" vertical="center" wrapText="1"/>
    </xf>
    <xf numFmtId="0" fontId="19" fillId="0" borderId="36" xfId="0" applyFont="1" applyBorder="1" applyProtection="1">
      <protection locked="0"/>
    </xf>
    <xf numFmtId="0" fontId="12" fillId="0" borderId="12" xfId="0" applyFont="1" applyBorder="1" applyProtection="1">
      <protection locked="0"/>
    </xf>
    <xf numFmtId="0" fontId="12" fillId="2" borderId="17" xfId="0" applyFont="1" applyFill="1" applyBorder="1" applyProtection="1">
      <protection locked="0"/>
    </xf>
    <xf numFmtId="0" fontId="12" fillId="2" borderId="14" xfId="0" applyFont="1" applyFill="1" applyBorder="1" applyAlignment="1" applyProtection="1">
      <alignment wrapText="1"/>
      <protection locked="0"/>
    </xf>
    <xf numFmtId="0" fontId="12" fillId="3" borderId="64" xfId="0" applyFont="1" applyFill="1" applyBorder="1" applyProtection="1">
      <protection locked="0"/>
    </xf>
    <xf numFmtId="0" fontId="13" fillId="4" borderId="63" xfId="0" applyFont="1" applyFill="1" applyBorder="1" applyAlignment="1">
      <alignment horizontal="center" vertical="center" wrapText="1"/>
    </xf>
    <xf numFmtId="0" fontId="19" fillId="0" borderId="7" xfId="0" applyFont="1" applyBorder="1" applyProtection="1">
      <protection locked="0"/>
    </xf>
    <xf numFmtId="0" fontId="12" fillId="3" borderId="7" xfId="0" applyFont="1" applyFill="1" applyBorder="1" applyProtection="1">
      <protection locked="0"/>
    </xf>
    <xf numFmtId="0" fontId="11" fillId="0" borderId="65" xfId="0" applyFont="1" applyBorder="1" applyProtection="1">
      <protection locked="0"/>
    </xf>
    <xf numFmtId="0" fontId="11" fillId="0" borderId="66" xfId="0" applyFont="1" applyBorder="1" applyProtection="1">
      <protection locked="0"/>
    </xf>
    <xf numFmtId="0" fontId="11" fillId="0" borderId="59" xfId="0" applyFont="1" applyBorder="1" applyProtection="1">
      <protection locked="0"/>
    </xf>
    <xf numFmtId="0" fontId="11" fillId="0" borderId="48" xfId="0" applyFont="1" applyBorder="1" applyProtection="1">
      <protection locked="0"/>
    </xf>
    <xf numFmtId="0" fontId="11" fillId="16" borderId="9" xfId="0" applyFont="1" applyFill="1" applyBorder="1" applyProtection="1">
      <protection locked="0"/>
    </xf>
    <xf numFmtId="0" fontId="11" fillId="16" borderId="10" xfId="0" applyFont="1" applyFill="1" applyBorder="1" applyProtection="1">
      <protection locked="0"/>
    </xf>
    <xf numFmtId="0" fontId="11" fillId="16" borderId="13" xfId="0" applyFont="1" applyFill="1" applyBorder="1" applyProtection="1">
      <protection locked="0"/>
    </xf>
    <xf numFmtId="0" fontId="11" fillId="16" borderId="14" xfId="0" applyFont="1" applyFill="1" applyBorder="1" applyProtection="1">
      <protection locked="0"/>
    </xf>
    <xf numFmtId="0" fontId="12" fillId="3" borderId="57" xfId="0" applyFont="1" applyFill="1" applyBorder="1" applyProtection="1">
      <protection locked="0"/>
    </xf>
    <xf numFmtId="0" fontId="12" fillId="2" borderId="10" xfId="0" applyFont="1" applyFill="1" applyBorder="1" applyAlignment="1" applyProtection="1">
      <alignment wrapText="1"/>
      <protection locked="0"/>
    </xf>
    <xf numFmtId="0" fontId="19" fillId="0" borderId="58" xfId="0" applyFont="1" applyBorder="1" applyProtection="1">
      <protection locked="0"/>
    </xf>
    <xf numFmtId="0" fontId="11" fillId="0" borderId="68" xfId="0" applyFont="1" applyBorder="1" applyProtection="1">
      <protection locked="0"/>
    </xf>
    <xf numFmtId="0" fontId="11" fillId="0" borderId="0" xfId="0" applyNumberFormat="1" applyFont="1"/>
    <xf numFmtId="0" fontId="0" fillId="0" borderId="0" xfId="0" applyNumberFormat="1"/>
    <xf numFmtId="0" fontId="0" fillId="0" borderId="49" xfId="0" applyFont="1" applyBorder="1"/>
    <xf numFmtId="0" fontId="0" fillId="0" borderId="49" xfId="0" applyNumberFormat="1" applyFont="1" applyBorder="1"/>
    <xf numFmtId="44" fontId="23" fillId="5" borderId="47" xfId="0" applyNumberFormat="1" applyFont="1" applyFill="1" applyBorder="1"/>
    <xf numFmtId="164" fontId="12" fillId="0" borderId="35" xfId="0" applyNumberFormat="1" applyFont="1" applyFill="1" applyBorder="1" applyAlignment="1">
      <alignment horizontal="right"/>
    </xf>
    <xf numFmtId="164" fontId="12" fillId="0" borderId="11" xfId="0" applyNumberFormat="1" applyFont="1" applyFill="1" applyBorder="1"/>
    <xf numFmtId="0" fontId="13" fillId="0" borderId="44" xfId="0" applyFont="1" applyBorder="1" applyAlignment="1" applyProtection="1">
      <alignment horizontal="center" vertical="center" wrapText="1"/>
    </xf>
    <xf numFmtId="0" fontId="13" fillId="0" borderId="3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19" fillId="11" borderId="5" xfId="0" applyFont="1" applyFill="1" applyBorder="1" applyAlignment="1" applyProtection="1">
      <alignment horizontal="center" vertical="center" wrapText="1"/>
    </xf>
    <xf numFmtId="0" fontId="19" fillId="11" borderId="32" xfId="0" applyFont="1" applyFill="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32"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19" fillId="18" borderId="19" xfId="0" applyFont="1" applyFill="1" applyBorder="1" applyAlignment="1" applyProtection="1">
      <alignment horizontal="center" vertical="center" wrapText="1"/>
    </xf>
    <xf numFmtId="0" fontId="19" fillId="18" borderId="5" xfId="0" applyFont="1" applyFill="1" applyBorder="1" applyAlignment="1" applyProtection="1">
      <alignment horizontal="center" vertical="center" wrapText="1"/>
    </xf>
    <xf numFmtId="0" fontId="19" fillId="18" borderId="32" xfId="0" applyFont="1" applyFill="1" applyBorder="1" applyAlignment="1" applyProtection="1">
      <alignment horizontal="center" vertical="center" wrapText="1"/>
    </xf>
    <xf numFmtId="164" fontId="12" fillId="0" borderId="67" xfId="0" applyNumberFormat="1" applyFont="1" applyBorder="1" applyProtection="1"/>
    <xf numFmtId="164" fontId="12" fillId="0" borderId="61" xfId="0" applyNumberFormat="1" applyFont="1" applyBorder="1" applyProtection="1"/>
    <xf numFmtId="164" fontId="12" fillId="0" borderId="61" xfId="0" applyNumberFormat="1" applyFont="1" applyBorder="1" applyAlignment="1" applyProtection="1">
      <alignment horizontal="right"/>
    </xf>
    <xf numFmtId="164" fontId="12" fillId="0" borderId="62" xfId="0" applyNumberFormat="1" applyFont="1" applyBorder="1" applyProtection="1"/>
    <xf numFmtId="0" fontId="13" fillId="0" borderId="2" xfId="0" applyFont="1" applyBorder="1" applyAlignment="1" applyProtection="1">
      <alignment horizontal="center" vertical="center" wrapText="1"/>
    </xf>
    <xf numFmtId="0" fontId="19" fillId="11" borderId="6" xfId="0" applyFont="1" applyFill="1" applyBorder="1" applyAlignment="1" applyProtection="1">
      <alignment horizontal="center" vertical="center" wrapText="1"/>
    </xf>
    <xf numFmtId="164" fontId="11" fillId="0" borderId="63" xfId="0" applyNumberFormat="1" applyFont="1" applyBorder="1" applyAlignment="1" applyProtection="1">
      <alignment horizontal="right"/>
    </xf>
    <xf numFmtId="164" fontId="11" fillId="0" borderId="61" xfId="0" applyNumberFormat="1" applyFont="1" applyBorder="1" applyProtection="1"/>
    <xf numFmtId="164" fontId="11" fillId="0" borderId="61" xfId="0" applyNumberFormat="1" applyFont="1" applyBorder="1" applyAlignment="1" applyProtection="1">
      <alignment horizontal="right"/>
    </xf>
    <xf numFmtId="164" fontId="11" fillId="0" borderId="62" xfId="0" applyNumberFormat="1" applyFont="1" applyBorder="1" applyAlignment="1" applyProtection="1">
      <alignment horizontal="right"/>
    </xf>
    <xf numFmtId="0" fontId="13" fillId="4" borderId="16" xfId="0" applyFont="1" applyFill="1" applyBorder="1" applyAlignment="1" applyProtection="1">
      <alignment horizontal="center" vertical="center" wrapText="1"/>
    </xf>
    <xf numFmtId="0" fontId="13" fillId="4" borderId="63" xfId="0" applyFont="1" applyFill="1" applyBorder="1" applyAlignment="1" applyProtection="1">
      <alignment horizontal="center" vertical="center" wrapText="1"/>
    </xf>
    <xf numFmtId="0" fontId="13" fillId="4" borderId="21" xfId="0" applyFont="1" applyFill="1" applyBorder="1" applyAlignment="1" applyProtection="1">
      <alignment horizontal="center" vertical="center" wrapText="1"/>
    </xf>
    <xf numFmtId="0" fontId="13" fillId="4" borderId="26" xfId="0" applyFont="1" applyFill="1" applyBorder="1" applyAlignment="1" applyProtection="1">
      <alignment horizontal="center" vertical="center" wrapText="1"/>
    </xf>
    <xf numFmtId="0" fontId="20" fillId="0" borderId="0" xfId="0" applyFont="1" applyAlignment="1">
      <alignment horizontal="left"/>
    </xf>
    <xf numFmtId="168" fontId="0" fillId="0" borderId="0" xfId="0" applyNumberFormat="1"/>
    <xf numFmtId="0" fontId="13" fillId="0" borderId="0" xfId="0" applyFont="1" applyFill="1" applyAlignment="1"/>
    <xf numFmtId="0" fontId="13" fillId="0" borderId="0" xfId="0" applyFont="1" applyAlignment="1"/>
    <xf numFmtId="0" fontId="11" fillId="0" borderId="0" xfId="0" applyFont="1" applyFill="1" applyAlignment="1"/>
    <xf numFmtId="0" fontId="4" fillId="0" borderId="0" xfId="2" applyFont="1" applyFill="1"/>
    <xf numFmtId="0" fontId="11" fillId="15" borderId="26" xfId="0" applyFont="1" applyFill="1" applyBorder="1"/>
    <xf numFmtId="0" fontId="11" fillId="15" borderId="38" xfId="0" applyFont="1" applyFill="1" applyBorder="1"/>
    <xf numFmtId="0" fontId="11" fillId="15" borderId="2" xfId="0" applyFont="1" applyFill="1" applyBorder="1"/>
    <xf numFmtId="44" fontId="11" fillId="15" borderId="2" xfId="1" applyFont="1" applyFill="1" applyBorder="1"/>
    <xf numFmtId="44" fontId="11" fillId="15" borderId="38" xfId="1" applyFont="1" applyFill="1" applyBorder="1"/>
    <xf numFmtId="0" fontId="4" fillId="0" borderId="0" xfId="0" applyFont="1"/>
    <xf numFmtId="0" fontId="0" fillId="0" borderId="0" xfId="0" applyAlignment="1">
      <alignment horizontal="left"/>
    </xf>
    <xf numFmtId="44" fontId="11" fillId="15" borderId="25" xfId="1" applyFont="1" applyFill="1" applyBorder="1" applyAlignment="1">
      <alignment wrapText="1"/>
    </xf>
    <xf numFmtId="0" fontId="11" fillId="2" borderId="0" xfId="0" applyFont="1" applyFill="1" applyProtection="1"/>
    <xf numFmtId="0" fontId="13" fillId="17" borderId="20" xfId="0" applyFont="1" applyFill="1" applyBorder="1" applyProtection="1"/>
    <xf numFmtId="0" fontId="10" fillId="2" borderId="0" xfId="0" applyFont="1" applyFill="1" applyAlignment="1" applyProtection="1">
      <alignment vertical="top" wrapText="1"/>
    </xf>
    <xf numFmtId="0" fontId="16" fillId="13" borderId="29" xfId="0" applyFont="1" applyFill="1" applyBorder="1" applyProtection="1"/>
    <xf numFmtId="0" fontId="10" fillId="2" borderId="0" xfId="0" applyFont="1" applyFill="1" applyAlignment="1" applyProtection="1">
      <alignment vertical="center" wrapText="1"/>
    </xf>
    <xf numFmtId="0" fontId="13" fillId="2" borderId="29" xfId="0" applyFont="1" applyFill="1" applyBorder="1" applyProtection="1"/>
    <xf numFmtId="0" fontId="13" fillId="11" borderId="7" xfId="0" applyFont="1" applyFill="1" applyBorder="1" applyProtection="1"/>
    <xf numFmtId="0" fontId="17" fillId="2" borderId="7" xfId="0" applyFont="1" applyFill="1" applyBorder="1" applyAlignment="1" applyProtection="1">
      <alignment vertical="top"/>
    </xf>
    <xf numFmtId="0" fontId="10" fillId="2" borderId="0" xfId="0" applyFont="1" applyFill="1" applyAlignment="1" applyProtection="1">
      <alignment horizontal="center" vertical="top" wrapText="1"/>
    </xf>
    <xf numFmtId="0" fontId="12" fillId="2" borderId="14" xfId="0" applyFont="1" applyFill="1" applyBorder="1" applyProtection="1">
      <protection locked="0"/>
    </xf>
    <xf numFmtId="0" fontId="10" fillId="2" borderId="0" xfId="0" applyFont="1" applyFill="1" applyAlignment="1">
      <alignment horizontal="right"/>
    </xf>
    <xf numFmtId="0" fontId="12" fillId="2" borderId="2" xfId="0" applyFont="1" applyFill="1" applyBorder="1" applyAlignment="1" applyProtection="1">
      <alignment vertical="center"/>
      <protection locked="0"/>
    </xf>
    <xf numFmtId="0" fontId="13" fillId="2" borderId="9" xfId="0" applyFont="1" applyFill="1" applyBorder="1" applyAlignment="1" applyProtection="1">
      <alignment horizontal="left"/>
    </xf>
    <xf numFmtId="0" fontId="12" fillId="2" borderId="1" xfId="0" applyFont="1" applyFill="1" applyBorder="1" applyAlignment="1" applyProtection="1">
      <alignment vertical="center"/>
      <protection locked="0"/>
    </xf>
    <xf numFmtId="0" fontId="13" fillId="2" borderId="9" xfId="0" applyFont="1" applyFill="1" applyBorder="1" applyAlignment="1" applyProtection="1">
      <alignment horizontal="left" vertical="top"/>
    </xf>
    <xf numFmtId="0" fontId="21" fillId="2" borderId="9" xfId="0" applyFont="1" applyFill="1" applyBorder="1" applyAlignment="1" applyProtection="1">
      <alignment horizontal="left" vertical="center"/>
    </xf>
    <xf numFmtId="0" fontId="21" fillId="2" borderId="29" xfId="0" applyFont="1" applyFill="1" applyBorder="1" applyAlignment="1" applyProtection="1">
      <alignment horizontal="left" vertical="center" wrapText="1"/>
    </xf>
    <xf numFmtId="0" fontId="21" fillId="2" borderId="31" xfId="0" applyFont="1" applyFill="1" applyBorder="1" applyAlignment="1" applyProtection="1">
      <alignment horizontal="left" vertical="center" wrapText="1"/>
    </xf>
    <xf numFmtId="0" fontId="21" fillId="2" borderId="28" xfId="0" applyFont="1" applyFill="1" applyBorder="1" applyAlignment="1" applyProtection="1">
      <alignment horizontal="left" vertical="center" wrapText="1"/>
    </xf>
    <xf numFmtId="0" fontId="21" fillId="2" borderId="20" xfId="0" applyFont="1" applyFill="1" applyBorder="1" applyAlignment="1" applyProtection="1">
      <alignment horizontal="left" vertical="center" wrapText="1"/>
    </xf>
    <xf numFmtId="0" fontId="21" fillId="2" borderId="27" xfId="0" applyFont="1" applyFill="1" applyBorder="1" applyAlignment="1" applyProtection="1">
      <alignment horizontal="left" vertical="center" wrapText="1"/>
    </xf>
    <xf numFmtId="0" fontId="21" fillId="2" borderId="30"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13" fillId="0" borderId="21" xfId="0" applyFont="1" applyBorder="1" applyAlignment="1" applyProtection="1">
      <alignment horizontal="center" vertical="center"/>
    </xf>
    <xf numFmtId="0" fontId="13" fillId="0" borderId="22"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34" xfId="0" applyFont="1" applyBorder="1" applyAlignment="1" applyProtection="1">
      <alignment horizontal="center" vertical="center"/>
    </xf>
    <xf numFmtId="0" fontId="13" fillId="0" borderId="69" xfId="0" applyFont="1" applyBorder="1" applyAlignment="1" applyProtection="1">
      <alignment horizontal="center" vertical="center"/>
    </xf>
    <xf numFmtId="0" fontId="13" fillId="0" borderId="70" xfId="0" applyFont="1" applyBorder="1" applyAlignment="1" applyProtection="1">
      <alignment horizontal="center" vertical="center"/>
    </xf>
    <xf numFmtId="0" fontId="13" fillId="0" borderId="71" xfId="0" applyFont="1" applyBorder="1" applyAlignment="1" applyProtection="1">
      <alignment horizontal="center" vertical="center"/>
    </xf>
    <xf numFmtId="0" fontId="13" fillId="0" borderId="72" xfId="0" applyFont="1" applyBorder="1" applyAlignment="1" applyProtection="1">
      <alignment horizontal="center" vertical="center"/>
    </xf>
    <xf numFmtId="0" fontId="13" fillId="0" borderId="73" xfId="0" applyFont="1" applyBorder="1" applyAlignment="1" applyProtection="1">
      <alignment horizontal="center" vertical="center"/>
    </xf>
    <xf numFmtId="0" fontId="13" fillId="0" borderId="74" xfId="0" applyFont="1" applyBorder="1" applyAlignment="1" applyProtection="1">
      <alignment horizontal="center" vertical="center"/>
    </xf>
    <xf numFmtId="0" fontId="13" fillId="0" borderId="75" xfId="0" applyFont="1" applyBorder="1" applyAlignment="1" applyProtection="1">
      <alignment horizontal="center" vertical="center"/>
    </xf>
    <xf numFmtId="0" fontId="13" fillId="0" borderId="26"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25"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33" xfId="0" applyFont="1" applyBorder="1" applyAlignment="1" applyProtection="1">
      <alignment horizontal="center" vertical="center"/>
    </xf>
    <xf numFmtId="0" fontId="13" fillId="0" borderId="34" xfId="0" applyFont="1" applyBorder="1" applyAlignment="1" applyProtection="1">
      <alignment horizontal="center" vertical="center"/>
    </xf>
    <xf numFmtId="0" fontId="16" fillId="0" borderId="21" xfId="0" applyFont="1" applyBorder="1" applyAlignment="1" applyProtection="1">
      <alignment horizontal="center" vertical="center" wrapText="1"/>
    </xf>
    <xf numFmtId="0" fontId="16" fillId="0" borderId="23"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3" fillId="19" borderId="1" xfId="0" applyFont="1" applyFill="1" applyBorder="1" applyAlignment="1" applyProtection="1">
      <alignment horizontal="center" vertical="center" wrapText="1"/>
    </xf>
    <xf numFmtId="0" fontId="13" fillId="19" borderId="48" xfId="0" applyFont="1" applyFill="1" applyBorder="1" applyAlignment="1" applyProtection="1">
      <alignment horizontal="center" vertical="center" wrapText="1"/>
    </xf>
    <xf numFmtId="0" fontId="13" fillId="19" borderId="2" xfId="0" applyFont="1" applyFill="1" applyBorder="1" applyAlignment="1" applyProtection="1">
      <alignment horizontal="center" vertical="center" wrapText="1"/>
    </xf>
    <xf numFmtId="0" fontId="13" fillId="19" borderId="25" xfId="0" applyFont="1" applyFill="1" applyBorder="1" applyAlignment="1" applyProtection="1">
      <alignment horizontal="center" vertical="center" wrapText="1"/>
    </xf>
    <xf numFmtId="0" fontId="13" fillId="2" borderId="0" xfId="0" applyFont="1" applyFill="1" applyAlignment="1" applyProtection="1">
      <alignment horizontal="left" vertical="top"/>
    </xf>
    <xf numFmtId="0" fontId="16" fillId="0" borderId="26"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25" xfId="0" applyFont="1" applyBorder="1" applyAlignment="1" applyProtection="1">
      <alignment horizontal="center" vertical="center" wrapText="1"/>
    </xf>
    <xf numFmtId="0" fontId="12" fillId="2" borderId="26" xfId="0" applyFont="1" applyFill="1" applyBorder="1" applyAlignment="1" applyProtection="1">
      <protection locked="0"/>
    </xf>
    <xf numFmtId="0" fontId="12" fillId="2" borderId="25" xfId="0" applyFont="1" applyFill="1" applyBorder="1" applyAlignment="1" applyProtection="1">
      <protection locked="0"/>
    </xf>
    <xf numFmtId="0" fontId="18" fillId="4" borderId="29" xfId="0" applyFont="1" applyFill="1" applyBorder="1" applyAlignment="1" applyProtection="1">
      <alignment horizontal="center" vertical="center" wrapText="1"/>
    </xf>
    <xf numFmtId="0" fontId="18" fillId="4" borderId="20" xfId="0" applyFont="1" applyFill="1" applyBorder="1" applyAlignment="1" applyProtection="1">
      <alignment horizontal="center" vertical="center" wrapText="1"/>
    </xf>
    <xf numFmtId="0" fontId="13" fillId="2" borderId="9" xfId="0" applyFont="1" applyFill="1" applyBorder="1" applyAlignment="1" applyProtection="1">
      <alignment horizontal="left" vertical="center"/>
    </xf>
    <xf numFmtId="0" fontId="12" fillId="12" borderId="0" xfId="0" applyFont="1" applyFill="1" applyAlignment="1" applyProtection="1">
      <alignment horizontal="center" vertical="center" wrapText="1"/>
    </xf>
    <xf numFmtId="0" fontId="21" fillId="2" borderId="9" xfId="0" applyFont="1" applyFill="1" applyBorder="1" applyAlignment="1" applyProtection="1">
      <alignment horizontal="left" vertical="center" wrapText="1"/>
    </xf>
    <xf numFmtId="0" fontId="10" fillId="2" borderId="0" xfId="0" applyFont="1" applyFill="1" applyAlignment="1">
      <alignment horizontal="right" wrapText="1"/>
    </xf>
    <xf numFmtId="49" fontId="12" fillId="2" borderId="2" xfId="0" applyNumberFormat="1" applyFont="1" applyFill="1" applyBorder="1" applyAlignment="1" applyProtection="1">
      <alignment vertical="center"/>
      <protection locked="0"/>
    </xf>
    <xf numFmtId="0" fontId="12" fillId="0" borderId="0" xfId="0" applyFont="1" applyAlignment="1">
      <alignment horizontal="left"/>
    </xf>
    <xf numFmtId="0" fontId="13" fillId="0" borderId="0" xfId="0" applyFont="1" applyBorder="1" applyAlignment="1">
      <alignment horizontal="center" wrapText="1"/>
    </xf>
    <xf numFmtId="0" fontId="13" fillId="0" borderId="1" xfId="0" applyFont="1" applyBorder="1" applyAlignment="1">
      <alignment horizontal="center"/>
    </xf>
    <xf numFmtId="0" fontId="20" fillId="0" borderId="0" xfId="0" applyFont="1" applyAlignment="1">
      <alignment horizontal="left"/>
    </xf>
    <xf numFmtId="0" fontId="13" fillId="14" borderId="26" xfId="0" applyFont="1" applyFill="1" applyBorder="1" applyAlignment="1">
      <alignment horizontal="center"/>
    </xf>
    <xf numFmtId="0" fontId="13" fillId="14" borderId="25" xfId="0" applyFont="1" applyFill="1" applyBorder="1" applyAlignment="1">
      <alignment horizontal="center"/>
    </xf>
    <xf numFmtId="0" fontId="4" fillId="8" borderId="0" xfId="2" applyFont="1" applyFill="1" applyAlignment="1">
      <alignment horizontal="center" vertical="center"/>
    </xf>
    <xf numFmtId="0" fontId="4" fillId="9" borderId="26" xfId="2" applyFont="1" applyFill="1" applyBorder="1" applyAlignment="1">
      <alignment horizontal="center"/>
    </xf>
    <xf numFmtId="0" fontId="4" fillId="9" borderId="2" xfId="2" applyFont="1" applyFill="1" applyBorder="1" applyAlignment="1">
      <alignment horizontal="center"/>
    </xf>
    <xf numFmtId="0" fontId="4" fillId="9" borderId="25" xfId="2" applyFont="1" applyFill="1" applyBorder="1" applyAlignment="1">
      <alignment horizontal="center"/>
    </xf>
    <xf numFmtId="0" fontId="4" fillId="0" borderId="0" xfId="2" applyFont="1" applyAlignment="1">
      <alignment horizontal="center" vertical="top" wrapText="1"/>
    </xf>
    <xf numFmtId="0" fontId="4" fillId="10" borderId="44" xfId="2" applyFont="1" applyFill="1" applyBorder="1" applyAlignment="1">
      <alignment horizontal="center"/>
    </xf>
    <xf numFmtId="0" fontId="4" fillId="10" borderId="3" xfId="2" applyFont="1" applyFill="1" applyBorder="1" applyAlignment="1">
      <alignment horizontal="center"/>
    </xf>
    <xf numFmtId="0" fontId="4" fillId="10" borderId="45" xfId="2" applyFont="1" applyFill="1" applyBorder="1" applyAlignment="1">
      <alignment horizontal="center"/>
    </xf>
    <xf numFmtId="0" fontId="24" fillId="0" borderId="16" xfId="0" applyFont="1" applyBorder="1" applyProtection="1">
      <protection locked="0"/>
    </xf>
    <xf numFmtId="0" fontId="24" fillId="2" borderId="18" xfId="0" applyFont="1" applyFill="1" applyBorder="1" applyProtection="1">
      <protection locked="0"/>
    </xf>
    <xf numFmtId="0" fontId="24" fillId="2" borderId="18" xfId="0" applyFont="1" applyFill="1" applyBorder="1" applyAlignment="1" applyProtection="1">
      <alignment vertical="top" wrapText="1"/>
      <protection locked="0"/>
    </xf>
    <xf numFmtId="0" fontId="24" fillId="0" borderId="18" xfId="0" applyFont="1" applyBorder="1" applyProtection="1">
      <protection locked="0"/>
    </xf>
    <xf numFmtId="0" fontId="24" fillId="0" borderId="17" xfId="0" applyFont="1" applyBorder="1" applyProtection="1">
      <protection locked="0"/>
    </xf>
    <xf numFmtId="0" fontId="24" fillId="3" borderId="8" xfId="0" applyFont="1" applyFill="1" applyBorder="1" applyProtection="1">
      <protection locked="0"/>
    </xf>
    <xf numFmtId="0" fontId="24" fillId="3" borderId="9" xfId="0" applyFont="1" applyFill="1" applyBorder="1" applyProtection="1">
      <protection locked="0"/>
    </xf>
    <xf numFmtId="0" fontId="24" fillId="3" borderId="10" xfId="0" applyFont="1" applyFill="1" applyBorder="1" applyProtection="1">
      <protection locked="0"/>
    </xf>
    <xf numFmtId="0" fontId="24" fillId="0" borderId="8" xfId="0" applyFont="1" applyBorder="1" applyProtection="1">
      <protection locked="0"/>
    </xf>
    <xf numFmtId="0" fontId="24" fillId="2" borderId="9" xfId="0" applyFont="1" applyFill="1" applyBorder="1" applyProtection="1">
      <protection locked="0"/>
    </xf>
    <xf numFmtId="0" fontId="24" fillId="2" borderId="9" xfId="0" applyFont="1" applyFill="1" applyBorder="1" applyAlignment="1" applyProtection="1">
      <alignment vertical="top" wrapText="1"/>
      <protection locked="0"/>
    </xf>
    <xf numFmtId="0" fontId="24" fillId="0" borderId="9" xfId="0" applyFont="1" applyBorder="1" applyProtection="1">
      <protection locked="0"/>
    </xf>
    <xf numFmtId="0" fontId="24" fillId="0" borderId="10" xfId="0" applyFont="1" applyBorder="1" applyProtection="1">
      <protection locked="0"/>
    </xf>
    <xf numFmtId="0" fontId="24" fillId="3" borderId="9" xfId="0" applyFont="1" applyFill="1" applyBorder="1" applyAlignment="1" applyProtection="1">
      <alignment horizontal="center"/>
      <protection locked="0"/>
    </xf>
    <xf numFmtId="0" fontId="24" fillId="3" borderId="12" xfId="0" applyFont="1" applyFill="1" applyBorder="1" applyProtection="1">
      <protection locked="0"/>
    </xf>
    <xf numFmtId="0" fontId="24" fillId="3" borderId="13" xfId="0" applyFont="1" applyFill="1" applyBorder="1" applyProtection="1">
      <protection locked="0"/>
    </xf>
    <xf numFmtId="0" fontId="24" fillId="3" borderId="14" xfId="0" applyFont="1" applyFill="1" applyBorder="1" applyProtection="1">
      <protection locked="0"/>
    </xf>
    <xf numFmtId="0" fontId="24" fillId="0" borderId="71" xfId="0" applyFont="1" applyBorder="1" applyProtection="1">
      <protection locked="0"/>
    </xf>
    <xf numFmtId="0" fontId="24" fillId="2" borderId="72" xfId="0" applyFont="1" applyFill="1" applyBorder="1" applyProtection="1">
      <protection locked="0"/>
    </xf>
    <xf numFmtId="0" fontId="24" fillId="0" borderId="72" xfId="0" applyFont="1" applyBorder="1" applyProtection="1">
      <protection locked="0"/>
    </xf>
    <xf numFmtId="0" fontId="24" fillId="0" borderId="70" xfId="0" applyFont="1" applyBorder="1" applyProtection="1">
      <protection locked="0"/>
    </xf>
  </cellXfs>
  <cellStyles count="6">
    <cellStyle name="Currency" xfId="1" builtinId="4"/>
    <cellStyle name="Currency 2" xfId="3" xr:uid="{321B6B12-DE0A-4D2F-B5A9-940960815B72}"/>
    <cellStyle name="Normal" xfId="0" builtinId="0"/>
    <cellStyle name="Normal 2" xfId="2" xr:uid="{B0357E95-D741-406E-87C6-45480658ED53}"/>
    <cellStyle name="Percent" xfId="5" builtinId="5"/>
    <cellStyle name="Percent 2" xfId="4" xr:uid="{8361A743-17C4-40F1-8950-C9546DC2D5B1}"/>
  </cellStyles>
  <dxfs count="69">
    <dxf>
      <font>
        <b val="0"/>
        <i val="0"/>
        <strike val="0"/>
        <condense val="0"/>
        <extend val="0"/>
        <outline val="0"/>
        <shadow val="0"/>
        <u val="none"/>
        <vertAlign val="baseline"/>
        <sz val="11"/>
        <color theme="1"/>
        <name val="Calibri"/>
        <family val="2"/>
        <scheme val="minor"/>
      </font>
      <numFmt numFmtId="0" formatCode="Genera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ill>
        <patternFill patternType="solid">
          <fgColor indexed="64"/>
          <bgColor rgb="FFFFFF00"/>
        </patternFill>
      </fill>
      <protection locked="1" hidden="1"/>
    </dxf>
    <dxf>
      <protection locked="1" hidden="1"/>
    </dxf>
    <dxf>
      <protection locked="1" hidden="1"/>
    </dxf>
    <dxf>
      <protection locked="1" hidden="1"/>
    </dxf>
    <dxf>
      <protection locked="1" hidden="1"/>
    </dxf>
    <dxf>
      <fill>
        <patternFill patternType="solid">
          <fgColor indexed="64"/>
          <bgColor rgb="FFFFFF00"/>
        </patternFill>
      </fill>
      <protection locked="1" hidden="1"/>
    </dxf>
    <dxf>
      <protection locked="1" hidden="1"/>
    </dxf>
    <dxf>
      <protection locked="1" hidden="1"/>
    </dxf>
    <dxf>
      <protection locked="1" hidden="1"/>
    </dxf>
    <dxf>
      <fill>
        <patternFill patternType="solid">
          <fgColor indexed="64"/>
          <bgColor rgb="FFFFFF00"/>
        </patternFill>
      </fill>
      <protection locked="1" hidden="1"/>
    </dxf>
    <dxf>
      <protection locked="1" hidden="1"/>
    </dxf>
    <dxf>
      <protection locked="1" hidden="1"/>
    </dxf>
    <dxf>
      <protection locked="1" hidden="1"/>
    </dxf>
    <dxf>
      <font>
        <b val="0"/>
        <i val="0"/>
        <strike val="0"/>
        <condense val="0"/>
        <extend val="0"/>
        <outline val="0"/>
        <shadow val="0"/>
        <u val="none"/>
        <vertAlign val="baseline"/>
        <sz val="11"/>
        <color auto="1"/>
        <name val="Calibri"/>
        <family val="2"/>
        <scheme val="none"/>
      </font>
      <fill>
        <patternFill patternType="none">
          <fgColor indexed="64"/>
          <bgColor indexed="65"/>
        </patternFill>
      </fill>
    </dxf>
    <dxf>
      <font>
        <b val="0"/>
        <i val="0"/>
        <strike val="0"/>
        <condense val="0"/>
        <extend val="0"/>
        <outline val="0"/>
        <shadow val="0"/>
        <u val="none"/>
        <vertAlign val="baseline"/>
        <sz val="11"/>
        <color auto="1"/>
        <name val="Calibri"/>
        <scheme val="none"/>
      </font>
      <fill>
        <patternFill patternType="none">
          <fgColor indexed="64"/>
          <bgColor indexed="65"/>
        </patternFill>
      </fill>
    </dxf>
    <dxf>
      <border outline="0">
        <bottom style="thick">
          <color rgb="FFFFFFFF"/>
        </bottom>
      </border>
    </dxf>
    <dxf>
      <font>
        <b/>
        <i val="0"/>
        <strike val="0"/>
        <condense val="0"/>
        <extend val="0"/>
        <outline val="0"/>
        <shadow val="0"/>
        <u val="none"/>
        <vertAlign val="baseline"/>
        <sz val="11"/>
        <color theme="0"/>
        <name val="Calibri"/>
        <scheme val="none"/>
      </font>
      <fill>
        <patternFill patternType="solid">
          <fgColor theme="4"/>
          <bgColor theme="4"/>
        </patternFill>
      </fill>
      <border diagonalUp="0" diagonalDown="0" outline="0">
        <left style="thin">
          <color theme="0"/>
        </left>
        <right style="thin">
          <color theme="0"/>
        </right>
        <top/>
        <bottom/>
      </border>
    </dxf>
    <dxf>
      <numFmt numFmtId="168" formatCode="_(&quot;$&quot;* #,##0.000_);_(&quot;$&quot;* \(#,##0.000\);_(&quot;$&quot;* &quot;-&quot;???_);_(@_)"/>
    </dxf>
    <dxf>
      <numFmt numFmtId="168" formatCode="_(&quot;$&quot;* #,##0.000_);_(&quot;$&quot;* \(#,##0.000\);_(&quot;$&quot;* &quot;-&quot;???_);_(@_)"/>
    </dxf>
    <dxf>
      <font>
        <b val="0"/>
        <i val="0"/>
        <strike val="0"/>
        <condense val="0"/>
        <extend val="0"/>
        <outline val="0"/>
        <shadow val="0"/>
        <u val="none"/>
        <vertAlign val="baseline"/>
        <sz val="10"/>
        <color rgb="FF000000"/>
        <name val="Segoe UI"/>
        <family val="2"/>
        <scheme val="none"/>
      </font>
      <numFmt numFmtId="0" formatCode="General"/>
      <alignment horizontal="general" vertical="top" textRotation="0" wrapText="1" indent="0" justifyLastLine="0" shrinkToFit="0" readingOrder="1"/>
      <border diagonalUp="0" diagonalDown="0">
        <left style="thin">
          <color rgb="FFD3D3D3"/>
        </left>
        <right style="thin">
          <color rgb="FFD3D3D3"/>
        </right>
        <top style="thin">
          <color rgb="FFD3D3D3"/>
        </top>
        <bottom style="thin">
          <color rgb="FFD3D3D3"/>
        </bottom>
        <vertical/>
        <horizontal/>
      </border>
    </dxf>
    <dxf>
      <font>
        <b val="0"/>
        <i val="0"/>
        <strike val="0"/>
        <condense val="0"/>
        <extend val="0"/>
        <outline val="0"/>
        <shadow val="0"/>
        <u val="none"/>
        <vertAlign val="baseline"/>
        <sz val="10"/>
        <color rgb="FF000000"/>
        <name val="Segoe UI"/>
        <family val="2"/>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style="thin">
          <color rgb="FFD3D3D3"/>
        </left>
        <right/>
        <top style="thin">
          <color rgb="FFD3D3D3"/>
        </top>
        <bottom style="thin">
          <color rgb="FFD3D3D3"/>
        </bottom>
        <vertical/>
        <horizontal/>
      </border>
    </dxf>
    <dxf>
      <font>
        <b val="0"/>
        <i val="0"/>
        <strike val="0"/>
        <condense val="0"/>
        <extend val="0"/>
        <outline val="0"/>
        <shadow val="0"/>
        <u val="none"/>
        <vertAlign val="baseline"/>
        <sz val="10"/>
        <color rgb="FF000000"/>
        <name val="Segoe UI"/>
        <family val="2"/>
        <scheme val="none"/>
      </font>
      <alignment horizontal="general" vertical="top" textRotation="0" wrapText="1" indent="0" justifyLastLine="0" shrinkToFit="0" readingOrder="1"/>
      <border diagonalUp="0" diagonalDown="0">
        <left style="thin">
          <color rgb="FFD3D3D3"/>
        </left>
        <right/>
        <top style="thin">
          <color rgb="FFD3D3D3"/>
        </top>
        <bottom style="thin">
          <color rgb="FFD3D3D3"/>
        </bottom>
        <vertical/>
        <horizontal/>
      </border>
    </dxf>
    <dxf>
      <font>
        <b val="0"/>
        <i val="0"/>
        <strike val="0"/>
        <condense val="0"/>
        <extend val="0"/>
        <outline val="0"/>
        <shadow val="0"/>
        <u val="none"/>
        <vertAlign val="baseline"/>
        <sz val="10"/>
        <color rgb="FF000000"/>
        <name val="Segoe UI"/>
        <family val="2"/>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style="thin">
          <color rgb="FFD3D3D3"/>
        </left>
        <right style="thin">
          <color rgb="FFD3D3D3"/>
        </right>
        <top style="thin">
          <color rgb="FFD3D3D3"/>
        </top>
        <bottom style="thin">
          <color rgb="FFD3D3D3"/>
        </bottom>
        <vertical/>
        <horizontal/>
      </border>
    </dxf>
    <dxf>
      <font>
        <b val="0"/>
        <i val="0"/>
        <strike val="0"/>
        <condense val="0"/>
        <extend val="0"/>
        <outline val="0"/>
        <shadow val="0"/>
        <u val="none"/>
        <vertAlign val="baseline"/>
        <sz val="10"/>
        <color rgb="FF000000"/>
        <name val="Segoe UI"/>
        <family val="2"/>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style="thin">
          <color rgb="FFD3D3D3"/>
        </left>
        <right style="thin">
          <color rgb="FFD3D3D3"/>
        </right>
        <top style="thin">
          <color rgb="FFD3D3D3"/>
        </top>
        <bottom style="thin">
          <color rgb="FFD3D3D3"/>
        </bottom>
        <vertical/>
        <horizontal/>
      </border>
    </dxf>
    <dxf>
      <font>
        <b val="0"/>
        <i val="0"/>
        <strike val="0"/>
        <condense val="0"/>
        <extend val="0"/>
        <outline val="0"/>
        <shadow val="0"/>
        <u val="none"/>
        <vertAlign val="baseline"/>
        <sz val="10"/>
        <color rgb="FF000000"/>
        <name val="Segoe UI"/>
        <family val="2"/>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style="thin">
          <color rgb="FFD3D3D3"/>
        </left>
        <right style="thin">
          <color rgb="FFD3D3D3"/>
        </right>
        <top style="thin">
          <color rgb="FFD3D3D3"/>
        </top>
        <bottom style="thin">
          <color rgb="FFD3D3D3"/>
        </bottom>
        <vertical/>
        <horizontal/>
      </border>
    </dxf>
    <dxf>
      <font>
        <b val="0"/>
        <i val="0"/>
        <strike val="0"/>
        <condense val="0"/>
        <extend val="0"/>
        <outline val="0"/>
        <shadow val="0"/>
        <u val="none"/>
        <vertAlign val="baseline"/>
        <sz val="10"/>
        <color rgb="FF000000"/>
        <name val="Segoe UI"/>
        <family val="2"/>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style="thin">
          <color rgb="FFD3D3D3"/>
        </left>
        <right style="thin">
          <color rgb="FFD3D3D3"/>
        </right>
        <top style="thin">
          <color rgb="FFD3D3D3"/>
        </top>
        <bottom style="thin">
          <color rgb="FFD3D3D3"/>
        </bottom>
        <vertical/>
        <horizontal/>
      </border>
    </dxf>
    <dxf>
      <font>
        <b val="0"/>
        <i val="0"/>
        <strike val="0"/>
        <condense val="0"/>
        <extend val="0"/>
        <outline val="0"/>
        <shadow val="0"/>
        <u val="none"/>
        <vertAlign val="baseline"/>
        <sz val="10"/>
        <color rgb="FF000000"/>
        <name val="Segoe UI"/>
        <family val="2"/>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style="thin">
          <color rgb="FFD3D3D3"/>
        </left>
        <right style="thin">
          <color rgb="FFD3D3D3"/>
        </right>
        <top style="thin">
          <color rgb="FFD3D3D3"/>
        </top>
        <bottom style="thin">
          <color rgb="FFD3D3D3"/>
        </bottom>
        <vertical/>
        <horizontal/>
      </border>
    </dxf>
    <dxf>
      <font>
        <b val="0"/>
        <i val="0"/>
        <strike val="0"/>
        <condense val="0"/>
        <extend val="0"/>
        <outline val="0"/>
        <shadow val="0"/>
        <u val="none"/>
        <vertAlign val="baseline"/>
        <sz val="10"/>
        <color rgb="FF000000"/>
        <name val="Segoe UI"/>
        <family val="2"/>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right style="thin">
          <color rgb="FFD3D3D3"/>
        </right>
        <top style="thin">
          <color rgb="FFD3D3D3"/>
        </top>
        <bottom style="thin">
          <color rgb="FFD3D3D3"/>
        </bottom>
        <vertical/>
        <horizontal/>
      </border>
    </dxf>
    <dxf>
      <font>
        <b val="0"/>
        <i val="0"/>
        <strike val="0"/>
        <condense val="0"/>
        <extend val="0"/>
        <outline val="0"/>
        <shadow val="0"/>
        <u val="none"/>
        <vertAlign val="baseline"/>
        <sz val="10"/>
        <color rgb="FF000000"/>
        <name val="Segoe UI"/>
        <family val="2"/>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style="thin">
          <color rgb="FFD3D3D3"/>
        </left>
        <right style="thin">
          <color rgb="FFD3D3D3"/>
        </right>
        <top style="thin">
          <color rgb="FFD3D3D3"/>
        </top>
        <bottom style="thin">
          <color rgb="FFD3D3D3"/>
        </bottom>
        <vertical/>
        <horizontal/>
      </border>
    </dxf>
    <dxf>
      <border outline="0">
        <top style="thin">
          <color rgb="FFD3D3D3"/>
        </top>
      </border>
    </dxf>
    <dxf>
      <border outline="0">
        <left style="thin">
          <color rgb="FFD3D3D3"/>
        </left>
        <right style="thin">
          <color rgb="FFD3D3D3"/>
        </right>
        <top style="thin">
          <color rgb="FFD3D3D3"/>
        </top>
        <bottom style="thin">
          <color rgb="FFD3D3D3"/>
        </bottom>
      </border>
    </dxf>
    <dxf>
      <font>
        <b val="0"/>
        <i val="0"/>
        <strike val="0"/>
        <condense val="0"/>
        <extend val="0"/>
        <outline val="0"/>
        <shadow val="0"/>
        <u val="none"/>
        <vertAlign val="baseline"/>
        <sz val="10"/>
        <color rgb="FF000000"/>
        <name val="Segoe UI"/>
        <family val="2"/>
        <scheme val="none"/>
      </font>
      <fill>
        <patternFill patternType="none">
          <fgColor indexed="64"/>
          <bgColor indexed="65"/>
        </patternFill>
      </fill>
      <alignment horizontal="general" vertical="top" textRotation="0" wrapText="1" indent="0" justifyLastLine="0" shrinkToFit="0" readingOrder="1"/>
    </dxf>
    <dxf>
      <border outline="0">
        <bottom style="thin">
          <color rgb="FFD3D3D3"/>
        </bottom>
      </border>
    </dxf>
    <dxf>
      <font>
        <b/>
        <i val="0"/>
        <strike val="0"/>
        <condense val="0"/>
        <extend val="0"/>
        <outline val="0"/>
        <shadow val="0"/>
        <u val="none"/>
        <vertAlign val="baseline"/>
        <sz val="10"/>
        <color rgb="FF000000"/>
        <name val="Segoe UI"/>
        <family val="2"/>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outline="0">
        <left style="thin">
          <color rgb="FFD3D3D3"/>
        </left>
        <right style="thin">
          <color rgb="FFD3D3D3"/>
        </right>
        <top/>
        <bottom/>
      </border>
    </dxf>
    <dxf>
      <font>
        <strike val="0"/>
        <outline val="0"/>
        <shadow val="0"/>
        <u val="none"/>
        <vertAlign val="baseline"/>
        <name val="Arial"/>
        <family val="2"/>
        <scheme val="none"/>
      </font>
      <numFmt numFmtId="0" formatCode="General"/>
    </dxf>
    <dxf>
      <font>
        <strike val="0"/>
        <outline val="0"/>
        <shadow val="0"/>
        <u val="none"/>
        <vertAlign val="baseline"/>
        <name val="Arial"/>
        <family val="2"/>
        <scheme val="none"/>
      </font>
    </dxf>
    <dxf>
      <font>
        <strike val="0"/>
        <outline val="0"/>
        <shadow val="0"/>
        <u val="none"/>
        <vertAlign val="baseline"/>
        <name val="Arial"/>
        <family val="2"/>
        <scheme val="none"/>
      </font>
      <numFmt numFmtId="0" formatCode="General"/>
    </dxf>
    <dxf>
      <font>
        <strike val="0"/>
        <outline val="0"/>
        <shadow val="0"/>
        <u val="none"/>
        <vertAlign val="baseline"/>
        <name val="Arial"/>
        <family val="2"/>
        <scheme val="none"/>
      </font>
    </dxf>
    <dxf>
      <font>
        <strike val="0"/>
        <outline val="0"/>
        <shadow val="0"/>
        <u val="none"/>
        <vertAlign val="baseline"/>
        <name val="Arial"/>
        <family val="2"/>
        <scheme val="none"/>
      </font>
      <numFmt numFmtId="0" formatCode="General"/>
    </dxf>
    <dxf>
      <font>
        <strike val="0"/>
        <outline val="0"/>
        <shadow val="0"/>
        <u val="none"/>
        <vertAlign val="baseline"/>
        <name val="Arial"/>
        <family val="2"/>
        <scheme val="none"/>
      </font>
      <numFmt numFmtId="0" formatCode="General"/>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numFmt numFmtId="0" formatCode="General"/>
    </dxf>
    <dxf>
      <font>
        <strike val="0"/>
        <outline val="0"/>
        <shadow val="0"/>
        <u val="none"/>
        <vertAlign val="baseline"/>
        <name val="Arial"/>
        <family val="2"/>
        <scheme val="none"/>
      </font>
    </dxf>
    <dxf>
      <font>
        <strike val="0"/>
        <outline val="0"/>
        <shadow val="0"/>
        <u val="none"/>
        <vertAlign val="baseline"/>
        <name val="Arial"/>
        <family val="2"/>
        <scheme val="none"/>
      </font>
      <numFmt numFmtId="0" formatCode="General"/>
    </dxf>
    <dxf>
      <font>
        <strike val="0"/>
        <outline val="0"/>
        <shadow val="0"/>
        <u val="none"/>
        <vertAlign val="baseline"/>
        <name val="Arial"/>
        <family val="2"/>
        <scheme val="none"/>
      </font>
    </dxf>
    <dxf>
      <font>
        <strike val="0"/>
        <outline val="0"/>
        <shadow val="0"/>
        <u val="none"/>
        <vertAlign val="baseline"/>
        <name val="Arial"/>
        <family val="2"/>
        <scheme val="none"/>
      </font>
      <numFmt numFmtId="0" formatCode="General"/>
    </dxf>
    <dxf>
      <font>
        <strike val="0"/>
        <outline val="0"/>
        <shadow val="0"/>
        <u val="none"/>
        <vertAlign val="baseline"/>
        <name val="Arial"/>
        <family val="2"/>
        <scheme val="none"/>
      </font>
      <numFmt numFmtId="0" formatCode="General"/>
    </dxf>
    <dxf>
      <font>
        <strike val="0"/>
        <outline val="0"/>
        <shadow val="0"/>
        <u val="none"/>
        <vertAlign val="baseline"/>
        <name val="Arial"/>
        <family val="2"/>
        <scheme val="none"/>
      </font>
    </dxf>
    <dxf>
      <font>
        <strike val="0"/>
        <outline val="0"/>
        <shadow val="0"/>
        <u val="none"/>
        <vertAlign val="baseline"/>
        <name val="Arial"/>
        <family val="2"/>
        <scheme val="none"/>
      </font>
    </dxf>
  </dxfs>
  <tableStyles count="0" defaultTableStyle="TableStyleMedium2" defaultPivotStyle="PivotStyleLight16"/>
  <colors>
    <mruColors>
      <color rgb="FFF4F4F9"/>
      <color rgb="FFEE7D11"/>
      <color rgb="FF948EC4"/>
      <color rgb="FFFDF2E7"/>
      <color rgb="FFE6EBF3"/>
      <color rgb="FFD4D2E7"/>
      <color rgb="FFDFDDED"/>
      <color rgb="FFEAE8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microsoft.com/office/2017/06/relationships/rdSupportingPropertyBag" Target="richData/rdsupportingpropertybag.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microsoft.com/office/2017/06/relationships/rdSupportingPropertyBagStructure" Target="richData/rdsupportingpropertybag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microsoft.com/office/2017/06/relationships/richStyles" Target="richData/rich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microsoft.com/office/2020/07/relationships/rdRichValueWebImage" Target="richData/rdRichValueWebImage.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Array" Target="richData/rdarray.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heetMetadata" Target="metadata.xml"/><Relationship Id="rId30" Type="http://schemas.microsoft.com/office/2017/06/relationships/rdRichValueStructure" Target="richData/rdrichvaluestructure.xml"/><Relationship Id="rId35" Type="http://schemas.microsoft.com/office/2017/06/relationships/rdRichValueTypes" Target="richData/rdRichValueTypes.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71</xdr:row>
      <xdr:rowOff>0</xdr:rowOff>
    </xdr:from>
    <xdr:to>
      <xdr:col>5</xdr:col>
      <xdr:colOff>176212</xdr:colOff>
      <xdr:row>71</xdr:row>
      <xdr:rowOff>176212</xdr:rowOff>
    </xdr:to>
    <xdr:sp macro="" textlink="" fLocksText="0">
      <xdr:nvSpPr>
        <xdr:cNvPr id="28" name="5-Point Star 27">
          <a:extLst>
            <a:ext uri="{FF2B5EF4-FFF2-40B4-BE49-F238E27FC236}">
              <a16:creationId xmlns:a16="http://schemas.microsoft.com/office/drawing/2014/main" id="{00000000-0008-0000-0000-00001C000000}"/>
            </a:ext>
          </a:extLst>
        </xdr:cNvPr>
        <xdr:cNvSpPr>
          <a:spLocks/>
        </xdr:cNvSpPr>
      </xdr:nvSpPr>
      <xdr:spPr>
        <a:xfrm>
          <a:off x="2781300" y="25012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21</xdr:col>
      <xdr:colOff>0</xdr:colOff>
      <xdr:row>19</xdr:row>
      <xdr:rowOff>0</xdr:rowOff>
    </xdr:from>
    <xdr:to>
      <xdr:col>21</xdr:col>
      <xdr:colOff>176212</xdr:colOff>
      <xdr:row>19</xdr:row>
      <xdr:rowOff>176212</xdr:rowOff>
    </xdr:to>
    <xdr:sp macro="" textlink="">
      <xdr:nvSpPr>
        <xdr:cNvPr id="2" name="5-Point Star 1">
          <a:extLst>
            <a:ext uri="{FF2B5EF4-FFF2-40B4-BE49-F238E27FC236}">
              <a16:creationId xmlns:a16="http://schemas.microsoft.com/office/drawing/2014/main" id="{00000000-0008-0000-0000-000002000000}"/>
            </a:ext>
          </a:extLst>
        </xdr:cNvPr>
        <xdr:cNvSpPr/>
      </xdr:nvSpPr>
      <xdr:spPr>
        <a:xfrm>
          <a:off x="12182475" y="6067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20</xdr:row>
      <xdr:rowOff>0</xdr:rowOff>
    </xdr:from>
    <xdr:to>
      <xdr:col>5</xdr:col>
      <xdr:colOff>176212</xdr:colOff>
      <xdr:row>20</xdr:row>
      <xdr:rowOff>176212</xdr:rowOff>
    </xdr:to>
    <xdr:sp macro="" textlink="">
      <xdr:nvSpPr>
        <xdr:cNvPr id="3" name="5-Point Star 2">
          <a:extLst>
            <a:ext uri="{FF2B5EF4-FFF2-40B4-BE49-F238E27FC236}">
              <a16:creationId xmlns:a16="http://schemas.microsoft.com/office/drawing/2014/main" id="{00000000-0008-0000-0000-000003000000}"/>
            </a:ext>
          </a:extLst>
        </xdr:cNvPr>
        <xdr:cNvSpPr/>
      </xdr:nvSpPr>
      <xdr:spPr>
        <a:xfrm>
          <a:off x="2781300" y="6400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100"/>
        </a:p>
      </xdr:txBody>
    </xdr:sp>
    <xdr:clientData/>
  </xdr:twoCellAnchor>
  <xdr:twoCellAnchor>
    <xdr:from>
      <xdr:col>5</xdr:col>
      <xdr:colOff>0</xdr:colOff>
      <xdr:row>18</xdr:row>
      <xdr:rowOff>0</xdr:rowOff>
    </xdr:from>
    <xdr:to>
      <xdr:col>5</xdr:col>
      <xdr:colOff>176212</xdr:colOff>
      <xdr:row>18</xdr:row>
      <xdr:rowOff>176212</xdr:rowOff>
    </xdr:to>
    <xdr:sp macro="" textlink="">
      <xdr:nvSpPr>
        <xdr:cNvPr id="4" name="5-Point Star 3">
          <a:extLst>
            <a:ext uri="{FF2B5EF4-FFF2-40B4-BE49-F238E27FC236}">
              <a16:creationId xmlns:a16="http://schemas.microsoft.com/office/drawing/2014/main" id="{00000000-0008-0000-0000-000004000000}"/>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22</xdr:row>
      <xdr:rowOff>0</xdr:rowOff>
    </xdr:from>
    <xdr:to>
      <xdr:col>5</xdr:col>
      <xdr:colOff>176212</xdr:colOff>
      <xdr:row>22</xdr:row>
      <xdr:rowOff>176212</xdr:rowOff>
    </xdr:to>
    <xdr:sp macro="" textlink="">
      <xdr:nvSpPr>
        <xdr:cNvPr id="5" name="5-Point Star 4">
          <a:extLst>
            <a:ext uri="{FF2B5EF4-FFF2-40B4-BE49-F238E27FC236}">
              <a16:creationId xmlns:a16="http://schemas.microsoft.com/office/drawing/2014/main" id="{00000000-0008-0000-0000-000005000000}"/>
            </a:ext>
          </a:extLst>
        </xdr:cNvPr>
        <xdr:cNvSpPr/>
      </xdr:nvSpPr>
      <xdr:spPr>
        <a:xfrm>
          <a:off x="2781300" y="7067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24</xdr:row>
      <xdr:rowOff>0</xdr:rowOff>
    </xdr:from>
    <xdr:to>
      <xdr:col>5</xdr:col>
      <xdr:colOff>176212</xdr:colOff>
      <xdr:row>24</xdr:row>
      <xdr:rowOff>176212</xdr:rowOff>
    </xdr:to>
    <xdr:sp macro="" textlink="">
      <xdr:nvSpPr>
        <xdr:cNvPr id="6" name="5-Point Star 5">
          <a:extLst>
            <a:ext uri="{FF2B5EF4-FFF2-40B4-BE49-F238E27FC236}">
              <a16:creationId xmlns:a16="http://schemas.microsoft.com/office/drawing/2014/main" id="{00000000-0008-0000-0000-000006000000}"/>
            </a:ext>
          </a:extLst>
        </xdr:cNvPr>
        <xdr:cNvSpPr/>
      </xdr:nvSpPr>
      <xdr:spPr>
        <a:xfrm>
          <a:off x="2781300" y="77343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26</xdr:row>
      <xdr:rowOff>0</xdr:rowOff>
    </xdr:from>
    <xdr:to>
      <xdr:col>5</xdr:col>
      <xdr:colOff>176212</xdr:colOff>
      <xdr:row>26</xdr:row>
      <xdr:rowOff>176212</xdr:rowOff>
    </xdr:to>
    <xdr:sp macro="" textlink="">
      <xdr:nvSpPr>
        <xdr:cNvPr id="7" name="5-Point Star 6">
          <a:extLst>
            <a:ext uri="{FF2B5EF4-FFF2-40B4-BE49-F238E27FC236}">
              <a16:creationId xmlns:a16="http://schemas.microsoft.com/office/drawing/2014/main" id="{00000000-0008-0000-0000-000007000000}"/>
            </a:ext>
          </a:extLst>
        </xdr:cNvPr>
        <xdr:cNvSpPr/>
      </xdr:nvSpPr>
      <xdr:spPr>
        <a:xfrm>
          <a:off x="2781300" y="8401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28</xdr:row>
      <xdr:rowOff>0</xdr:rowOff>
    </xdr:from>
    <xdr:to>
      <xdr:col>5</xdr:col>
      <xdr:colOff>176212</xdr:colOff>
      <xdr:row>28</xdr:row>
      <xdr:rowOff>176212</xdr:rowOff>
    </xdr:to>
    <xdr:sp macro="" textlink="">
      <xdr:nvSpPr>
        <xdr:cNvPr id="8" name="5-Point Star 7">
          <a:extLst>
            <a:ext uri="{FF2B5EF4-FFF2-40B4-BE49-F238E27FC236}">
              <a16:creationId xmlns:a16="http://schemas.microsoft.com/office/drawing/2014/main" id="{00000000-0008-0000-0000-000008000000}"/>
            </a:ext>
          </a:extLst>
        </xdr:cNvPr>
        <xdr:cNvSpPr/>
      </xdr:nvSpPr>
      <xdr:spPr>
        <a:xfrm>
          <a:off x="2781300" y="9067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30</xdr:row>
      <xdr:rowOff>0</xdr:rowOff>
    </xdr:from>
    <xdr:to>
      <xdr:col>5</xdr:col>
      <xdr:colOff>176212</xdr:colOff>
      <xdr:row>30</xdr:row>
      <xdr:rowOff>176212</xdr:rowOff>
    </xdr:to>
    <xdr:sp macro="" textlink="">
      <xdr:nvSpPr>
        <xdr:cNvPr id="9" name="5-Point Star 8">
          <a:extLst>
            <a:ext uri="{FF2B5EF4-FFF2-40B4-BE49-F238E27FC236}">
              <a16:creationId xmlns:a16="http://schemas.microsoft.com/office/drawing/2014/main" id="{00000000-0008-0000-0000-000009000000}"/>
            </a:ext>
          </a:extLst>
        </xdr:cNvPr>
        <xdr:cNvSpPr/>
      </xdr:nvSpPr>
      <xdr:spPr>
        <a:xfrm>
          <a:off x="2781300" y="9734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32</xdr:row>
      <xdr:rowOff>0</xdr:rowOff>
    </xdr:from>
    <xdr:to>
      <xdr:col>5</xdr:col>
      <xdr:colOff>176212</xdr:colOff>
      <xdr:row>32</xdr:row>
      <xdr:rowOff>176212</xdr:rowOff>
    </xdr:to>
    <xdr:sp macro="" textlink="">
      <xdr:nvSpPr>
        <xdr:cNvPr id="10" name="5-Point Star 9">
          <a:extLst>
            <a:ext uri="{FF2B5EF4-FFF2-40B4-BE49-F238E27FC236}">
              <a16:creationId xmlns:a16="http://schemas.microsoft.com/office/drawing/2014/main" id="{00000000-0008-0000-0000-00000A000000}"/>
            </a:ext>
          </a:extLst>
        </xdr:cNvPr>
        <xdr:cNvSpPr/>
      </xdr:nvSpPr>
      <xdr:spPr>
        <a:xfrm>
          <a:off x="2781300" y="104013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34</xdr:row>
      <xdr:rowOff>0</xdr:rowOff>
    </xdr:from>
    <xdr:to>
      <xdr:col>5</xdr:col>
      <xdr:colOff>176212</xdr:colOff>
      <xdr:row>34</xdr:row>
      <xdr:rowOff>176212</xdr:rowOff>
    </xdr:to>
    <xdr:sp macro="" textlink="">
      <xdr:nvSpPr>
        <xdr:cNvPr id="11" name="5-Point Star 10">
          <a:extLst>
            <a:ext uri="{FF2B5EF4-FFF2-40B4-BE49-F238E27FC236}">
              <a16:creationId xmlns:a16="http://schemas.microsoft.com/office/drawing/2014/main" id="{00000000-0008-0000-0000-00000B000000}"/>
            </a:ext>
          </a:extLst>
        </xdr:cNvPr>
        <xdr:cNvSpPr/>
      </xdr:nvSpPr>
      <xdr:spPr>
        <a:xfrm>
          <a:off x="2781300" y="11068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36</xdr:row>
      <xdr:rowOff>0</xdr:rowOff>
    </xdr:from>
    <xdr:to>
      <xdr:col>5</xdr:col>
      <xdr:colOff>176212</xdr:colOff>
      <xdr:row>36</xdr:row>
      <xdr:rowOff>176212</xdr:rowOff>
    </xdr:to>
    <xdr:sp macro="" textlink="">
      <xdr:nvSpPr>
        <xdr:cNvPr id="12" name="5-Point Star 11">
          <a:extLst>
            <a:ext uri="{FF2B5EF4-FFF2-40B4-BE49-F238E27FC236}">
              <a16:creationId xmlns:a16="http://schemas.microsoft.com/office/drawing/2014/main" id="{00000000-0008-0000-0000-00000C000000}"/>
            </a:ext>
          </a:extLst>
        </xdr:cNvPr>
        <xdr:cNvSpPr/>
      </xdr:nvSpPr>
      <xdr:spPr>
        <a:xfrm>
          <a:off x="2781300" y="11734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38</xdr:row>
      <xdr:rowOff>0</xdr:rowOff>
    </xdr:from>
    <xdr:to>
      <xdr:col>5</xdr:col>
      <xdr:colOff>176212</xdr:colOff>
      <xdr:row>38</xdr:row>
      <xdr:rowOff>176212</xdr:rowOff>
    </xdr:to>
    <xdr:sp macro="" textlink="">
      <xdr:nvSpPr>
        <xdr:cNvPr id="13" name="5-Point Star 12">
          <a:extLst>
            <a:ext uri="{FF2B5EF4-FFF2-40B4-BE49-F238E27FC236}">
              <a16:creationId xmlns:a16="http://schemas.microsoft.com/office/drawing/2014/main" id="{00000000-0008-0000-0000-00000D000000}"/>
            </a:ext>
          </a:extLst>
        </xdr:cNvPr>
        <xdr:cNvSpPr/>
      </xdr:nvSpPr>
      <xdr:spPr>
        <a:xfrm>
          <a:off x="2781300" y="124110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40</xdr:row>
      <xdr:rowOff>0</xdr:rowOff>
    </xdr:from>
    <xdr:to>
      <xdr:col>5</xdr:col>
      <xdr:colOff>176212</xdr:colOff>
      <xdr:row>40</xdr:row>
      <xdr:rowOff>176212</xdr:rowOff>
    </xdr:to>
    <xdr:sp macro="" textlink="">
      <xdr:nvSpPr>
        <xdr:cNvPr id="14" name="5-Point Star 13">
          <a:extLst>
            <a:ext uri="{FF2B5EF4-FFF2-40B4-BE49-F238E27FC236}">
              <a16:creationId xmlns:a16="http://schemas.microsoft.com/office/drawing/2014/main" id="{00000000-0008-0000-0000-00000E000000}"/>
            </a:ext>
          </a:extLst>
        </xdr:cNvPr>
        <xdr:cNvSpPr/>
      </xdr:nvSpPr>
      <xdr:spPr>
        <a:xfrm>
          <a:off x="2781300" y="15411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42</xdr:row>
      <xdr:rowOff>0</xdr:rowOff>
    </xdr:from>
    <xdr:to>
      <xdr:col>5</xdr:col>
      <xdr:colOff>176212</xdr:colOff>
      <xdr:row>42</xdr:row>
      <xdr:rowOff>176212</xdr:rowOff>
    </xdr:to>
    <xdr:sp macro="" textlink="">
      <xdr:nvSpPr>
        <xdr:cNvPr id="15" name="5-Point Star 14">
          <a:extLst>
            <a:ext uri="{FF2B5EF4-FFF2-40B4-BE49-F238E27FC236}">
              <a16:creationId xmlns:a16="http://schemas.microsoft.com/office/drawing/2014/main" id="{00000000-0008-0000-0000-00000F000000}"/>
            </a:ext>
          </a:extLst>
        </xdr:cNvPr>
        <xdr:cNvSpPr/>
      </xdr:nvSpPr>
      <xdr:spPr>
        <a:xfrm>
          <a:off x="2781300" y="16097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47</xdr:row>
      <xdr:rowOff>0</xdr:rowOff>
    </xdr:from>
    <xdr:to>
      <xdr:col>5</xdr:col>
      <xdr:colOff>176212</xdr:colOff>
      <xdr:row>47</xdr:row>
      <xdr:rowOff>176212</xdr:rowOff>
    </xdr:to>
    <xdr:sp macro="" textlink="">
      <xdr:nvSpPr>
        <xdr:cNvPr id="16" name="5-Point Star 15">
          <a:extLst>
            <a:ext uri="{FF2B5EF4-FFF2-40B4-BE49-F238E27FC236}">
              <a16:creationId xmlns:a16="http://schemas.microsoft.com/office/drawing/2014/main" id="{00000000-0008-0000-0000-000010000000}"/>
            </a:ext>
          </a:extLst>
        </xdr:cNvPr>
        <xdr:cNvSpPr/>
      </xdr:nvSpPr>
      <xdr:spPr>
        <a:xfrm>
          <a:off x="2781300" y="16783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49</xdr:row>
      <xdr:rowOff>0</xdr:rowOff>
    </xdr:from>
    <xdr:to>
      <xdr:col>5</xdr:col>
      <xdr:colOff>176212</xdr:colOff>
      <xdr:row>49</xdr:row>
      <xdr:rowOff>176212</xdr:rowOff>
    </xdr:to>
    <xdr:sp macro="" textlink="">
      <xdr:nvSpPr>
        <xdr:cNvPr id="17" name="5-Point Star 16">
          <a:extLst>
            <a:ext uri="{FF2B5EF4-FFF2-40B4-BE49-F238E27FC236}">
              <a16:creationId xmlns:a16="http://schemas.microsoft.com/office/drawing/2014/main" id="{00000000-0008-0000-0000-000011000000}"/>
            </a:ext>
          </a:extLst>
        </xdr:cNvPr>
        <xdr:cNvSpPr/>
      </xdr:nvSpPr>
      <xdr:spPr>
        <a:xfrm>
          <a:off x="2781300" y="17468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51</xdr:row>
      <xdr:rowOff>0</xdr:rowOff>
    </xdr:from>
    <xdr:to>
      <xdr:col>5</xdr:col>
      <xdr:colOff>176212</xdr:colOff>
      <xdr:row>51</xdr:row>
      <xdr:rowOff>176212</xdr:rowOff>
    </xdr:to>
    <xdr:sp macro="" textlink="">
      <xdr:nvSpPr>
        <xdr:cNvPr id="18" name="5-Point Star 17">
          <a:extLst>
            <a:ext uri="{FF2B5EF4-FFF2-40B4-BE49-F238E27FC236}">
              <a16:creationId xmlns:a16="http://schemas.microsoft.com/office/drawing/2014/main" id="{00000000-0008-0000-0000-000012000000}"/>
            </a:ext>
          </a:extLst>
        </xdr:cNvPr>
        <xdr:cNvSpPr/>
      </xdr:nvSpPr>
      <xdr:spPr>
        <a:xfrm>
          <a:off x="2781300" y="18154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53</xdr:row>
      <xdr:rowOff>0</xdr:rowOff>
    </xdr:from>
    <xdr:to>
      <xdr:col>5</xdr:col>
      <xdr:colOff>176212</xdr:colOff>
      <xdr:row>53</xdr:row>
      <xdr:rowOff>176212</xdr:rowOff>
    </xdr:to>
    <xdr:sp macro="" textlink="">
      <xdr:nvSpPr>
        <xdr:cNvPr id="19" name="5-Point Star 18">
          <a:extLst>
            <a:ext uri="{FF2B5EF4-FFF2-40B4-BE49-F238E27FC236}">
              <a16:creationId xmlns:a16="http://schemas.microsoft.com/office/drawing/2014/main" id="{00000000-0008-0000-0000-000013000000}"/>
            </a:ext>
          </a:extLst>
        </xdr:cNvPr>
        <xdr:cNvSpPr/>
      </xdr:nvSpPr>
      <xdr:spPr>
        <a:xfrm>
          <a:off x="2781300" y="18840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55</xdr:row>
      <xdr:rowOff>0</xdr:rowOff>
    </xdr:from>
    <xdr:to>
      <xdr:col>5</xdr:col>
      <xdr:colOff>176212</xdr:colOff>
      <xdr:row>55</xdr:row>
      <xdr:rowOff>176212</xdr:rowOff>
    </xdr:to>
    <xdr:sp macro="" textlink="">
      <xdr:nvSpPr>
        <xdr:cNvPr id="20" name="5-Point Star 19">
          <a:extLst>
            <a:ext uri="{FF2B5EF4-FFF2-40B4-BE49-F238E27FC236}">
              <a16:creationId xmlns:a16="http://schemas.microsoft.com/office/drawing/2014/main" id="{00000000-0008-0000-0000-000014000000}"/>
            </a:ext>
          </a:extLst>
        </xdr:cNvPr>
        <xdr:cNvSpPr/>
      </xdr:nvSpPr>
      <xdr:spPr>
        <a:xfrm>
          <a:off x="2781300" y="19526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57</xdr:row>
      <xdr:rowOff>0</xdr:rowOff>
    </xdr:from>
    <xdr:to>
      <xdr:col>5</xdr:col>
      <xdr:colOff>176212</xdr:colOff>
      <xdr:row>57</xdr:row>
      <xdr:rowOff>176212</xdr:rowOff>
    </xdr:to>
    <xdr:sp macro="" textlink="">
      <xdr:nvSpPr>
        <xdr:cNvPr id="21" name="5-Point Star 20">
          <a:extLst>
            <a:ext uri="{FF2B5EF4-FFF2-40B4-BE49-F238E27FC236}">
              <a16:creationId xmlns:a16="http://schemas.microsoft.com/office/drawing/2014/main" id="{00000000-0008-0000-0000-000015000000}"/>
            </a:ext>
          </a:extLst>
        </xdr:cNvPr>
        <xdr:cNvSpPr/>
      </xdr:nvSpPr>
      <xdr:spPr>
        <a:xfrm>
          <a:off x="2781300" y="20212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59</xdr:row>
      <xdr:rowOff>0</xdr:rowOff>
    </xdr:from>
    <xdr:to>
      <xdr:col>5</xdr:col>
      <xdr:colOff>176212</xdr:colOff>
      <xdr:row>59</xdr:row>
      <xdr:rowOff>176212</xdr:rowOff>
    </xdr:to>
    <xdr:sp macro="" textlink="">
      <xdr:nvSpPr>
        <xdr:cNvPr id="22" name="5-Point Star 21">
          <a:extLst>
            <a:ext uri="{FF2B5EF4-FFF2-40B4-BE49-F238E27FC236}">
              <a16:creationId xmlns:a16="http://schemas.microsoft.com/office/drawing/2014/main" id="{00000000-0008-0000-0000-000016000000}"/>
            </a:ext>
          </a:extLst>
        </xdr:cNvPr>
        <xdr:cNvSpPr/>
      </xdr:nvSpPr>
      <xdr:spPr>
        <a:xfrm>
          <a:off x="2781300" y="20897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61</xdr:row>
      <xdr:rowOff>0</xdr:rowOff>
    </xdr:from>
    <xdr:to>
      <xdr:col>5</xdr:col>
      <xdr:colOff>176212</xdr:colOff>
      <xdr:row>61</xdr:row>
      <xdr:rowOff>176212</xdr:rowOff>
    </xdr:to>
    <xdr:sp macro="" textlink="">
      <xdr:nvSpPr>
        <xdr:cNvPr id="23" name="5-Point Star 22">
          <a:extLst>
            <a:ext uri="{FF2B5EF4-FFF2-40B4-BE49-F238E27FC236}">
              <a16:creationId xmlns:a16="http://schemas.microsoft.com/office/drawing/2014/main" id="{00000000-0008-0000-0000-000017000000}"/>
            </a:ext>
          </a:extLst>
        </xdr:cNvPr>
        <xdr:cNvSpPr/>
      </xdr:nvSpPr>
      <xdr:spPr>
        <a:xfrm>
          <a:off x="2781300" y="21583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63</xdr:row>
      <xdr:rowOff>0</xdr:rowOff>
    </xdr:from>
    <xdr:to>
      <xdr:col>5</xdr:col>
      <xdr:colOff>176212</xdr:colOff>
      <xdr:row>63</xdr:row>
      <xdr:rowOff>176212</xdr:rowOff>
    </xdr:to>
    <xdr:sp macro="" textlink="">
      <xdr:nvSpPr>
        <xdr:cNvPr id="24" name="5-Point Star 23">
          <a:extLst>
            <a:ext uri="{FF2B5EF4-FFF2-40B4-BE49-F238E27FC236}">
              <a16:creationId xmlns:a16="http://schemas.microsoft.com/office/drawing/2014/main" id="{00000000-0008-0000-0000-000018000000}"/>
            </a:ext>
          </a:extLst>
        </xdr:cNvPr>
        <xdr:cNvSpPr/>
      </xdr:nvSpPr>
      <xdr:spPr>
        <a:xfrm>
          <a:off x="2781300" y="22269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65</xdr:row>
      <xdr:rowOff>0</xdr:rowOff>
    </xdr:from>
    <xdr:to>
      <xdr:col>5</xdr:col>
      <xdr:colOff>176212</xdr:colOff>
      <xdr:row>65</xdr:row>
      <xdr:rowOff>176212</xdr:rowOff>
    </xdr:to>
    <xdr:sp macro="" textlink="">
      <xdr:nvSpPr>
        <xdr:cNvPr id="25" name="5-Point Star 24">
          <a:extLst>
            <a:ext uri="{FF2B5EF4-FFF2-40B4-BE49-F238E27FC236}">
              <a16:creationId xmlns:a16="http://schemas.microsoft.com/office/drawing/2014/main" id="{00000000-0008-0000-0000-000019000000}"/>
            </a:ext>
          </a:extLst>
        </xdr:cNvPr>
        <xdr:cNvSpPr/>
      </xdr:nvSpPr>
      <xdr:spPr>
        <a:xfrm>
          <a:off x="2781300" y="22955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67</xdr:row>
      <xdr:rowOff>0</xdr:rowOff>
    </xdr:from>
    <xdr:to>
      <xdr:col>5</xdr:col>
      <xdr:colOff>176212</xdr:colOff>
      <xdr:row>67</xdr:row>
      <xdr:rowOff>176212</xdr:rowOff>
    </xdr:to>
    <xdr:sp macro="" textlink="">
      <xdr:nvSpPr>
        <xdr:cNvPr id="26" name="5-Point Star 25">
          <a:extLst>
            <a:ext uri="{FF2B5EF4-FFF2-40B4-BE49-F238E27FC236}">
              <a16:creationId xmlns:a16="http://schemas.microsoft.com/office/drawing/2014/main" id="{00000000-0008-0000-0000-00001A000000}"/>
            </a:ext>
          </a:extLst>
        </xdr:cNvPr>
        <xdr:cNvSpPr/>
      </xdr:nvSpPr>
      <xdr:spPr>
        <a:xfrm>
          <a:off x="2781300" y="23641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69</xdr:row>
      <xdr:rowOff>0</xdr:rowOff>
    </xdr:from>
    <xdr:to>
      <xdr:col>5</xdr:col>
      <xdr:colOff>176212</xdr:colOff>
      <xdr:row>69</xdr:row>
      <xdr:rowOff>176212</xdr:rowOff>
    </xdr:to>
    <xdr:sp macro="" textlink="">
      <xdr:nvSpPr>
        <xdr:cNvPr id="27" name="5-Point Star 26">
          <a:extLst>
            <a:ext uri="{FF2B5EF4-FFF2-40B4-BE49-F238E27FC236}">
              <a16:creationId xmlns:a16="http://schemas.microsoft.com/office/drawing/2014/main" id="{00000000-0008-0000-0000-00001B000000}"/>
            </a:ext>
          </a:extLst>
        </xdr:cNvPr>
        <xdr:cNvSpPr/>
      </xdr:nvSpPr>
      <xdr:spPr>
        <a:xfrm>
          <a:off x="2781300" y="24326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20</xdr:row>
      <xdr:rowOff>0</xdr:rowOff>
    </xdr:from>
    <xdr:to>
      <xdr:col>2</xdr:col>
      <xdr:colOff>176212</xdr:colOff>
      <xdr:row>20</xdr:row>
      <xdr:rowOff>176212</xdr:rowOff>
    </xdr:to>
    <xdr:sp macro="" textlink="">
      <xdr:nvSpPr>
        <xdr:cNvPr id="29" name="5-Point Star 28">
          <a:extLst>
            <a:ext uri="{FF2B5EF4-FFF2-40B4-BE49-F238E27FC236}">
              <a16:creationId xmlns:a16="http://schemas.microsoft.com/office/drawing/2014/main" id="{00000000-0008-0000-0000-00001D000000}"/>
            </a:ext>
          </a:extLst>
        </xdr:cNvPr>
        <xdr:cNvSpPr/>
      </xdr:nvSpPr>
      <xdr:spPr>
        <a:xfrm>
          <a:off x="1152525" y="6400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18</xdr:row>
      <xdr:rowOff>0</xdr:rowOff>
    </xdr:from>
    <xdr:to>
      <xdr:col>2</xdr:col>
      <xdr:colOff>176212</xdr:colOff>
      <xdr:row>18</xdr:row>
      <xdr:rowOff>176212</xdr:rowOff>
    </xdr:to>
    <xdr:sp macro="" textlink="">
      <xdr:nvSpPr>
        <xdr:cNvPr id="30" name="5-Point Star 29">
          <a:extLst>
            <a:ext uri="{FF2B5EF4-FFF2-40B4-BE49-F238E27FC236}">
              <a16:creationId xmlns:a16="http://schemas.microsoft.com/office/drawing/2014/main" id="{00000000-0008-0000-0000-00001E000000}"/>
            </a:ext>
          </a:extLst>
        </xdr:cNvPr>
        <xdr:cNvSpPr/>
      </xdr:nvSpPr>
      <xdr:spPr>
        <a:xfrm>
          <a:off x="1152525" y="5734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22</xdr:row>
      <xdr:rowOff>0</xdr:rowOff>
    </xdr:from>
    <xdr:to>
      <xdr:col>2</xdr:col>
      <xdr:colOff>176212</xdr:colOff>
      <xdr:row>22</xdr:row>
      <xdr:rowOff>176212</xdr:rowOff>
    </xdr:to>
    <xdr:sp macro="" textlink="">
      <xdr:nvSpPr>
        <xdr:cNvPr id="31" name="5-Point Star 30">
          <a:extLst>
            <a:ext uri="{FF2B5EF4-FFF2-40B4-BE49-F238E27FC236}">
              <a16:creationId xmlns:a16="http://schemas.microsoft.com/office/drawing/2014/main" id="{00000000-0008-0000-0000-00001F000000}"/>
            </a:ext>
          </a:extLst>
        </xdr:cNvPr>
        <xdr:cNvSpPr/>
      </xdr:nvSpPr>
      <xdr:spPr>
        <a:xfrm>
          <a:off x="1152525" y="7067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24</xdr:row>
      <xdr:rowOff>0</xdr:rowOff>
    </xdr:from>
    <xdr:to>
      <xdr:col>2</xdr:col>
      <xdr:colOff>176212</xdr:colOff>
      <xdr:row>24</xdr:row>
      <xdr:rowOff>176212</xdr:rowOff>
    </xdr:to>
    <xdr:sp macro="" textlink="">
      <xdr:nvSpPr>
        <xdr:cNvPr id="32" name="5-Point Star 31">
          <a:extLst>
            <a:ext uri="{FF2B5EF4-FFF2-40B4-BE49-F238E27FC236}">
              <a16:creationId xmlns:a16="http://schemas.microsoft.com/office/drawing/2014/main" id="{00000000-0008-0000-0000-000020000000}"/>
            </a:ext>
          </a:extLst>
        </xdr:cNvPr>
        <xdr:cNvSpPr/>
      </xdr:nvSpPr>
      <xdr:spPr>
        <a:xfrm>
          <a:off x="1152525" y="77343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26</xdr:row>
      <xdr:rowOff>0</xdr:rowOff>
    </xdr:from>
    <xdr:to>
      <xdr:col>2</xdr:col>
      <xdr:colOff>176212</xdr:colOff>
      <xdr:row>26</xdr:row>
      <xdr:rowOff>176212</xdr:rowOff>
    </xdr:to>
    <xdr:sp macro="" textlink="">
      <xdr:nvSpPr>
        <xdr:cNvPr id="33" name="5-Point Star 32">
          <a:extLst>
            <a:ext uri="{FF2B5EF4-FFF2-40B4-BE49-F238E27FC236}">
              <a16:creationId xmlns:a16="http://schemas.microsoft.com/office/drawing/2014/main" id="{00000000-0008-0000-0000-000021000000}"/>
            </a:ext>
          </a:extLst>
        </xdr:cNvPr>
        <xdr:cNvSpPr/>
      </xdr:nvSpPr>
      <xdr:spPr>
        <a:xfrm>
          <a:off x="1152525" y="8401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28</xdr:row>
      <xdr:rowOff>0</xdr:rowOff>
    </xdr:from>
    <xdr:to>
      <xdr:col>2</xdr:col>
      <xdr:colOff>176212</xdr:colOff>
      <xdr:row>28</xdr:row>
      <xdr:rowOff>176212</xdr:rowOff>
    </xdr:to>
    <xdr:sp macro="" textlink="">
      <xdr:nvSpPr>
        <xdr:cNvPr id="34" name="5-Point Star 33">
          <a:extLst>
            <a:ext uri="{FF2B5EF4-FFF2-40B4-BE49-F238E27FC236}">
              <a16:creationId xmlns:a16="http://schemas.microsoft.com/office/drawing/2014/main" id="{00000000-0008-0000-0000-000022000000}"/>
            </a:ext>
          </a:extLst>
        </xdr:cNvPr>
        <xdr:cNvSpPr/>
      </xdr:nvSpPr>
      <xdr:spPr>
        <a:xfrm>
          <a:off x="1152525" y="9067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30</xdr:row>
      <xdr:rowOff>0</xdr:rowOff>
    </xdr:from>
    <xdr:to>
      <xdr:col>2</xdr:col>
      <xdr:colOff>176212</xdr:colOff>
      <xdr:row>30</xdr:row>
      <xdr:rowOff>176212</xdr:rowOff>
    </xdr:to>
    <xdr:sp macro="" textlink="">
      <xdr:nvSpPr>
        <xdr:cNvPr id="35" name="5-Point Star 34">
          <a:extLst>
            <a:ext uri="{FF2B5EF4-FFF2-40B4-BE49-F238E27FC236}">
              <a16:creationId xmlns:a16="http://schemas.microsoft.com/office/drawing/2014/main" id="{00000000-0008-0000-0000-000023000000}"/>
            </a:ext>
          </a:extLst>
        </xdr:cNvPr>
        <xdr:cNvSpPr/>
      </xdr:nvSpPr>
      <xdr:spPr>
        <a:xfrm>
          <a:off x="1152525" y="9734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32</xdr:row>
      <xdr:rowOff>0</xdr:rowOff>
    </xdr:from>
    <xdr:to>
      <xdr:col>2</xdr:col>
      <xdr:colOff>176212</xdr:colOff>
      <xdr:row>32</xdr:row>
      <xdr:rowOff>176212</xdr:rowOff>
    </xdr:to>
    <xdr:sp macro="" textlink="">
      <xdr:nvSpPr>
        <xdr:cNvPr id="36" name="5-Point Star 35">
          <a:extLst>
            <a:ext uri="{FF2B5EF4-FFF2-40B4-BE49-F238E27FC236}">
              <a16:creationId xmlns:a16="http://schemas.microsoft.com/office/drawing/2014/main" id="{00000000-0008-0000-0000-000024000000}"/>
            </a:ext>
          </a:extLst>
        </xdr:cNvPr>
        <xdr:cNvSpPr/>
      </xdr:nvSpPr>
      <xdr:spPr>
        <a:xfrm>
          <a:off x="1152525" y="104013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34</xdr:row>
      <xdr:rowOff>0</xdr:rowOff>
    </xdr:from>
    <xdr:to>
      <xdr:col>2</xdr:col>
      <xdr:colOff>176212</xdr:colOff>
      <xdr:row>34</xdr:row>
      <xdr:rowOff>176212</xdr:rowOff>
    </xdr:to>
    <xdr:sp macro="" textlink="">
      <xdr:nvSpPr>
        <xdr:cNvPr id="37" name="5-Point Star 36">
          <a:extLst>
            <a:ext uri="{FF2B5EF4-FFF2-40B4-BE49-F238E27FC236}">
              <a16:creationId xmlns:a16="http://schemas.microsoft.com/office/drawing/2014/main" id="{00000000-0008-0000-0000-000025000000}"/>
            </a:ext>
          </a:extLst>
        </xdr:cNvPr>
        <xdr:cNvSpPr/>
      </xdr:nvSpPr>
      <xdr:spPr>
        <a:xfrm>
          <a:off x="1152525" y="11068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36</xdr:row>
      <xdr:rowOff>0</xdr:rowOff>
    </xdr:from>
    <xdr:to>
      <xdr:col>2</xdr:col>
      <xdr:colOff>176212</xdr:colOff>
      <xdr:row>36</xdr:row>
      <xdr:rowOff>176212</xdr:rowOff>
    </xdr:to>
    <xdr:sp macro="" textlink="">
      <xdr:nvSpPr>
        <xdr:cNvPr id="38" name="5-Point Star 37">
          <a:extLst>
            <a:ext uri="{FF2B5EF4-FFF2-40B4-BE49-F238E27FC236}">
              <a16:creationId xmlns:a16="http://schemas.microsoft.com/office/drawing/2014/main" id="{00000000-0008-0000-0000-000026000000}"/>
            </a:ext>
          </a:extLst>
        </xdr:cNvPr>
        <xdr:cNvSpPr/>
      </xdr:nvSpPr>
      <xdr:spPr>
        <a:xfrm>
          <a:off x="1152525" y="11734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38</xdr:row>
      <xdr:rowOff>0</xdr:rowOff>
    </xdr:from>
    <xdr:to>
      <xdr:col>2</xdr:col>
      <xdr:colOff>176212</xdr:colOff>
      <xdr:row>38</xdr:row>
      <xdr:rowOff>176212</xdr:rowOff>
    </xdr:to>
    <xdr:sp macro="" textlink="">
      <xdr:nvSpPr>
        <xdr:cNvPr id="39" name="5-Point Star 38">
          <a:extLst>
            <a:ext uri="{FF2B5EF4-FFF2-40B4-BE49-F238E27FC236}">
              <a16:creationId xmlns:a16="http://schemas.microsoft.com/office/drawing/2014/main" id="{00000000-0008-0000-0000-000027000000}"/>
            </a:ext>
          </a:extLst>
        </xdr:cNvPr>
        <xdr:cNvSpPr/>
      </xdr:nvSpPr>
      <xdr:spPr>
        <a:xfrm>
          <a:off x="1152525" y="124110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40</xdr:row>
      <xdr:rowOff>0</xdr:rowOff>
    </xdr:from>
    <xdr:to>
      <xdr:col>2</xdr:col>
      <xdr:colOff>176212</xdr:colOff>
      <xdr:row>40</xdr:row>
      <xdr:rowOff>176212</xdr:rowOff>
    </xdr:to>
    <xdr:sp macro="" textlink="">
      <xdr:nvSpPr>
        <xdr:cNvPr id="40" name="5-Point Star 39">
          <a:extLst>
            <a:ext uri="{FF2B5EF4-FFF2-40B4-BE49-F238E27FC236}">
              <a16:creationId xmlns:a16="http://schemas.microsoft.com/office/drawing/2014/main" id="{00000000-0008-0000-0000-000028000000}"/>
            </a:ext>
          </a:extLst>
        </xdr:cNvPr>
        <xdr:cNvSpPr/>
      </xdr:nvSpPr>
      <xdr:spPr>
        <a:xfrm>
          <a:off x="1152525" y="15411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42</xdr:row>
      <xdr:rowOff>0</xdr:rowOff>
    </xdr:from>
    <xdr:to>
      <xdr:col>2</xdr:col>
      <xdr:colOff>176212</xdr:colOff>
      <xdr:row>42</xdr:row>
      <xdr:rowOff>176212</xdr:rowOff>
    </xdr:to>
    <xdr:sp macro="" textlink="">
      <xdr:nvSpPr>
        <xdr:cNvPr id="41" name="5-Point Star 40">
          <a:extLst>
            <a:ext uri="{FF2B5EF4-FFF2-40B4-BE49-F238E27FC236}">
              <a16:creationId xmlns:a16="http://schemas.microsoft.com/office/drawing/2014/main" id="{00000000-0008-0000-0000-000029000000}"/>
            </a:ext>
          </a:extLst>
        </xdr:cNvPr>
        <xdr:cNvSpPr/>
      </xdr:nvSpPr>
      <xdr:spPr>
        <a:xfrm>
          <a:off x="1152525" y="16097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47</xdr:row>
      <xdr:rowOff>0</xdr:rowOff>
    </xdr:from>
    <xdr:to>
      <xdr:col>2</xdr:col>
      <xdr:colOff>176212</xdr:colOff>
      <xdr:row>47</xdr:row>
      <xdr:rowOff>176212</xdr:rowOff>
    </xdr:to>
    <xdr:sp macro="" textlink="">
      <xdr:nvSpPr>
        <xdr:cNvPr id="42" name="5-Point Star 41">
          <a:extLst>
            <a:ext uri="{FF2B5EF4-FFF2-40B4-BE49-F238E27FC236}">
              <a16:creationId xmlns:a16="http://schemas.microsoft.com/office/drawing/2014/main" id="{00000000-0008-0000-0000-00002A000000}"/>
            </a:ext>
          </a:extLst>
        </xdr:cNvPr>
        <xdr:cNvSpPr/>
      </xdr:nvSpPr>
      <xdr:spPr>
        <a:xfrm>
          <a:off x="1152525" y="16783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49</xdr:row>
      <xdr:rowOff>0</xdr:rowOff>
    </xdr:from>
    <xdr:to>
      <xdr:col>2</xdr:col>
      <xdr:colOff>176212</xdr:colOff>
      <xdr:row>49</xdr:row>
      <xdr:rowOff>176212</xdr:rowOff>
    </xdr:to>
    <xdr:sp macro="" textlink="">
      <xdr:nvSpPr>
        <xdr:cNvPr id="43" name="5-Point Star 42">
          <a:extLst>
            <a:ext uri="{FF2B5EF4-FFF2-40B4-BE49-F238E27FC236}">
              <a16:creationId xmlns:a16="http://schemas.microsoft.com/office/drawing/2014/main" id="{00000000-0008-0000-0000-00002B000000}"/>
            </a:ext>
          </a:extLst>
        </xdr:cNvPr>
        <xdr:cNvSpPr/>
      </xdr:nvSpPr>
      <xdr:spPr>
        <a:xfrm>
          <a:off x="1152525" y="17468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51</xdr:row>
      <xdr:rowOff>0</xdr:rowOff>
    </xdr:from>
    <xdr:to>
      <xdr:col>2</xdr:col>
      <xdr:colOff>176212</xdr:colOff>
      <xdr:row>51</xdr:row>
      <xdr:rowOff>176212</xdr:rowOff>
    </xdr:to>
    <xdr:sp macro="" textlink="">
      <xdr:nvSpPr>
        <xdr:cNvPr id="44" name="5-Point Star 43">
          <a:extLst>
            <a:ext uri="{FF2B5EF4-FFF2-40B4-BE49-F238E27FC236}">
              <a16:creationId xmlns:a16="http://schemas.microsoft.com/office/drawing/2014/main" id="{00000000-0008-0000-0000-00002C000000}"/>
            </a:ext>
          </a:extLst>
        </xdr:cNvPr>
        <xdr:cNvSpPr/>
      </xdr:nvSpPr>
      <xdr:spPr>
        <a:xfrm>
          <a:off x="1152525" y="18154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53</xdr:row>
      <xdr:rowOff>0</xdr:rowOff>
    </xdr:from>
    <xdr:to>
      <xdr:col>2</xdr:col>
      <xdr:colOff>176212</xdr:colOff>
      <xdr:row>53</xdr:row>
      <xdr:rowOff>176212</xdr:rowOff>
    </xdr:to>
    <xdr:sp macro="" textlink="">
      <xdr:nvSpPr>
        <xdr:cNvPr id="45" name="5-Point Star 44">
          <a:extLst>
            <a:ext uri="{FF2B5EF4-FFF2-40B4-BE49-F238E27FC236}">
              <a16:creationId xmlns:a16="http://schemas.microsoft.com/office/drawing/2014/main" id="{00000000-0008-0000-0000-00002D000000}"/>
            </a:ext>
          </a:extLst>
        </xdr:cNvPr>
        <xdr:cNvSpPr/>
      </xdr:nvSpPr>
      <xdr:spPr>
        <a:xfrm>
          <a:off x="1152525" y="18840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55</xdr:row>
      <xdr:rowOff>0</xdr:rowOff>
    </xdr:from>
    <xdr:to>
      <xdr:col>2</xdr:col>
      <xdr:colOff>176212</xdr:colOff>
      <xdr:row>55</xdr:row>
      <xdr:rowOff>176212</xdr:rowOff>
    </xdr:to>
    <xdr:sp macro="" textlink="">
      <xdr:nvSpPr>
        <xdr:cNvPr id="46" name="5-Point Star 45">
          <a:extLst>
            <a:ext uri="{FF2B5EF4-FFF2-40B4-BE49-F238E27FC236}">
              <a16:creationId xmlns:a16="http://schemas.microsoft.com/office/drawing/2014/main" id="{00000000-0008-0000-0000-00002E000000}"/>
            </a:ext>
          </a:extLst>
        </xdr:cNvPr>
        <xdr:cNvSpPr/>
      </xdr:nvSpPr>
      <xdr:spPr>
        <a:xfrm>
          <a:off x="1152525" y="19526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57</xdr:row>
      <xdr:rowOff>0</xdr:rowOff>
    </xdr:from>
    <xdr:to>
      <xdr:col>2</xdr:col>
      <xdr:colOff>176212</xdr:colOff>
      <xdr:row>57</xdr:row>
      <xdr:rowOff>176212</xdr:rowOff>
    </xdr:to>
    <xdr:sp macro="" textlink="">
      <xdr:nvSpPr>
        <xdr:cNvPr id="47" name="5-Point Star 46">
          <a:extLst>
            <a:ext uri="{FF2B5EF4-FFF2-40B4-BE49-F238E27FC236}">
              <a16:creationId xmlns:a16="http://schemas.microsoft.com/office/drawing/2014/main" id="{00000000-0008-0000-0000-00002F000000}"/>
            </a:ext>
          </a:extLst>
        </xdr:cNvPr>
        <xdr:cNvSpPr/>
      </xdr:nvSpPr>
      <xdr:spPr>
        <a:xfrm>
          <a:off x="1152525" y="20212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59</xdr:row>
      <xdr:rowOff>0</xdr:rowOff>
    </xdr:from>
    <xdr:to>
      <xdr:col>2</xdr:col>
      <xdr:colOff>176212</xdr:colOff>
      <xdr:row>59</xdr:row>
      <xdr:rowOff>176212</xdr:rowOff>
    </xdr:to>
    <xdr:sp macro="" textlink="">
      <xdr:nvSpPr>
        <xdr:cNvPr id="48" name="5-Point Star 47">
          <a:extLst>
            <a:ext uri="{FF2B5EF4-FFF2-40B4-BE49-F238E27FC236}">
              <a16:creationId xmlns:a16="http://schemas.microsoft.com/office/drawing/2014/main" id="{00000000-0008-0000-0000-000030000000}"/>
            </a:ext>
          </a:extLst>
        </xdr:cNvPr>
        <xdr:cNvSpPr/>
      </xdr:nvSpPr>
      <xdr:spPr>
        <a:xfrm>
          <a:off x="1152525" y="20897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61</xdr:row>
      <xdr:rowOff>0</xdr:rowOff>
    </xdr:from>
    <xdr:to>
      <xdr:col>2</xdr:col>
      <xdr:colOff>176212</xdr:colOff>
      <xdr:row>61</xdr:row>
      <xdr:rowOff>176212</xdr:rowOff>
    </xdr:to>
    <xdr:sp macro="" textlink="">
      <xdr:nvSpPr>
        <xdr:cNvPr id="49" name="5-Point Star 48">
          <a:extLst>
            <a:ext uri="{FF2B5EF4-FFF2-40B4-BE49-F238E27FC236}">
              <a16:creationId xmlns:a16="http://schemas.microsoft.com/office/drawing/2014/main" id="{00000000-0008-0000-0000-000031000000}"/>
            </a:ext>
          </a:extLst>
        </xdr:cNvPr>
        <xdr:cNvSpPr/>
      </xdr:nvSpPr>
      <xdr:spPr>
        <a:xfrm>
          <a:off x="1152525" y="21583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63</xdr:row>
      <xdr:rowOff>0</xdr:rowOff>
    </xdr:from>
    <xdr:to>
      <xdr:col>2</xdr:col>
      <xdr:colOff>176212</xdr:colOff>
      <xdr:row>63</xdr:row>
      <xdr:rowOff>176212</xdr:rowOff>
    </xdr:to>
    <xdr:sp macro="" textlink="">
      <xdr:nvSpPr>
        <xdr:cNvPr id="50" name="5-Point Star 49">
          <a:extLst>
            <a:ext uri="{FF2B5EF4-FFF2-40B4-BE49-F238E27FC236}">
              <a16:creationId xmlns:a16="http://schemas.microsoft.com/office/drawing/2014/main" id="{00000000-0008-0000-0000-000032000000}"/>
            </a:ext>
          </a:extLst>
        </xdr:cNvPr>
        <xdr:cNvSpPr/>
      </xdr:nvSpPr>
      <xdr:spPr>
        <a:xfrm>
          <a:off x="1152525" y="22269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65</xdr:row>
      <xdr:rowOff>0</xdr:rowOff>
    </xdr:from>
    <xdr:to>
      <xdr:col>2</xdr:col>
      <xdr:colOff>176212</xdr:colOff>
      <xdr:row>65</xdr:row>
      <xdr:rowOff>176212</xdr:rowOff>
    </xdr:to>
    <xdr:sp macro="" textlink="">
      <xdr:nvSpPr>
        <xdr:cNvPr id="51" name="5-Point Star 50">
          <a:extLst>
            <a:ext uri="{FF2B5EF4-FFF2-40B4-BE49-F238E27FC236}">
              <a16:creationId xmlns:a16="http://schemas.microsoft.com/office/drawing/2014/main" id="{00000000-0008-0000-0000-000033000000}"/>
            </a:ext>
          </a:extLst>
        </xdr:cNvPr>
        <xdr:cNvSpPr/>
      </xdr:nvSpPr>
      <xdr:spPr>
        <a:xfrm>
          <a:off x="1152525" y="22955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67</xdr:row>
      <xdr:rowOff>0</xdr:rowOff>
    </xdr:from>
    <xdr:to>
      <xdr:col>2</xdr:col>
      <xdr:colOff>176212</xdr:colOff>
      <xdr:row>67</xdr:row>
      <xdr:rowOff>176212</xdr:rowOff>
    </xdr:to>
    <xdr:sp macro="" textlink="">
      <xdr:nvSpPr>
        <xdr:cNvPr id="52" name="5-Point Star 51">
          <a:extLst>
            <a:ext uri="{FF2B5EF4-FFF2-40B4-BE49-F238E27FC236}">
              <a16:creationId xmlns:a16="http://schemas.microsoft.com/office/drawing/2014/main" id="{00000000-0008-0000-0000-000034000000}"/>
            </a:ext>
          </a:extLst>
        </xdr:cNvPr>
        <xdr:cNvSpPr/>
      </xdr:nvSpPr>
      <xdr:spPr>
        <a:xfrm>
          <a:off x="1152525" y="23641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68</xdr:row>
      <xdr:rowOff>0</xdr:rowOff>
    </xdr:from>
    <xdr:to>
      <xdr:col>2</xdr:col>
      <xdr:colOff>176212</xdr:colOff>
      <xdr:row>68</xdr:row>
      <xdr:rowOff>176212</xdr:rowOff>
    </xdr:to>
    <xdr:sp macro="" textlink="">
      <xdr:nvSpPr>
        <xdr:cNvPr id="53" name="5-Point Star 52">
          <a:extLst>
            <a:ext uri="{FF2B5EF4-FFF2-40B4-BE49-F238E27FC236}">
              <a16:creationId xmlns:a16="http://schemas.microsoft.com/office/drawing/2014/main" id="{00000000-0008-0000-0000-000035000000}"/>
            </a:ext>
          </a:extLst>
        </xdr:cNvPr>
        <xdr:cNvSpPr/>
      </xdr:nvSpPr>
      <xdr:spPr>
        <a:xfrm>
          <a:off x="1152525" y="24326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71</xdr:row>
      <xdr:rowOff>0</xdr:rowOff>
    </xdr:from>
    <xdr:to>
      <xdr:col>2</xdr:col>
      <xdr:colOff>176212</xdr:colOff>
      <xdr:row>71</xdr:row>
      <xdr:rowOff>176212</xdr:rowOff>
    </xdr:to>
    <xdr:sp macro="" textlink="">
      <xdr:nvSpPr>
        <xdr:cNvPr id="54" name="5-Point Star 53">
          <a:extLst>
            <a:ext uri="{FF2B5EF4-FFF2-40B4-BE49-F238E27FC236}">
              <a16:creationId xmlns:a16="http://schemas.microsoft.com/office/drawing/2014/main" id="{00000000-0008-0000-0000-000036000000}"/>
            </a:ext>
          </a:extLst>
        </xdr:cNvPr>
        <xdr:cNvSpPr/>
      </xdr:nvSpPr>
      <xdr:spPr>
        <a:xfrm>
          <a:off x="1152525" y="25012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18</xdr:row>
      <xdr:rowOff>0</xdr:rowOff>
    </xdr:from>
    <xdr:to>
      <xdr:col>9</xdr:col>
      <xdr:colOff>176212</xdr:colOff>
      <xdr:row>18</xdr:row>
      <xdr:rowOff>176212</xdr:rowOff>
    </xdr:to>
    <xdr:sp macro="" textlink="">
      <xdr:nvSpPr>
        <xdr:cNvPr id="55" name="5-Point Star 54">
          <a:extLst>
            <a:ext uri="{FF2B5EF4-FFF2-40B4-BE49-F238E27FC236}">
              <a16:creationId xmlns:a16="http://schemas.microsoft.com/office/drawing/2014/main" id="{00000000-0008-0000-0000-000037000000}"/>
            </a:ext>
          </a:extLst>
        </xdr:cNvPr>
        <xdr:cNvSpPr/>
      </xdr:nvSpPr>
      <xdr:spPr>
        <a:xfrm>
          <a:off x="4914900" y="5734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18</xdr:row>
      <xdr:rowOff>0</xdr:rowOff>
    </xdr:from>
    <xdr:to>
      <xdr:col>10</xdr:col>
      <xdr:colOff>176212</xdr:colOff>
      <xdr:row>18</xdr:row>
      <xdr:rowOff>176212</xdr:rowOff>
    </xdr:to>
    <xdr:sp macro="" textlink="">
      <xdr:nvSpPr>
        <xdr:cNvPr id="56" name="5-Point Star 55">
          <a:extLst>
            <a:ext uri="{FF2B5EF4-FFF2-40B4-BE49-F238E27FC236}">
              <a16:creationId xmlns:a16="http://schemas.microsoft.com/office/drawing/2014/main" id="{00000000-0008-0000-0000-000038000000}"/>
            </a:ext>
          </a:extLst>
        </xdr:cNvPr>
        <xdr:cNvSpPr/>
      </xdr:nvSpPr>
      <xdr:spPr>
        <a:xfrm>
          <a:off x="5419725" y="5734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18</xdr:row>
      <xdr:rowOff>0</xdr:rowOff>
    </xdr:from>
    <xdr:to>
      <xdr:col>11</xdr:col>
      <xdr:colOff>176212</xdr:colOff>
      <xdr:row>18</xdr:row>
      <xdr:rowOff>176212</xdr:rowOff>
    </xdr:to>
    <xdr:sp macro="" textlink="">
      <xdr:nvSpPr>
        <xdr:cNvPr id="57" name="5-Point Star 56">
          <a:extLst>
            <a:ext uri="{FF2B5EF4-FFF2-40B4-BE49-F238E27FC236}">
              <a16:creationId xmlns:a16="http://schemas.microsoft.com/office/drawing/2014/main" id="{00000000-0008-0000-0000-000039000000}"/>
            </a:ext>
          </a:extLst>
        </xdr:cNvPr>
        <xdr:cNvSpPr/>
      </xdr:nvSpPr>
      <xdr:spPr>
        <a:xfrm>
          <a:off x="5924550" y="5734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18</xdr:row>
      <xdr:rowOff>0</xdr:rowOff>
    </xdr:from>
    <xdr:to>
      <xdr:col>12</xdr:col>
      <xdr:colOff>176212</xdr:colOff>
      <xdr:row>18</xdr:row>
      <xdr:rowOff>176212</xdr:rowOff>
    </xdr:to>
    <xdr:sp macro="" textlink="">
      <xdr:nvSpPr>
        <xdr:cNvPr id="58" name="5-Point Star 57">
          <a:extLst>
            <a:ext uri="{FF2B5EF4-FFF2-40B4-BE49-F238E27FC236}">
              <a16:creationId xmlns:a16="http://schemas.microsoft.com/office/drawing/2014/main" id="{00000000-0008-0000-0000-00003A000000}"/>
            </a:ext>
          </a:extLst>
        </xdr:cNvPr>
        <xdr:cNvSpPr/>
      </xdr:nvSpPr>
      <xdr:spPr>
        <a:xfrm>
          <a:off x="6991350" y="5734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18</xdr:row>
      <xdr:rowOff>0</xdr:rowOff>
    </xdr:from>
    <xdr:to>
      <xdr:col>13</xdr:col>
      <xdr:colOff>176212</xdr:colOff>
      <xdr:row>18</xdr:row>
      <xdr:rowOff>176212</xdr:rowOff>
    </xdr:to>
    <xdr:sp macro="" textlink="">
      <xdr:nvSpPr>
        <xdr:cNvPr id="59" name="5-Point Star 58">
          <a:extLst>
            <a:ext uri="{FF2B5EF4-FFF2-40B4-BE49-F238E27FC236}">
              <a16:creationId xmlns:a16="http://schemas.microsoft.com/office/drawing/2014/main" id="{00000000-0008-0000-0000-00003B000000}"/>
            </a:ext>
          </a:extLst>
        </xdr:cNvPr>
        <xdr:cNvSpPr/>
      </xdr:nvSpPr>
      <xdr:spPr>
        <a:xfrm>
          <a:off x="7572375" y="5734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20</xdr:row>
      <xdr:rowOff>0</xdr:rowOff>
    </xdr:from>
    <xdr:to>
      <xdr:col>9</xdr:col>
      <xdr:colOff>176212</xdr:colOff>
      <xdr:row>20</xdr:row>
      <xdr:rowOff>176212</xdr:rowOff>
    </xdr:to>
    <xdr:sp macro="" textlink="">
      <xdr:nvSpPr>
        <xdr:cNvPr id="60" name="5-Point Star 59">
          <a:extLst>
            <a:ext uri="{FF2B5EF4-FFF2-40B4-BE49-F238E27FC236}">
              <a16:creationId xmlns:a16="http://schemas.microsoft.com/office/drawing/2014/main" id="{00000000-0008-0000-0000-00003C000000}"/>
            </a:ext>
          </a:extLst>
        </xdr:cNvPr>
        <xdr:cNvSpPr/>
      </xdr:nvSpPr>
      <xdr:spPr>
        <a:xfrm>
          <a:off x="4914900" y="6400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20</xdr:row>
      <xdr:rowOff>0</xdr:rowOff>
    </xdr:from>
    <xdr:to>
      <xdr:col>10</xdr:col>
      <xdr:colOff>176212</xdr:colOff>
      <xdr:row>20</xdr:row>
      <xdr:rowOff>176212</xdr:rowOff>
    </xdr:to>
    <xdr:sp macro="" textlink="">
      <xdr:nvSpPr>
        <xdr:cNvPr id="61" name="5-Point Star 60">
          <a:extLst>
            <a:ext uri="{FF2B5EF4-FFF2-40B4-BE49-F238E27FC236}">
              <a16:creationId xmlns:a16="http://schemas.microsoft.com/office/drawing/2014/main" id="{00000000-0008-0000-0000-00003D000000}"/>
            </a:ext>
          </a:extLst>
        </xdr:cNvPr>
        <xdr:cNvSpPr/>
      </xdr:nvSpPr>
      <xdr:spPr>
        <a:xfrm>
          <a:off x="5419725" y="6400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20</xdr:row>
      <xdr:rowOff>0</xdr:rowOff>
    </xdr:from>
    <xdr:to>
      <xdr:col>11</xdr:col>
      <xdr:colOff>176212</xdr:colOff>
      <xdr:row>20</xdr:row>
      <xdr:rowOff>176212</xdr:rowOff>
    </xdr:to>
    <xdr:sp macro="" textlink="">
      <xdr:nvSpPr>
        <xdr:cNvPr id="62" name="5-Point Star 61">
          <a:extLst>
            <a:ext uri="{FF2B5EF4-FFF2-40B4-BE49-F238E27FC236}">
              <a16:creationId xmlns:a16="http://schemas.microsoft.com/office/drawing/2014/main" id="{00000000-0008-0000-0000-00003E000000}"/>
            </a:ext>
          </a:extLst>
        </xdr:cNvPr>
        <xdr:cNvSpPr/>
      </xdr:nvSpPr>
      <xdr:spPr>
        <a:xfrm>
          <a:off x="5924550" y="6400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20</xdr:row>
      <xdr:rowOff>0</xdr:rowOff>
    </xdr:from>
    <xdr:to>
      <xdr:col>12</xdr:col>
      <xdr:colOff>176212</xdr:colOff>
      <xdr:row>20</xdr:row>
      <xdr:rowOff>176212</xdr:rowOff>
    </xdr:to>
    <xdr:sp macro="" textlink="">
      <xdr:nvSpPr>
        <xdr:cNvPr id="63" name="5-Point Star 62">
          <a:extLst>
            <a:ext uri="{FF2B5EF4-FFF2-40B4-BE49-F238E27FC236}">
              <a16:creationId xmlns:a16="http://schemas.microsoft.com/office/drawing/2014/main" id="{00000000-0008-0000-0000-00003F000000}"/>
            </a:ext>
          </a:extLst>
        </xdr:cNvPr>
        <xdr:cNvSpPr/>
      </xdr:nvSpPr>
      <xdr:spPr>
        <a:xfrm>
          <a:off x="6991350" y="6400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20</xdr:row>
      <xdr:rowOff>0</xdr:rowOff>
    </xdr:from>
    <xdr:to>
      <xdr:col>13</xdr:col>
      <xdr:colOff>176212</xdr:colOff>
      <xdr:row>20</xdr:row>
      <xdr:rowOff>176212</xdr:rowOff>
    </xdr:to>
    <xdr:sp macro="" textlink="">
      <xdr:nvSpPr>
        <xdr:cNvPr id="64" name="5-Point Star 63">
          <a:extLst>
            <a:ext uri="{FF2B5EF4-FFF2-40B4-BE49-F238E27FC236}">
              <a16:creationId xmlns:a16="http://schemas.microsoft.com/office/drawing/2014/main" id="{00000000-0008-0000-0000-000040000000}"/>
            </a:ext>
          </a:extLst>
        </xdr:cNvPr>
        <xdr:cNvSpPr/>
      </xdr:nvSpPr>
      <xdr:spPr>
        <a:xfrm>
          <a:off x="7572375" y="6400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22</xdr:row>
      <xdr:rowOff>0</xdr:rowOff>
    </xdr:from>
    <xdr:to>
      <xdr:col>9</xdr:col>
      <xdr:colOff>176212</xdr:colOff>
      <xdr:row>22</xdr:row>
      <xdr:rowOff>176212</xdr:rowOff>
    </xdr:to>
    <xdr:sp macro="" textlink="">
      <xdr:nvSpPr>
        <xdr:cNvPr id="65" name="5-Point Star 64">
          <a:extLst>
            <a:ext uri="{FF2B5EF4-FFF2-40B4-BE49-F238E27FC236}">
              <a16:creationId xmlns:a16="http://schemas.microsoft.com/office/drawing/2014/main" id="{00000000-0008-0000-0000-000041000000}"/>
            </a:ext>
          </a:extLst>
        </xdr:cNvPr>
        <xdr:cNvSpPr/>
      </xdr:nvSpPr>
      <xdr:spPr>
        <a:xfrm>
          <a:off x="4914900" y="7067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22</xdr:row>
      <xdr:rowOff>0</xdr:rowOff>
    </xdr:from>
    <xdr:to>
      <xdr:col>10</xdr:col>
      <xdr:colOff>176212</xdr:colOff>
      <xdr:row>22</xdr:row>
      <xdr:rowOff>176212</xdr:rowOff>
    </xdr:to>
    <xdr:sp macro="" textlink="">
      <xdr:nvSpPr>
        <xdr:cNvPr id="66" name="5-Point Star 65">
          <a:extLst>
            <a:ext uri="{FF2B5EF4-FFF2-40B4-BE49-F238E27FC236}">
              <a16:creationId xmlns:a16="http://schemas.microsoft.com/office/drawing/2014/main" id="{00000000-0008-0000-0000-000042000000}"/>
            </a:ext>
          </a:extLst>
        </xdr:cNvPr>
        <xdr:cNvSpPr/>
      </xdr:nvSpPr>
      <xdr:spPr>
        <a:xfrm>
          <a:off x="5419725" y="7067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22</xdr:row>
      <xdr:rowOff>0</xdr:rowOff>
    </xdr:from>
    <xdr:to>
      <xdr:col>11</xdr:col>
      <xdr:colOff>176212</xdr:colOff>
      <xdr:row>22</xdr:row>
      <xdr:rowOff>176212</xdr:rowOff>
    </xdr:to>
    <xdr:sp macro="" textlink="">
      <xdr:nvSpPr>
        <xdr:cNvPr id="67" name="5-Point Star 66">
          <a:extLst>
            <a:ext uri="{FF2B5EF4-FFF2-40B4-BE49-F238E27FC236}">
              <a16:creationId xmlns:a16="http://schemas.microsoft.com/office/drawing/2014/main" id="{00000000-0008-0000-0000-000043000000}"/>
            </a:ext>
          </a:extLst>
        </xdr:cNvPr>
        <xdr:cNvSpPr/>
      </xdr:nvSpPr>
      <xdr:spPr>
        <a:xfrm>
          <a:off x="5924550" y="7067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22</xdr:row>
      <xdr:rowOff>0</xdr:rowOff>
    </xdr:from>
    <xdr:to>
      <xdr:col>12</xdr:col>
      <xdr:colOff>176212</xdr:colOff>
      <xdr:row>22</xdr:row>
      <xdr:rowOff>176212</xdr:rowOff>
    </xdr:to>
    <xdr:sp macro="" textlink="">
      <xdr:nvSpPr>
        <xdr:cNvPr id="68" name="5-Point Star 67">
          <a:extLst>
            <a:ext uri="{FF2B5EF4-FFF2-40B4-BE49-F238E27FC236}">
              <a16:creationId xmlns:a16="http://schemas.microsoft.com/office/drawing/2014/main" id="{00000000-0008-0000-0000-000044000000}"/>
            </a:ext>
          </a:extLst>
        </xdr:cNvPr>
        <xdr:cNvSpPr/>
      </xdr:nvSpPr>
      <xdr:spPr>
        <a:xfrm>
          <a:off x="6991350" y="7067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22</xdr:row>
      <xdr:rowOff>0</xdr:rowOff>
    </xdr:from>
    <xdr:to>
      <xdr:col>13</xdr:col>
      <xdr:colOff>176212</xdr:colOff>
      <xdr:row>22</xdr:row>
      <xdr:rowOff>176212</xdr:rowOff>
    </xdr:to>
    <xdr:sp macro="" textlink="">
      <xdr:nvSpPr>
        <xdr:cNvPr id="69" name="5-Point Star 68">
          <a:extLst>
            <a:ext uri="{FF2B5EF4-FFF2-40B4-BE49-F238E27FC236}">
              <a16:creationId xmlns:a16="http://schemas.microsoft.com/office/drawing/2014/main" id="{00000000-0008-0000-0000-000045000000}"/>
            </a:ext>
          </a:extLst>
        </xdr:cNvPr>
        <xdr:cNvSpPr/>
      </xdr:nvSpPr>
      <xdr:spPr>
        <a:xfrm>
          <a:off x="7572375" y="7067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24</xdr:row>
      <xdr:rowOff>0</xdr:rowOff>
    </xdr:from>
    <xdr:to>
      <xdr:col>9</xdr:col>
      <xdr:colOff>176212</xdr:colOff>
      <xdr:row>24</xdr:row>
      <xdr:rowOff>176212</xdr:rowOff>
    </xdr:to>
    <xdr:sp macro="" textlink="">
      <xdr:nvSpPr>
        <xdr:cNvPr id="70" name="5-Point Star 69">
          <a:extLst>
            <a:ext uri="{FF2B5EF4-FFF2-40B4-BE49-F238E27FC236}">
              <a16:creationId xmlns:a16="http://schemas.microsoft.com/office/drawing/2014/main" id="{00000000-0008-0000-0000-000046000000}"/>
            </a:ext>
          </a:extLst>
        </xdr:cNvPr>
        <xdr:cNvSpPr/>
      </xdr:nvSpPr>
      <xdr:spPr>
        <a:xfrm>
          <a:off x="4914900" y="77343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24</xdr:row>
      <xdr:rowOff>0</xdr:rowOff>
    </xdr:from>
    <xdr:to>
      <xdr:col>10</xdr:col>
      <xdr:colOff>176212</xdr:colOff>
      <xdr:row>24</xdr:row>
      <xdr:rowOff>176212</xdr:rowOff>
    </xdr:to>
    <xdr:sp macro="" textlink="">
      <xdr:nvSpPr>
        <xdr:cNvPr id="71" name="5-Point Star 70">
          <a:extLst>
            <a:ext uri="{FF2B5EF4-FFF2-40B4-BE49-F238E27FC236}">
              <a16:creationId xmlns:a16="http://schemas.microsoft.com/office/drawing/2014/main" id="{00000000-0008-0000-0000-000047000000}"/>
            </a:ext>
          </a:extLst>
        </xdr:cNvPr>
        <xdr:cNvSpPr/>
      </xdr:nvSpPr>
      <xdr:spPr>
        <a:xfrm>
          <a:off x="5419725" y="77343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24</xdr:row>
      <xdr:rowOff>0</xdr:rowOff>
    </xdr:from>
    <xdr:to>
      <xdr:col>11</xdr:col>
      <xdr:colOff>176212</xdr:colOff>
      <xdr:row>24</xdr:row>
      <xdr:rowOff>176212</xdr:rowOff>
    </xdr:to>
    <xdr:sp macro="" textlink="">
      <xdr:nvSpPr>
        <xdr:cNvPr id="72" name="5-Point Star 71">
          <a:extLst>
            <a:ext uri="{FF2B5EF4-FFF2-40B4-BE49-F238E27FC236}">
              <a16:creationId xmlns:a16="http://schemas.microsoft.com/office/drawing/2014/main" id="{00000000-0008-0000-0000-000048000000}"/>
            </a:ext>
          </a:extLst>
        </xdr:cNvPr>
        <xdr:cNvSpPr/>
      </xdr:nvSpPr>
      <xdr:spPr>
        <a:xfrm>
          <a:off x="5924550" y="77343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24</xdr:row>
      <xdr:rowOff>0</xdr:rowOff>
    </xdr:from>
    <xdr:to>
      <xdr:col>12</xdr:col>
      <xdr:colOff>176212</xdr:colOff>
      <xdr:row>24</xdr:row>
      <xdr:rowOff>176212</xdr:rowOff>
    </xdr:to>
    <xdr:sp macro="" textlink="">
      <xdr:nvSpPr>
        <xdr:cNvPr id="73" name="5-Point Star 72">
          <a:extLst>
            <a:ext uri="{FF2B5EF4-FFF2-40B4-BE49-F238E27FC236}">
              <a16:creationId xmlns:a16="http://schemas.microsoft.com/office/drawing/2014/main" id="{00000000-0008-0000-0000-000049000000}"/>
            </a:ext>
          </a:extLst>
        </xdr:cNvPr>
        <xdr:cNvSpPr/>
      </xdr:nvSpPr>
      <xdr:spPr>
        <a:xfrm>
          <a:off x="6991350" y="77343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24</xdr:row>
      <xdr:rowOff>0</xdr:rowOff>
    </xdr:from>
    <xdr:to>
      <xdr:col>13</xdr:col>
      <xdr:colOff>176212</xdr:colOff>
      <xdr:row>24</xdr:row>
      <xdr:rowOff>176212</xdr:rowOff>
    </xdr:to>
    <xdr:sp macro="" textlink="">
      <xdr:nvSpPr>
        <xdr:cNvPr id="74" name="5-Point Star 73">
          <a:extLst>
            <a:ext uri="{FF2B5EF4-FFF2-40B4-BE49-F238E27FC236}">
              <a16:creationId xmlns:a16="http://schemas.microsoft.com/office/drawing/2014/main" id="{00000000-0008-0000-0000-00004A000000}"/>
            </a:ext>
          </a:extLst>
        </xdr:cNvPr>
        <xdr:cNvSpPr/>
      </xdr:nvSpPr>
      <xdr:spPr>
        <a:xfrm>
          <a:off x="7572375" y="77343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26</xdr:row>
      <xdr:rowOff>0</xdr:rowOff>
    </xdr:from>
    <xdr:to>
      <xdr:col>9</xdr:col>
      <xdr:colOff>176212</xdr:colOff>
      <xdr:row>26</xdr:row>
      <xdr:rowOff>176212</xdr:rowOff>
    </xdr:to>
    <xdr:sp macro="" textlink="">
      <xdr:nvSpPr>
        <xdr:cNvPr id="75" name="5-Point Star 74">
          <a:extLst>
            <a:ext uri="{FF2B5EF4-FFF2-40B4-BE49-F238E27FC236}">
              <a16:creationId xmlns:a16="http://schemas.microsoft.com/office/drawing/2014/main" id="{00000000-0008-0000-0000-00004B000000}"/>
            </a:ext>
          </a:extLst>
        </xdr:cNvPr>
        <xdr:cNvSpPr/>
      </xdr:nvSpPr>
      <xdr:spPr>
        <a:xfrm>
          <a:off x="4914900" y="8401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26</xdr:row>
      <xdr:rowOff>0</xdr:rowOff>
    </xdr:from>
    <xdr:to>
      <xdr:col>10</xdr:col>
      <xdr:colOff>176212</xdr:colOff>
      <xdr:row>26</xdr:row>
      <xdr:rowOff>176212</xdr:rowOff>
    </xdr:to>
    <xdr:sp macro="" textlink="">
      <xdr:nvSpPr>
        <xdr:cNvPr id="76" name="5-Point Star 75">
          <a:extLst>
            <a:ext uri="{FF2B5EF4-FFF2-40B4-BE49-F238E27FC236}">
              <a16:creationId xmlns:a16="http://schemas.microsoft.com/office/drawing/2014/main" id="{00000000-0008-0000-0000-00004C000000}"/>
            </a:ext>
          </a:extLst>
        </xdr:cNvPr>
        <xdr:cNvSpPr/>
      </xdr:nvSpPr>
      <xdr:spPr>
        <a:xfrm>
          <a:off x="5419725" y="8401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26</xdr:row>
      <xdr:rowOff>0</xdr:rowOff>
    </xdr:from>
    <xdr:to>
      <xdr:col>11</xdr:col>
      <xdr:colOff>176212</xdr:colOff>
      <xdr:row>26</xdr:row>
      <xdr:rowOff>176212</xdr:rowOff>
    </xdr:to>
    <xdr:sp macro="" textlink="">
      <xdr:nvSpPr>
        <xdr:cNvPr id="77" name="5-Point Star 76">
          <a:extLst>
            <a:ext uri="{FF2B5EF4-FFF2-40B4-BE49-F238E27FC236}">
              <a16:creationId xmlns:a16="http://schemas.microsoft.com/office/drawing/2014/main" id="{00000000-0008-0000-0000-00004D000000}"/>
            </a:ext>
          </a:extLst>
        </xdr:cNvPr>
        <xdr:cNvSpPr/>
      </xdr:nvSpPr>
      <xdr:spPr>
        <a:xfrm>
          <a:off x="5924550" y="8401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26</xdr:row>
      <xdr:rowOff>0</xdr:rowOff>
    </xdr:from>
    <xdr:to>
      <xdr:col>12</xdr:col>
      <xdr:colOff>176212</xdr:colOff>
      <xdr:row>26</xdr:row>
      <xdr:rowOff>176212</xdr:rowOff>
    </xdr:to>
    <xdr:sp macro="" textlink="">
      <xdr:nvSpPr>
        <xdr:cNvPr id="78" name="5-Point Star 77">
          <a:extLst>
            <a:ext uri="{FF2B5EF4-FFF2-40B4-BE49-F238E27FC236}">
              <a16:creationId xmlns:a16="http://schemas.microsoft.com/office/drawing/2014/main" id="{00000000-0008-0000-0000-00004E000000}"/>
            </a:ext>
          </a:extLst>
        </xdr:cNvPr>
        <xdr:cNvSpPr/>
      </xdr:nvSpPr>
      <xdr:spPr>
        <a:xfrm>
          <a:off x="6991350" y="8401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26</xdr:row>
      <xdr:rowOff>0</xdr:rowOff>
    </xdr:from>
    <xdr:to>
      <xdr:col>13</xdr:col>
      <xdr:colOff>176212</xdr:colOff>
      <xdr:row>26</xdr:row>
      <xdr:rowOff>176212</xdr:rowOff>
    </xdr:to>
    <xdr:sp macro="" textlink="">
      <xdr:nvSpPr>
        <xdr:cNvPr id="79" name="5-Point Star 78">
          <a:extLst>
            <a:ext uri="{FF2B5EF4-FFF2-40B4-BE49-F238E27FC236}">
              <a16:creationId xmlns:a16="http://schemas.microsoft.com/office/drawing/2014/main" id="{00000000-0008-0000-0000-00004F000000}"/>
            </a:ext>
          </a:extLst>
        </xdr:cNvPr>
        <xdr:cNvSpPr/>
      </xdr:nvSpPr>
      <xdr:spPr>
        <a:xfrm>
          <a:off x="7572375" y="8401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28</xdr:row>
      <xdr:rowOff>0</xdr:rowOff>
    </xdr:from>
    <xdr:to>
      <xdr:col>9</xdr:col>
      <xdr:colOff>176212</xdr:colOff>
      <xdr:row>28</xdr:row>
      <xdr:rowOff>176212</xdr:rowOff>
    </xdr:to>
    <xdr:sp macro="" textlink="">
      <xdr:nvSpPr>
        <xdr:cNvPr id="80" name="5-Point Star 79">
          <a:extLst>
            <a:ext uri="{FF2B5EF4-FFF2-40B4-BE49-F238E27FC236}">
              <a16:creationId xmlns:a16="http://schemas.microsoft.com/office/drawing/2014/main" id="{00000000-0008-0000-0000-000050000000}"/>
            </a:ext>
          </a:extLst>
        </xdr:cNvPr>
        <xdr:cNvSpPr/>
      </xdr:nvSpPr>
      <xdr:spPr>
        <a:xfrm>
          <a:off x="4914900" y="9067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28</xdr:row>
      <xdr:rowOff>0</xdr:rowOff>
    </xdr:from>
    <xdr:to>
      <xdr:col>10</xdr:col>
      <xdr:colOff>176212</xdr:colOff>
      <xdr:row>28</xdr:row>
      <xdr:rowOff>176212</xdr:rowOff>
    </xdr:to>
    <xdr:sp macro="" textlink="">
      <xdr:nvSpPr>
        <xdr:cNvPr id="81" name="5-Point Star 80">
          <a:extLst>
            <a:ext uri="{FF2B5EF4-FFF2-40B4-BE49-F238E27FC236}">
              <a16:creationId xmlns:a16="http://schemas.microsoft.com/office/drawing/2014/main" id="{00000000-0008-0000-0000-000051000000}"/>
            </a:ext>
          </a:extLst>
        </xdr:cNvPr>
        <xdr:cNvSpPr/>
      </xdr:nvSpPr>
      <xdr:spPr>
        <a:xfrm>
          <a:off x="5419725" y="9067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28</xdr:row>
      <xdr:rowOff>0</xdr:rowOff>
    </xdr:from>
    <xdr:to>
      <xdr:col>11</xdr:col>
      <xdr:colOff>176212</xdr:colOff>
      <xdr:row>28</xdr:row>
      <xdr:rowOff>176212</xdr:rowOff>
    </xdr:to>
    <xdr:sp macro="" textlink="">
      <xdr:nvSpPr>
        <xdr:cNvPr id="82" name="5-Point Star 81">
          <a:extLst>
            <a:ext uri="{FF2B5EF4-FFF2-40B4-BE49-F238E27FC236}">
              <a16:creationId xmlns:a16="http://schemas.microsoft.com/office/drawing/2014/main" id="{00000000-0008-0000-0000-000052000000}"/>
            </a:ext>
          </a:extLst>
        </xdr:cNvPr>
        <xdr:cNvSpPr/>
      </xdr:nvSpPr>
      <xdr:spPr>
        <a:xfrm>
          <a:off x="5924550" y="9067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28</xdr:row>
      <xdr:rowOff>0</xdr:rowOff>
    </xdr:from>
    <xdr:to>
      <xdr:col>12</xdr:col>
      <xdr:colOff>176212</xdr:colOff>
      <xdr:row>28</xdr:row>
      <xdr:rowOff>176212</xdr:rowOff>
    </xdr:to>
    <xdr:sp macro="" textlink="">
      <xdr:nvSpPr>
        <xdr:cNvPr id="83" name="5-Point Star 82">
          <a:extLst>
            <a:ext uri="{FF2B5EF4-FFF2-40B4-BE49-F238E27FC236}">
              <a16:creationId xmlns:a16="http://schemas.microsoft.com/office/drawing/2014/main" id="{00000000-0008-0000-0000-000053000000}"/>
            </a:ext>
          </a:extLst>
        </xdr:cNvPr>
        <xdr:cNvSpPr/>
      </xdr:nvSpPr>
      <xdr:spPr>
        <a:xfrm>
          <a:off x="6991350" y="9067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28</xdr:row>
      <xdr:rowOff>0</xdr:rowOff>
    </xdr:from>
    <xdr:to>
      <xdr:col>13</xdr:col>
      <xdr:colOff>176212</xdr:colOff>
      <xdr:row>28</xdr:row>
      <xdr:rowOff>176212</xdr:rowOff>
    </xdr:to>
    <xdr:sp macro="" textlink="">
      <xdr:nvSpPr>
        <xdr:cNvPr id="84" name="5-Point Star 83">
          <a:extLst>
            <a:ext uri="{FF2B5EF4-FFF2-40B4-BE49-F238E27FC236}">
              <a16:creationId xmlns:a16="http://schemas.microsoft.com/office/drawing/2014/main" id="{00000000-0008-0000-0000-000054000000}"/>
            </a:ext>
          </a:extLst>
        </xdr:cNvPr>
        <xdr:cNvSpPr/>
      </xdr:nvSpPr>
      <xdr:spPr>
        <a:xfrm>
          <a:off x="7572375" y="9067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30</xdr:row>
      <xdr:rowOff>0</xdr:rowOff>
    </xdr:from>
    <xdr:to>
      <xdr:col>9</xdr:col>
      <xdr:colOff>176212</xdr:colOff>
      <xdr:row>30</xdr:row>
      <xdr:rowOff>176212</xdr:rowOff>
    </xdr:to>
    <xdr:sp macro="" textlink="">
      <xdr:nvSpPr>
        <xdr:cNvPr id="85" name="5-Point Star 84">
          <a:extLst>
            <a:ext uri="{FF2B5EF4-FFF2-40B4-BE49-F238E27FC236}">
              <a16:creationId xmlns:a16="http://schemas.microsoft.com/office/drawing/2014/main" id="{00000000-0008-0000-0000-000055000000}"/>
            </a:ext>
          </a:extLst>
        </xdr:cNvPr>
        <xdr:cNvSpPr/>
      </xdr:nvSpPr>
      <xdr:spPr>
        <a:xfrm>
          <a:off x="4914900" y="9734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30</xdr:row>
      <xdr:rowOff>0</xdr:rowOff>
    </xdr:from>
    <xdr:to>
      <xdr:col>10</xdr:col>
      <xdr:colOff>176212</xdr:colOff>
      <xdr:row>30</xdr:row>
      <xdr:rowOff>176212</xdr:rowOff>
    </xdr:to>
    <xdr:sp macro="" textlink="">
      <xdr:nvSpPr>
        <xdr:cNvPr id="86" name="5-Point Star 85">
          <a:extLst>
            <a:ext uri="{FF2B5EF4-FFF2-40B4-BE49-F238E27FC236}">
              <a16:creationId xmlns:a16="http://schemas.microsoft.com/office/drawing/2014/main" id="{00000000-0008-0000-0000-000056000000}"/>
            </a:ext>
          </a:extLst>
        </xdr:cNvPr>
        <xdr:cNvSpPr/>
      </xdr:nvSpPr>
      <xdr:spPr>
        <a:xfrm>
          <a:off x="5419725" y="9734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30</xdr:row>
      <xdr:rowOff>0</xdr:rowOff>
    </xdr:from>
    <xdr:to>
      <xdr:col>11</xdr:col>
      <xdr:colOff>176212</xdr:colOff>
      <xdr:row>30</xdr:row>
      <xdr:rowOff>176212</xdr:rowOff>
    </xdr:to>
    <xdr:sp macro="" textlink="">
      <xdr:nvSpPr>
        <xdr:cNvPr id="87" name="5-Point Star 86">
          <a:extLst>
            <a:ext uri="{FF2B5EF4-FFF2-40B4-BE49-F238E27FC236}">
              <a16:creationId xmlns:a16="http://schemas.microsoft.com/office/drawing/2014/main" id="{00000000-0008-0000-0000-000057000000}"/>
            </a:ext>
          </a:extLst>
        </xdr:cNvPr>
        <xdr:cNvSpPr/>
      </xdr:nvSpPr>
      <xdr:spPr>
        <a:xfrm>
          <a:off x="5924550" y="9734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30</xdr:row>
      <xdr:rowOff>0</xdr:rowOff>
    </xdr:from>
    <xdr:to>
      <xdr:col>12</xdr:col>
      <xdr:colOff>176212</xdr:colOff>
      <xdr:row>30</xdr:row>
      <xdr:rowOff>176212</xdr:rowOff>
    </xdr:to>
    <xdr:sp macro="" textlink="">
      <xdr:nvSpPr>
        <xdr:cNvPr id="88" name="5-Point Star 87">
          <a:extLst>
            <a:ext uri="{FF2B5EF4-FFF2-40B4-BE49-F238E27FC236}">
              <a16:creationId xmlns:a16="http://schemas.microsoft.com/office/drawing/2014/main" id="{00000000-0008-0000-0000-000058000000}"/>
            </a:ext>
          </a:extLst>
        </xdr:cNvPr>
        <xdr:cNvSpPr/>
      </xdr:nvSpPr>
      <xdr:spPr>
        <a:xfrm>
          <a:off x="6991350" y="9734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30</xdr:row>
      <xdr:rowOff>0</xdr:rowOff>
    </xdr:from>
    <xdr:to>
      <xdr:col>13</xdr:col>
      <xdr:colOff>176212</xdr:colOff>
      <xdr:row>30</xdr:row>
      <xdr:rowOff>176212</xdr:rowOff>
    </xdr:to>
    <xdr:sp macro="" textlink="">
      <xdr:nvSpPr>
        <xdr:cNvPr id="89" name="5-Point Star 88">
          <a:extLst>
            <a:ext uri="{FF2B5EF4-FFF2-40B4-BE49-F238E27FC236}">
              <a16:creationId xmlns:a16="http://schemas.microsoft.com/office/drawing/2014/main" id="{00000000-0008-0000-0000-000059000000}"/>
            </a:ext>
          </a:extLst>
        </xdr:cNvPr>
        <xdr:cNvSpPr/>
      </xdr:nvSpPr>
      <xdr:spPr>
        <a:xfrm>
          <a:off x="7572375" y="9734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32</xdr:row>
      <xdr:rowOff>0</xdr:rowOff>
    </xdr:from>
    <xdr:to>
      <xdr:col>9</xdr:col>
      <xdr:colOff>176212</xdr:colOff>
      <xdr:row>32</xdr:row>
      <xdr:rowOff>176212</xdr:rowOff>
    </xdr:to>
    <xdr:sp macro="" textlink="">
      <xdr:nvSpPr>
        <xdr:cNvPr id="90" name="5-Point Star 89">
          <a:extLst>
            <a:ext uri="{FF2B5EF4-FFF2-40B4-BE49-F238E27FC236}">
              <a16:creationId xmlns:a16="http://schemas.microsoft.com/office/drawing/2014/main" id="{00000000-0008-0000-0000-00005A000000}"/>
            </a:ext>
          </a:extLst>
        </xdr:cNvPr>
        <xdr:cNvSpPr/>
      </xdr:nvSpPr>
      <xdr:spPr>
        <a:xfrm>
          <a:off x="4914900" y="104013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32</xdr:row>
      <xdr:rowOff>0</xdr:rowOff>
    </xdr:from>
    <xdr:to>
      <xdr:col>10</xdr:col>
      <xdr:colOff>176212</xdr:colOff>
      <xdr:row>32</xdr:row>
      <xdr:rowOff>176212</xdr:rowOff>
    </xdr:to>
    <xdr:sp macro="" textlink="">
      <xdr:nvSpPr>
        <xdr:cNvPr id="91" name="5-Point Star 90">
          <a:extLst>
            <a:ext uri="{FF2B5EF4-FFF2-40B4-BE49-F238E27FC236}">
              <a16:creationId xmlns:a16="http://schemas.microsoft.com/office/drawing/2014/main" id="{00000000-0008-0000-0000-00005B000000}"/>
            </a:ext>
          </a:extLst>
        </xdr:cNvPr>
        <xdr:cNvSpPr/>
      </xdr:nvSpPr>
      <xdr:spPr>
        <a:xfrm>
          <a:off x="5419725" y="104013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32</xdr:row>
      <xdr:rowOff>0</xdr:rowOff>
    </xdr:from>
    <xdr:to>
      <xdr:col>11</xdr:col>
      <xdr:colOff>176212</xdr:colOff>
      <xdr:row>32</xdr:row>
      <xdr:rowOff>176212</xdr:rowOff>
    </xdr:to>
    <xdr:sp macro="" textlink="">
      <xdr:nvSpPr>
        <xdr:cNvPr id="92" name="5-Point Star 91">
          <a:extLst>
            <a:ext uri="{FF2B5EF4-FFF2-40B4-BE49-F238E27FC236}">
              <a16:creationId xmlns:a16="http://schemas.microsoft.com/office/drawing/2014/main" id="{00000000-0008-0000-0000-00005C000000}"/>
            </a:ext>
          </a:extLst>
        </xdr:cNvPr>
        <xdr:cNvSpPr/>
      </xdr:nvSpPr>
      <xdr:spPr>
        <a:xfrm>
          <a:off x="5924550" y="104013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32</xdr:row>
      <xdr:rowOff>0</xdr:rowOff>
    </xdr:from>
    <xdr:to>
      <xdr:col>12</xdr:col>
      <xdr:colOff>176212</xdr:colOff>
      <xdr:row>32</xdr:row>
      <xdr:rowOff>176212</xdr:rowOff>
    </xdr:to>
    <xdr:sp macro="" textlink="">
      <xdr:nvSpPr>
        <xdr:cNvPr id="93" name="5-Point Star 92">
          <a:extLst>
            <a:ext uri="{FF2B5EF4-FFF2-40B4-BE49-F238E27FC236}">
              <a16:creationId xmlns:a16="http://schemas.microsoft.com/office/drawing/2014/main" id="{00000000-0008-0000-0000-00005D000000}"/>
            </a:ext>
          </a:extLst>
        </xdr:cNvPr>
        <xdr:cNvSpPr/>
      </xdr:nvSpPr>
      <xdr:spPr>
        <a:xfrm>
          <a:off x="6991350" y="104013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32</xdr:row>
      <xdr:rowOff>0</xdr:rowOff>
    </xdr:from>
    <xdr:to>
      <xdr:col>13</xdr:col>
      <xdr:colOff>176212</xdr:colOff>
      <xdr:row>32</xdr:row>
      <xdr:rowOff>176212</xdr:rowOff>
    </xdr:to>
    <xdr:sp macro="" textlink="">
      <xdr:nvSpPr>
        <xdr:cNvPr id="94" name="5-Point Star 93">
          <a:extLst>
            <a:ext uri="{FF2B5EF4-FFF2-40B4-BE49-F238E27FC236}">
              <a16:creationId xmlns:a16="http://schemas.microsoft.com/office/drawing/2014/main" id="{00000000-0008-0000-0000-00005E000000}"/>
            </a:ext>
          </a:extLst>
        </xdr:cNvPr>
        <xdr:cNvSpPr/>
      </xdr:nvSpPr>
      <xdr:spPr>
        <a:xfrm>
          <a:off x="7572375" y="104013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34</xdr:row>
      <xdr:rowOff>0</xdr:rowOff>
    </xdr:from>
    <xdr:to>
      <xdr:col>9</xdr:col>
      <xdr:colOff>176212</xdr:colOff>
      <xdr:row>34</xdr:row>
      <xdr:rowOff>176212</xdr:rowOff>
    </xdr:to>
    <xdr:sp macro="" textlink="">
      <xdr:nvSpPr>
        <xdr:cNvPr id="95" name="5-Point Star 94">
          <a:extLst>
            <a:ext uri="{FF2B5EF4-FFF2-40B4-BE49-F238E27FC236}">
              <a16:creationId xmlns:a16="http://schemas.microsoft.com/office/drawing/2014/main" id="{00000000-0008-0000-0000-00005F000000}"/>
            </a:ext>
          </a:extLst>
        </xdr:cNvPr>
        <xdr:cNvSpPr/>
      </xdr:nvSpPr>
      <xdr:spPr>
        <a:xfrm>
          <a:off x="4914900" y="11068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34</xdr:row>
      <xdr:rowOff>0</xdr:rowOff>
    </xdr:from>
    <xdr:to>
      <xdr:col>10</xdr:col>
      <xdr:colOff>176212</xdr:colOff>
      <xdr:row>34</xdr:row>
      <xdr:rowOff>176212</xdr:rowOff>
    </xdr:to>
    <xdr:sp macro="" textlink="">
      <xdr:nvSpPr>
        <xdr:cNvPr id="96" name="5-Point Star 95">
          <a:extLst>
            <a:ext uri="{FF2B5EF4-FFF2-40B4-BE49-F238E27FC236}">
              <a16:creationId xmlns:a16="http://schemas.microsoft.com/office/drawing/2014/main" id="{00000000-0008-0000-0000-000060000000}"/>
            </a:ext>
          </a:extLst>
        </xdr:cNvPr>
        <xdr:cNvSpPr/>
      </xdr:nvSpPr>
      <xdr:spPr>
        <a:xfrm>
          <a:off x="5419725" y="11068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34</xdr:row>
      <xdr:rowOff>0</xdr:rowOff>
    </xdr:from>
    <xdr:to>
      <xdr:col>11</xdr:col>
      <xdr:colOff>176212</xdr:colOff>
      <xdr:row>34</xdr:row>
      <xdr:rowOff>176212</xdr:rowOff>
    </xdr:to>
    <xdr:sp macro="" textlink="">
      <xdr:nvSpPr>
        <xdr:cNvPr id="97" name="5-Point Star 96">
          <a:extLst>
            <a:ext uri="{FF2B5EF4-FFF2-40B4-BE49-F238E27FC236}">
              <a16:creationId xmlns:a16="http://schemas.microsoft.com/office/drawing/2014/main" id="{00000000-0008-0000-0000-000061000000}"/>
            </a:ext>
          </a:extLst>
        </xdr:cNvPr>
        <xdr:cNvSpPr/>
      </xdr:nvSpPr>
      <xdr:spPr>
        <a:xfrm>
          <a:off x="5924550" y="11068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34</xdr:row>
      <xdr:rowOff>0</xdr:rowOff>
    </xdr:from>
    <xdr:to>
      <xdr:col>12</xdr:col>
      <xdr:colOff>176212</xdr:colOff>
      <xdr:row>34</xdr:row>
      <xdr:rowOff>176212</xdr:rowOff>
    </xdr:to>
    <xdr:sp macro="" textlink="">
      <xdr:nvSpPr>
        <xdr:cNvPr id="98" name="5-Point Star 97">
          <a:extLst>
            <a:ext uri="{FF2B5EF4-FFF2-40B4-BE49-F238E27FC236}">
              <a16:creationId xmlns:a16="http://schemas.microsoft.com/office/drawing/2014/main" id="{00000000-0008-0000-0000-000062000000}"/>
            </a:ext>
          </a:extLst>
        </xdr:cNvPr>
        <xdr:cNvSpPr/>
      </xdr:nvSpPr>
      <xdr:spPr>
        <a:xfrm>
          <a:off x="6991350" y="11068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34</xdr:row>
      <xdr:rowOff>0</xdr:rowOff>
    </xdr:from>
    <xdr:to>
      <xdr:col>13</xdr:col>
      <xdr:colOff>176212</xdr:colOff>
      <xdr:row>34</xdr:row>
      <xdr:rowOff>176212</xdr:rowOff>
    </xdr:to>
    <xdr:sp macro="" textlink="">
      <xdr:nvSpPr>
        <xdr:cNvPr id="99" name="5-Point Star 98">
          <a:extLst>
            <a:ext uri="{FF2B5EF4-FFF2-40B4-BE49-F238E27FC236}">
              <a16:creationId xmlns:a16="http://schemas.microsoft.com/office/drawing/2014/main" id="{00000000-0008-0000-0000-000063000000}"/>
            </a:ext>
          </a:extLst>
        </xdr:cNvPr>
        <xdr:cNvSpPr/>
      </xdr:nvSpPr>
      <xdr:spPr>
        <a:xfrm>
          <a:off x="7572375" y="11068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36</xdr:row>
      <xdr:rowOff>0</xdr:rowOff>
    </xdr:from>
    <xdr:to>
      <xdr:col>9</xdr:col>
      <xdr:colOff>176212</xdr:colOff>
      <xdr:row>36</xdr:row>
      <xdr:rowOff>176212</xdr:rowOff>
    </xdr:to>
    <xdr:sp macro="" textlink="">
      <xdr:nvSpPr>
        <xdr:cNvPr id="100" name="5-Point Star 99">
          <a:extLst>
            <a:ext uri="{FF2B5EF4-FFF2-40B4-BE49-F238E27FC236}">
              <a16:creationId xmlns:a16="http://schemas.microsoft.com/office/drawing/2014/main" id="{00000000-0008-0000-0000-000064000000}"/>
            </a:ext>
          </a:extLst>
        </xdr:cNvPr>
        <xdr:cNvSpPr/>
      </xdr:nvSpPr>
      <xdr:spPr>
        <a:xfrm>
          <a:off x="4914900" y="11734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36</xdr:row>
      <xdr:rowOff>0</xdr:rowOff>
    </xdr:from>
    <xdr:to>
      <xdr:col>10</xdr:col>
      <xdr:colOff>176212</xdr:colOff>
      <xdr:row>36</xdr:row>
      <xdr:rowOff>176212</xdr:rowOff>
    </xdr:to>
    <xdr:sp macro="" textlink="">
      <xdr:nvSpPr>
        <xdr:cNvPr id="101" name="5-Point Star 100">
          <a:extLst>
            <a:ext uri="{FF2B5EF4-FFF2-40B4-BE49-F238E27FC236}">
              <a16:creationId xmlns:a16="http://schemas.microsoft.com/office/drawing/2014/main" id="{00000000-0008-0000-0000-000065000000}"/>
            </a:ext>
          </a:extLst>
        </xdr:cNvPr>
        <xdr:cNvSpPr/>
      </xdr:nvSpPr>
      <xdr:spPr>
        <a:xfrm>
          <a:off x="5419725" y="11734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36</xdr:row>
      <xdr:rowOff>0</xdr:rowOff>
    </xdr:from>
    <xdr:to>
      <xdr:col>11</xdr:col>
      <xdr:colOff>176212</xdr:colOff>
      <xdr:row>36</xdr:row>
      <xdr:rowOff>176212</xdr:rowOff>
    </xdr:to>
    <xdr:sp macro="" textlink="">
      <xdr:nvSpPr>
        <xdr:cNvPr id="102" name="5-Point Star 101">
          <a:extLst>
            <a:ext uri="{FF2B5EF4-FFF2-40B4-BE49-F238E27FC236}">
              <a16:creationId xmlns:a16="http://schemas.microsoft.com/office/drawing/2014/main" id="{00000000-0008-0000-0000-000066000000}"/>
            </a:ext>
          </a:extLst>
        </xdr:cNvPr>
        <xdr:cNvSpPr/>
      </xdr:nvSpPr>
      <xdr:spPr>
        <a:xfrm>
          <a:off x="5924550" y="11734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36</xdr:row>
      <xdr:rowOff>0</xdr:rowOff>
    </xdr:from>
    <xdr:to>
      <xdr:col>12</xdr:col>
      <xdr:colOff>176212</xdr:colOff>
      <xdr:row>36</xdr:row>
      <xdr:rowOff>176212</xdr:rowOff>
    </xdr:to>
    <xdr:sp macro="" textlink="">
      <xdr:nvSpPr>
        <xdr:cNvPr id="103" name="5-Point Star 102">
          <a:extLst>
            <a:ext uri="{FF2B5EF4-FFF2-40B4-BE49-F238E27FC236}">
              <a16:creationId xmlns:a16="http://schemas.microsoft.com/office/drawing/2014/main" id="{00000000-0008-0000-0000-000067000000}"/>
            </a:ext>
          </a:extLst>
        </xdr:cNvPr>
        <xdr:cNvSpPr/>
      </xdr:nvSpPr>
      <xdr:spPr>
        <a:xfrm>
          <a:off x="6991350" y="11734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36</xdr:row>
      <xdr:rowOff>0</xdr:rowOff>
    </xdr:from>
    <xdr:to>
      <xdr:col>13</xdr:col>
      <xdr:colOff>176212</xdr:colOff>
      <xdr:row>36</xdr:row>
      <xdr:rowOff>176212</xdr:rowOff>
    </xdr:to>
    <xdr:sp macro="" textlink="">
      <xdr:nvSpPr>
        <xdr:cNvPr id="104" name="5-Point Star 103">
          <a:extLst>
            <a:ext uri="{FF2B5EF4-FFF2-40B4-BE49-F238E27FC236}">
              <a16:creationId xmlns:a16="http://schemas.microsoft.com/office/drawing/2014/main" id="{00000000-0008-0000-0000-000068000000}"/>
            </a:ext>
          </a:extLst>
        </xdr:cNvPr>
        <xdr:cNvSpPr/>
      </xdr:nvSpPr>
      <xdr:spPr>
        <a:xfrm>
          <a:off x="7572375" y="117348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38</xdr:row>
      <xdr:rowOff>0</xdr:rowOff>
    </xdr:from>
    <xdr:to>
      <xdr:col>9</xdr:col>
      <xdr:colOff>176212</xdr:colOff>
      <xdr:row>38</xdr:row>
      <xdr:rowOff>176212</xdr:rowOff>
    </xdr:to>
    <xdr:sp macro="" textlink="">
      <xdr:nvSpPr>
        <xdr:cNvPr id="105" name="5-Point Star 104">
          <a:extLst>
            <a:ext uri="{FF2B5EF4-FFF2-40B4-BE49-F238E27FC236}">
              <a16:creationId xmlns:a16="http://schemas.microsoft.com/office/drawing/2014/main" id="{00000000-0008-0000-0000-000069000000}"/>
            </a:ext>
          </a:extLst>
        </xdr:cNvPr>
        <xdr:cNvSpPr/>
      </xdr:nvSpPr>
      <xdr:spPr>
        <a:xfrm>
          <a:off x="4914900" y="124110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38</xdr:row>
      <xdr:rowOff>0</xdr:rowOff>
    </xdr:from>
    <xdr:to>
      <xdr:col>10</xdr:col>
      <xdr:colOff>176212</xdr:colOff>
      <xdr:row>38</xdr:row>
      <xdr:rowOff>176212</xdr:rowOff>
    </xdr:to>
    <xdr:sp macro="" textlink="">
      <xdr:nvSpPr>
        <xdr:cNvPr id="106" name="5-Point Star 105">
          <a:extLst>
            <a:ext uri="{FF2B5EF4-FFF2-40B4-BE49-F238E27FC236}">
              <a16:creationId xmlns:a16="http://schemas.microsoft.com/office/drawing/2014/main" id="{00000000-0008-0000-0000-00006A000000}"/>
            </a:ext>
          </a:extLst>
        </xdr:cNvPr>
        <xdr:cNvSpPr/>
      </xdr:nvSpPr>
      <xdr:spPr>
        <a:xfrm>
          <a:off x="5419725" y="124110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38</xdr:row>
      <xdr:rowOff>0</xdr:rowOff>
    </xdr:from>
    <xdr:to>
      <xdr:col>11</xdr:col>
      <xdr:colOff>176212</xdr:colOff>
      <xdr:row>38</xdr:row>
      <xdr:rowOff>176212</xdr:rowOff>
    </xdr:to>
    <xdr:sp macro="" textlink="">
      <xdr:nvSpPr>
        <xdr:cNvPr id="107" name="5-Point Star 106">
          <a:extLst>
            <a:ext uri="{FF2B5EF4-FFF2-40B4-BE49-F238E27FC236}">
              <a16:creationId xmlns:a16="http://schemas.microsoft.com/office/drawing/2014/main" id="{00000000-0008-0000-0000-00006B000000}"/>
            </a:ext>
          </a:extLst>
        </xdr:cNvPr>
        <xdr:cNvSpPr/>
      </xdr:nvSpPr>
      <xdr:spPr>
        <a:xfrm>
          <a:off x="5924550" y="124110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38</xdr:row>
      <xdr:rowOff>0</xdr:rowOff>
    </xdr:from>
    <xdr:to>
      <xdr:col>12</xdr:col>
      <xdr:colOff>176212</xdr:colOff>
      <xdr:row>38</xdr:row>
      <xdr:rowOff>176212</xdr:rowOff>
    </xdr:to>
    <xdr:sp macro="" textlink="">
      <xdr:nvSpPr>
        <xdr:cNvPr id="108" name="5-Point Star 107">
          <a:extLst>
            <a:ext uri="{FF2B5EF4-FFF2-40B4-BE49-F238E27FC236}">
              <a16:creationId xmlns:a16="http://schemas.microsoft.com/office/drawing/2014/main" id="{00000000-0008-0000-0000-00006C000000}"/>
            </a:ext>
          </a:extLst>
        </xdr:cNvPr>
        <xdr:cNvSpPr/>
      </xdr:nvSpPr>
      <xdr:spPr>
        <a:xfrm>
          <a:off x="6991350" y="124110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38</xdr:row>
      <xdr:rowOff>0</xdr:rowOff>
    </xdr:from>
    <xdr:to>
      <xdr:col>13</xdr:col>
      <xdr:colOff>176212</xdr:colOff>
      <xdr:row>38</xdr:row>
      <xdr:rowOff>176212</xdr:rowOff>
    </xdr:to>
    <xdr:sp macro="" textlink="">
      <xdr:nvSpPr>
        <xdr:cNvPr id="109" name="5-Point Star 108">
          <a:extLst>
            <a:ext uri="{FF2B5EF4-FFF2-40B4-BE49-F238E27FC236}">
              <a16:creationId xmlns:a16="http://schemas.microsoft.com/office/drawing/2014/main" id="{00000000-0008-0000-0000-00006D000000}"/>
            </a:ext>
          </a:extLst>
        </xdr:cNvPr>
        <xdr:cNvSpPr/>
      </xdr:nvSpPr>
      <xdr:spPr>
        <a:xfrm>
          <a:off x="7572375" y="124110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40</xdr:row>
      <xdr:rowOff>0</xdr:rowOff>
    </xdr:from>
    <xdr:to>
      <xdr:col>9</xdr:col>
      <xdr:colOff>176212</xdr:colOff>
      <xdr:row>40</xdr:row>
      <xdr:rowOff>176212</xdr:rowOff>
    </xdr:to>
    <xdr:sp macro="" textlink="">
      <xdr:nvSpPr>
        <xdr:cNvPr id="110" name="5-Point Star 109">
          <a:extLst>
            <a:ext uri="{FF2B5EF4-FFF2-40B4-BE49-F238E27FC236}">
              <a16:creationId xmlns:a16="http://schemas.microsoft.com/office/drawing/2014/main" id="{00000000-0008-0000-0000-00006E000000}"/>
            </a:ext>
          </a:extLst>
        </xdr:cNvPr>
        <xdr:cNvSpPr/>
      </xdr:nvSpPr>
      <xdr:spPr>
        <a:xfrm>
          <a:off x="4914900" y="15411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40</xdr:row>
      <xdr:rowOff>0</xdr:rowOff>
    </xdr:from>
    <xdr:to>
      <xdr:col>10</xdr:col>
      <xdr:colOff>176212</xdr:colOff>
      <xdr:row>40</xdr:row>
      <xdr:rowOff>176212</xdr:rowOff>
    </xdr:to>
    <xdr:sp macro="" textlink="">
      <xdr:nvSpPr>
        <xdr:cNvPr id="111" name="5-Point Star 110">
          <a:extLst>
            <a:ext uri="{FF2B5EF4-FFF2-40B4-BE49-F238E27FC236}">
              <a16:creationId xmlns:a16="http://schemas.microsoft.com/office/drawing/2014/main" id="{00000000-0008-0000-0000-00006F000000}"/>
            </a:ext>
          </a:extLst>
        </xdr:cNvPr>
        <xdr:cNvSpPr/>
      </xdr:nvSpPr>
      <xdr:spPr>
        <a:xfrm>
          <a:off x="5419725" y="15411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40</xdr:row>
      <xdr:rowOff>0</xdr:rowOff>
    </xdr:from>
    <xdr:to>
      <xdr:col>11</xdr:col>
      <xdr:colOff>176212</xdr:colOff>
      <xdr:row>40</xdr:row>
      <xdr:rowOff>176212</xdr:rowOff>
    </xdr:to>
    <xdr:sp macro="" textlink="">
      <xdr:nvSpPr>
        <xdr:cNvPr id="112" name="5-Point Star 111">
          <a:extLst>
            <a:ext uri="{FF2B5EF4-FFF2-40B4-BE49-F238E27FC236}">
              <a16:creationId xmlns:a16="http://schemas.microsoft.com/office/drawing/2014/main" id="{00000000-0008-0000-0000-000070000000}"/>
            </a:ext>
          </a:extLst>
        </xdr:cNvPr>
        <xdr:cNvSpPr/>
      </xdr:nvSpPr>
      <xdr:spPr>
        <a:xfrm>
          <a:off x="5924550" y="15411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40</xdr:row>
      <xdr:rowOff>0</xdr:rowOff>
    </xdr:from>
    <xdr:to>
      <xdr:col>12</xdr:col>
      <xdr:colOff>176212</xdr:colOff>
      <xdr:row>40</xdr:row>
      <xdr:rowOff>176212</xdr:rowOff>
    </xdr:to>
    <xdr:sp macro="" textlink="">
      <xdr:nvSpPr>
        <xdr:cNvPr id="113" name="5-Point Star 112">
          <a:extLst>
            <a:ext uri="{FF2B5EF4-FFF2-40B4-BE49-F238E27FC236}">
              <a16:creationId xmlns:a16="http://schemas.microsoft.com/office/drawing/2014/main" id="{00000000-0008-0000-0000-000071000000}"/>
            </a:ext>
          </a:extLst>
        </xdr:cNvPr>
        <xdr:cNvSpPr/>
      </xdr:nvSpPr>
      <xdr:spPr>
        <a:xfrm>
          <a:off x="6991350" y="15411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40</xdr:row>
      <xdr:rowOff>0</xdr:rowOff>
    </xdr:from>
    <xdr:to>
      <xdr:col>13</xdr:col>
      <xdr:colOff>176212</xdr:colOff>
      <xdr:row>40</xdr:row>
      <xdr:rowOff>176212</xdr:rowOff>
    </xdr:to>
    <xdr:sp macro="" textlink="">
      <xdr:nvSpPr>
        <xdr:cNvPr id="114" name="5-Point Star 113">
          <a:extLst>
            <a:ext uri="{FF2B5EF4-FFF2-40B4-BE49-F238E27FC236}">
              <a16:creationId xmlns:a16="http://schemas.microsoft.com/office/drawing/2014/main" id="{00000000-0008-0000-0000-000072000000}"/>
            </a:ext>
          </a:extLst>
        </xdr:cNvPr>
        <xdr:cNvSpPr/>
      </xdr:nvSpPr>
      <xdr:spPr>
        <a:xfrm>
          <a:off x="7572375" y="15411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42</xdr:row>
      <xdr:rowOff>0</xdr:rowOff>
    </xdr:from>
    <xdr:to>
      <xdr:col>9</xdr:col>
      <xdr:colOff>176212</xdr:colOff>
      <xdr:row>42</xdr:row>
      <xdr:rowOff>176212</xdr:rowOff>
    </xdr:to>
    <xdr:sp macro="" textlink="">
      <xdr:nvSpPr>
        <xdr:cNvPr id="115" name="5-Point Star 114">
          <a:extLst>
            <a:ext uri="{FF2B5EF4-FFF2-40B4-BE49-F238E27FC236}">
              <a16:creationId xmlns:a16="http://schemas.microsoft.com/office/drawing/2014/main" id="{00000000-0008-0000-0000-000073000000}"/>
            </a:ext>
          </a:extLst>
        </xdr:cNvPr>
        <xdr:cNvSpPr/>
      </xdr:nvSpPr>
      <xdr:spPr>
        <a:xfrm>
          <a:off x="4914900" y="16097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42</xdr:row>
      <xdr:rowOff>0</xdr:rowOff>
    </xdr:from>
    <xdr:to>
      <xdr:col>10</xdr:col>
      <xdr:colOff>176212</xdr:colOff>
      <xdr:row>42</xdr:row>
      <xdr:rowOff>176212</xdr:rowOff>
    </xdr:to>
    <xdr:sp macro="" textlink="">
      <xdr:nvSpPr>
        <xdr:cNvPr id="116" name="5-Point Star 115">
          <a:extLst>
            <a:ext uri="{FF2B5EF4-FFF2-40B4-BE49-F238E27FC236}">
              <a16:creationId xmlns:a16="http://schemas.microsoft.com/office/drawing/2014/main" id="{00000000-0008-0000-0000-000074000000}"/>
            </a:ext>
          </a:extLst>
        </xdr:cNvPr>
        <xdr:cNvSpPr/>
      </xdr:nvSpPr>
      <xdr:spPr>
        <a:xfrm>
          <a:off x="5419725" y="16097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42</xdr:row>
      <xdr:rowOff>0</xdr:rowOff>
    </xdr:from>
    <xdr:to>
      <xdr:col>11</xdr:col>
      <xdr:colOff>176212</xdr:colOff>
      <xdr:row>42</xdr:row>
      <xdr:rowOff>176212</xdr:rowOff>
    </xdr:to>
    <xdr:sp macro="" textlink="">
      <xdr:nvSpPr>
        <xdr:cNvPr id="117" name="5-Point Star 116">
          <a:extLst>
            <a:ext uri="{FF2B5EF4-FFF2-40B4-BE49-F238E27FC236}">
              <a16:creationId xmlns:a16="http://schemas.microsoft.com/office/drawing/2014/main" id="{00000000-0008-0000-0000-000075000000}"/>
            </a:ext>
          </a:extLst>
        </xdr:cNvPr>
        <xdr:cNvSpPr/>
      </xdr:nvSpPr>
      <xdr:spPr>
        <a:xfrm>
          <a:off x="5924550" y="16097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42</xdr:row>
      <xdr:rowOff>0</xdr:rowOff>
    </xdr:from>
    <xdr:to>
      <xdr:col>12</xdr:col>
      <xdr:colOff>176212</xdr:colOff>
      <xdr:row>42</xdr:row>
      <xdr:rowOff>176212</xdr:rowOff>
    </xdr:to>
    <xdr:sp macro="" textlink="">
      <xdr:nvSpPr>
        <xdr:cNvPr id="118" name="5-Point Star 117">
          <a:extLst>
            <a:ext uri="{FF2B5EF4-FFF2-40B4-BE49-F238E27FC236}">
              <a16:creationId xmlns:a16="http://schemas.microsoft.com/office/drawing/2014/main" id="{00000000-0008-0000-0000-000076000000}"/>
            </a:ext>
          </a:extLst>
        </xdr:cNvPr>
        <xdr:cNvSpPr/>
      </xdr:nvSpPr>
      <xdr:spPr>
        <a:xfrm>
          <a:off x="6991350" y="16097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42</xdr:row>
      <xdr:rowOff>0</xdr:rowOff>
    </xdr:from>
    <xdr:to>
      <xdr:col>13</xdr:col>
      <xdr:colOff>176212</xdr:colOff>
      <xdr:row>42</xdr:row>
      <xdr:rowOff>176212</xdr:rowOff>
    </xdr:to>
    <xdr:sp macro="" textlink="">
      <xdr:nvSpPr>
        <xdr:cNvPr id="119" name="5-Point Star 118">
          <a:extLst>
            <a:ext uri="{FF2B5EF4-FFF2-40B4-BE49-F238E27FC236}">
              <a16:creationId xmlns:a16="http://schemas.microsoft.com/office/drawing/2014/main" id="{00000000-0008-0000-0000-000077000000}"/>
            </a:ext>
          </a:extLst>
        </xdr:cNvPr>
        <xdr:cNvSpPr/>
      </xdr:nvSpPr>
      <xdr:spPr>
        <a:xfrm>
          <a:off x="7572375" y="16097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47</xdr:row>
      <xdr:rowOff>0</xdr:rowOff>
    </xdr:from>
    <xdr:to>
      <xdr:col>9</xdr:col>
      <xdr:colOff>176212</xdr:colOff>
      <xdr:row>47</xdr:row>
      <xdr:rowOff>176212</xdr:rowOff>
    </xdr:to>
    <xdr:sp macro="" textlink="">
      <xdr:nvSpPr>
        <xdr:cNvPr id="120" name="5-Point Star 119">
          <a:extLst>
            <a:ext uri="{FF2B5EF4-FFF2-40B4-BE49-F238E27FC236}">
              <a16:creationId xmlns:a16="http://schemas.microsoft.com/office/drawing/2014/main" id="{00000000-0008-0000-0000-000078000000}"/>
            </a:ext>
          </a:extLst>
        </xdr:cNvPr>
        <xdr:cNvSpPr/>
      </xdr:nvSpPr>
      <xdr:spPr>
        <a:xfrm>
          <a:off x="4914900" y="16783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47</xdr:row>
      <xdr:rowOff>0</xdr:rowOff>
    </xdr:from>
    <xdr:to>
      <xdr:col>10</xdr:col>
      <xdr:colOff>176212</xdr:colOff>
      <xdr:row>47</xdr:row>
      <xdr:rowOff>176212</xdr:rowOff>
    </xdr:to>
    <xdr:sp macro="" textlink="">
      <xdr:nvSpPr>
        <xdr:cNvPr id="121" name="5-Point Star 120">
          <a:extLst>
            <a:ext uri="{FF2B5EF4-FFF2-40B4-BE49-F238E27FC236}">
              <a16:creationId xmlns:a16="http://schemas.microsoft.com/office/drawing/2014/main" id="{00000000-0008-0000-0000-000079000000}"/>
            </a:ext>
          </a:extLst>
        </xdr:cNvPr>
        <xdr:cNvSpPr/>
      </xdr:nvSpPr>
      <xdr:spPr>
        <a:xfrm>
          <a:off x="5419725" y="16783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47</xdr:row>
      <xdr:rowOff>0</xdr:rowOff>
    </xdr:from>
    <xdr:to>
      <xdr:col>11</xdr:col>
      <xdr:colOff>176212</xdr:colOff>
      <xdr:row>47</xdr:row>
      <xdr:rowOff>176212</xdr:rowOff>
    </xdr:to>
    <xdr:sp macro="" textlink="">
      <xdr:nvSpPr>
        <xdr:cNvPr id="122" name="5-Point Star 121">
          <a:extLst>
            <a:ext uri="{FF2B5EF4-FFF2-40B4-BE49-F238E27FC236}">
              <a16:creationId xmlns:a16="http://schemas.microsoft.com/office/drawing/2014/main" id="{00000000-0008-0000-0000-00007A000000}"/>
            </a:ext>
          </a:extLst>
        </xdr:cNvPr>
        <xdr:cNvSpPr/>
      </xdr:nvSpPr>
      <xdr:spPr>
        <a:xfrm>
          <a:off x="5924550" y="16783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47</xdr:row>
      <xdr:rowOff>0</xdr:rowOff>
    </xdr:from>
    <xdr:to>
      <xdr:col>12</xdr:col>
      <xdr:colOff>176212</xdr:colOff>
      <xdr:row>47</xdr:row>
      <xdr:rowOff>176212</xdr:rowOff>
    </xdr:to>
    <xdr:sp macro="" textlink="">
      <xdr:nvSpPr>
        <xdr:cNvPr id="123" name="5-Point Star 122">
          <a:extLst>
            <a:ext uri="{FF2B5EF4-FFF2-40B4-BE49-F238E27FC236}">
              <a16:creationId xmlns:a16="http://schemas.microsoft.com/office/drawing/2014/main" id="{00000000-0008-0000-0000-00007B000000}"/>
            </a:ext>
          </a:extLst>
        </xdr:cNvPr>
        <xdr:cNvSpPr/>
      </xdr:nvSpPr>
      <xdr:spPr>
        <a:xfrm>
          <a:off x="6991350" y="16783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47</xdr:row>
      <xdr:rowOff>0</xdr:rowOff>
    </xdr:from>
    <xdr:to>
      <xdr:col>13</xdr:col>
      <xdr:colOff>176212</xdr:colOff>
      <xdr:row>47</xdr:row>
      <xdr:rowOff>176212</xdr:rowOff>
    </xdr:to>
    <xdr:sp macro="" textlink="">
      <xdr:nvSpPr>
        <xdr:cNvPr id="124" name="5-Point Star 123">
          <a:extLst>
            <a:ext uri="{FF2B5EF4-FFF2-40B4-BE49-F238E27FC236}">
              <a16:creationId xmlns:a16="http://schemas.microsoft.com/office/drawing/2014/main" id="{00000000-0008-0000-0000-00007C000000}"/>
            </a:ext>
          </a:extLst>
        </xdr:cNvPr>
        <xdr:cNvSpPr/>
      </xdr:nvSpPr>
      <xdr:spPr>
        <a:xfrm>
          <a:off x="7572375" y="16783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51</xdr:row>
      <xdr:rowOff>0</xdr:rowOff>
    </xdr:from>
    <xdr:to>
      <xdr:col>9</xdr:col>
      <xdr:colOff>176212</xdr:colOff>
      <xdr:row>51</xdr:row>
      <xdr:rowOff>176212</xdr:rowOff>
    </xdr:to>
    <xdr:sp macro="" textlink="">
      <xdr:nvSpPr>
        <xdr:cNvPr id="125" name="5-Point Star 124">
          <a:extLst>
            <a:ext uri="{FF2B5EF4-FFF2-40B4-BE49-F238E27FC236}">
              <a16:creationId xmlns:a16="http://schemas.microsoft.com/office/drawing/2014/main" id="{00000000-0008-0000-0000-00007D000000}"/>
            </a:ext>
          </a:extLst>
        </xdr:cNvPr>
        <xdr:cNvSpPr/>
      </xdr:nvSpPr>
      <xdr:spPr>
        <a:xfrm>
          <a:off x="4914900" y="18154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51</xdr:row>
      <xdr:rowOff>0</xdr:rowOff>
    </xdr:from>
    <xdr:to>
      <xdr:col>10</xdr:col>
      <xdr:colOff>176212</xdr:colOff>
      <xdr:row>51</xdr:row>
      <xdr:rowOff>176212</xdr:rowOff>
    </xdr:to>
    <xdr:sp macro="" textlink="">
      <xdr:nvSpPr>
        <xdr:cNvPr id="126" name="5-Point Star 125">
          <a:extLst>
            <a:ext uri="{FF2B5EF4-FFF2-40B4-BE49-F238E27FC236}">
              <a16:creationId xmlns:a16="http://schemas.microsoft.com/office/drawing/2014/main" id="{00000000-0008-0000-0000-00007E000000}"/>
            </a:ext>
          </a:extLst>
        </xdr:cNvPr>
        <xdr:cNvSpPr/>
      </xdr:nvSpPr>
      <xdr:spPr>
        <a:xfrm>
          <a:off x="5419725" y="18154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51</xdr:row>
      <xdr:rowOff>0</xdr:rowOff>
    </xdr:from>
    <xdr:to>
      <xdr:col>11</xdr:col>
      <xdr:colOff>176212</xdr:colOff>
      <xdr:row>51</xdr:row>
      <xdr:rowOff>176212</xdr:rowOff>
    </xdr:to>
    <xdr:sp macro="" textlink="">
      <xdr:nvSpPr>
        <xdr:cNvPr id="127" name="5-Point Star 126">
          <a:extLst>
            <a:ext uri="{FF2B5EF4-FFF2-40B4-BE49-F238E27FC236}">
              <a16:creationId xmlns:a16="http://schemas.microsoft.com/office/drawing/2014/main" id="{00000000-0008-0000-0000-00007F000000}"/>
            </a:ext>
          </a:extLst>
        </xdr:cNvPr>
        <xdr:cNvSpPr/>
      </xdr:nvSpPr>
      <xdr:spPr>
        <a:xfrm>
          <a:off x="5924550" y="18154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51</xdr:row>
      <xdr:rowOff>0</xdr:rowOff>
    </xdr:from>
    <xdr:to>
      <xdr:col>12</xdr:col>
      <xdr:colOff>176212</xdr:colOff>
      <xdr:row>51</xdr:row>
      <xdr:rowOff>176212</xdr:rowOff>
    </xdr:to>
    <xdr:sp macro="" textlink="">
      <xdr:nvSpPr>
        <xdr:cNvPr id="128" name="5-Point Star 127">
          <a:extLst>
            <a:ext uri="{FF2B5EF4-FFF2-40B4-BE49-F238E27FC236}">
              <a16:creationId xmlns:a16="http://schemas.microsoft.com/office/drawing/2014/main" id="{00000000-0008-0000-0000-000080000000}"/>
            </a:ext>
          </a:extLst>
        </xdr:cNvPr>
        <xdr:cNvSpPr/>
      </xdr:nvSpPr>
      <xdr:spPr>
        <a:xfrm>
          <a:off x="6991350" y="18154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51</xdr:row>
      <xdr:rowOff>0</xdr:rowOff>
    </xdr:from>
    <xdr:to>
      <xdr:col>13</xdr:col>
      <xdr:colOff>176212</xdr:colOff>
      <xdr:row>51</xdr:row>
      <xdr:rowOff>176212</xdr:rowOff>
    </xdr:to>
    <xdr:sp macro="" textlink="">
      <xdr:nvSpPr>
        <xdr:cNvPr id="129" name="5-Point Star 128">
          <a:extLst>
            <a:ext uri="{FF2B5EF4-FFF2-40B4-BE49-F238E27FC236}">
              <a16:creationId xmlns:a16="http://schemas.microsoft.com/office/drawing/2014/main" id="{00000000-0008-0000-0000-000081000000}"/>
            </a:ext>
          </a:extLst>
        </xdr:cNvPr>
        <xdr:cNvSpPr/>
      </xdr:nvSpPr>
      <xdr:spPr>
        <a:xfrm>
          <a:off x="7572375" y="18154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53</xdr:row>
      <xdr:rowOff>0</xdr:rowOff>
    </xdr:from>
    <xdr:to>
      <xdr:col>9</xdr:col>
      <xdr:colOff>176212</xdr:colOff>
      <xdr:row>53</xdr:row>
      <xdr:rowOff>176212</xdr:rowOff>
    </xdr:to>
    <xdr:sp macro="" textlink="">
      <xdr:nvSpPr>
        <xdr:cNvPr id="130" name="5-Point Star 129">
          <a:extLst>
            <a:ext uri="{FF2B5EF4-FFF2-40B4-BE49-F238E27FC236}">
              <a16:creationId xmlns:a16="http://schemas.microsoft.com/office/drawing/2014/main" id="{00000000-0008-0000-0000-000082000000}"/>
            </a:ext>
          </a:extLst>
        </xdr:cNvPr>
        <xdr:cNvSpPr/>
      </xdr:nvSpPr>
      <xdr:spPr>
        <a:xfrm>
          <a:off x="4914900" y="18840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53</xdr:row>
      <xdr:rowOff>0</xdr:rowOff>
    </xdr:from>
    <xdr:to>
      <xdr:col>10</xdr:col>
      <xdr:colOff>176212</xdr:colOff>
      <xdr:row>53</xdr:row>
      <xdr:rowOff>176212</xdr:rowOff>
    </xdr:to>
    <xdr:sp macro="" textlink="">
      <xdr:nvSpPr>
        <xdr:cNvPr id="131" name="5-Point Star 130">
          <a:extLst>
            <a:ext uri="{FF2B5EF4-FFF2-40B4-BE49-F238E27FC236}">
              <a16:creationId xmlns:a16="http://schemas.microsoft.com/office/drawing/2014/main" id="{00000000-0008-0000-0000-000083000000}"/>
            </a:ext>
          </a:extLst>
        </xdr:cNvPr>
        <xdr:cNvSpPr/>
      </xdr:nvSpPr>
      <xdr:spPr>
        <a:xfrm>
          <a:off x="5419725" y="18840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53</xdr:row>
      <xdr:rowOff>0</xdr:rowOff>
    </xdr:from>
    <xdr:to>
      <xdr:col>11</xdr:col>
      <xdr:colOff>176212</xdr:colOff>
      <xdr:row>53</xdr:row>
      <xdr:rowOff>176212</xdr:rowOff>
    </xdr:to>
    <xdr:sp macro="" textlink="">
      <xdr:nvSpPr>
        <xdr:cNvPr id="132" name="5-Point Star 131">
          <a:extLst>
            <a:ext uri="{FF2B5EF4-FFF2-40B4-BE49-F238E27FC236}">
              <a16:creationId xmlns:a16="http://schemas.microsoft.com/office/drawing/2014/main" id="{00000000-0008-0000-0000-000084000000}"/>
            </a:ext>
          </a:extLst>
        </xdr:cNvPr>
        <xdr:cNvSpPr/>
      </xdr:nvSpPr>
      <xdr:spPr>
        <a:xfrm>
          <a:off x="5924550" y="18840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53</xdr:row>
      <xdr:rowOff>0</xdr:rowOff>
    </xdr:from>
    <xdr:to>
      <xdr:col>12</xdr:col>
      <xdr:colOff>176212</xdr:colOff>
      <xdr:row>53</xdr:row>
      <xdr:rowOff>176212</xdr:rowOff>
    </xdr:to>
    <xdr:sp macro="" textlink="">
      <xdr:nvSpPr>
        <xdr:cNvPr id="133" name="5-Point Star 132">
          <a:extLst>
            <a:ext uri="{FF2B5EF4-FFF2-40B4-BE49-F238E27FC236}">
              <a16:creationId xmlns:a16="http://schemas.microsoft.com/office/drawing/2014/main" id="{00000000-0008-0000-0000-000085000000}"/>
            </a:ext>
          </a:extLst>
        </xdr:cNvPr>
        <xdr:cNvSpPr/>
      </xdr:nvSpPr>
      <xdr:spPr>
        <a:xfrm>
          <a:off x="6991350" y="18840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53</xdr:row>
      <xdr:rowOff>0</xdr:rowOff>
    </xdr:from>
    <xdr:to>
      <xdr:col>13</xdr:col>
      <xdr:colOff>176212</xdr:colOff>
      <xdr:row>53</xdr:row>
      <xdr:rowOff>176212</xdr:rowOff>
    </xdr:to>
    <xdr:sp macro="" textlink="">
      <xdr:nvSpPr>
        <xdr:cNvPr id="134" name="5-Point Star 133">
          <a:extLst>
            <a:ext uri="{FF2B5EF4-FFF2-40B4-BE49-F238E27FC236}">
              <a16:creationId xmlns:a16="http://schemas.microsoft.com/office/drawing/2014/main" id="{00000000-0008-0000-0000-000086000000}"/>
            </a:ext>
          </a:extLst>
        </xdr:cNvPr>
        <xdr:cNvSpPr/>
      </xdr:nvSpPr>
      <xdr:spPr>
        <a:xfrm>
          <a:off x="7572375" y="18840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55</xdr:row>
      <xdr:rowOff>0</xdr:rowOff>
    </xdr:from>
    <xdr:to>
      <xdr:col>9</xdr:col>
      <xdr:colOff>176212</xdr:colOff>
      <xdr:row>55</xdr:row>
      <xdr:rowOff>176212</xdr:rowOff>
    </xdr:to>
    <xdr:sp macro="" textlink="">
      <xdr:nvSpPr>
        <xdr:cNvPr id="135" name="5-Point Star 134">
          <a:extLst>
            <a:ext uri="{FF2B5EF4-FFF2-40B4-BE49-F238E27FC236}">
              <a16:creationId xmlns:a16="http://schemas.microsoft.com/office/drawing/2014/main" id="{00000000-0008-0000-0000-000087000000}"/>
            </a:ext>
          </a:extLst>
        </xdr:cNvPr>
        <xdr:cNvSpPr/>
      </xdr:nvSpPr>
      <xdr:spPr>
        <a:xfrm>
          <a:off x="4914900" y="19526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55</xdr:row>
      <xdr:rowOff>0</xdr:rowOff>
    </xdr:from>
    <xdr:to>
      <xdr:col>10</xdr:col>
      <xdr:colOff>176212</xdr:colOff>
      <xdr:row>55</xdr:row>
      <xdr:rowOff>176212</xdr:rowOff>
    </xdr:to>
    <xdr:sp macro="" textlink="">
      <xdr:nvSpPr>
        <xdr:cNvPr id="136" name="5-Point Star 135">
          <a:extLst>
            <a:ext uri="{FF2B5EF4-FFF2-40B4-BE49-F238E27FC236}">
              <a16:creationId xmlns:a16="http://schemas.microsoft.com/office/drawing/2014/main" id="{00000000-0008-0000-0000-000088000000}"/>
            </a:ext>
          </a:extLst>
        </xdr:cNvPr>
        <xdr:cNvSpPr/>
      </xdr:nvSpPr>
      <xdr:spPr>
        <a:xfrm>
          <a:off x="5419725" y="19526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55</xdr:row>
      <xdr:rowOff>0</xdr:rowOff>
    </xdr:from>
    <xdr:to>
      <xdr:col>11</xdr:col>
      <xdr:colOff>176212</xdr:colOff>
      <xdr:row>55</xdr:row>
      <xdr:rowOff>176212</xdr:rowOff>
    </xdr:to>
    <xdr:sp macro="" textlink="">
      <xdr:nvSpPr>
        <xdr:cNvPr id="137" name="5-Point Star 136">
          <a:extLst>
            <a:ext uri="{FF2B5EF4-FFF2-40B4-BE49-F238E27FC236}">
              <a16:creationId xmlns:a16="http://schemas.microsoft.com/office/drawing/2014/main" id="{00000000-0008-0000-0000-000089000000}"/>
            </a:ext>
          </a:extLst>
        </xdr:cNvPr>
        <xdr:cNvSpPr/>
      </xdr:nvSpPr>
      <xdr:spPr>
        <a:xfrm>
          <a:off x="5924550" y="19526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55</xdr:row>
      <xdr:rowOff>0</xdr:rowOff>
    </xdr:from>
    <xdr:to>
      <xdr:col>12</xdr:col>
      <xdr:colOff>176212</xdr:colOff>
      <xdr:row>55</xdr:row>
      <xdr:rowOff>176212</xdr:rowOff>
    </xdr:to>
    <xdr:sp macro="" textlink="">
      <xdr:nvSpPr>
        <xdr:cNvPr id="138" name="5-Point Star 137">
          <a:extLst>
            <a:ext uri="{FF2B5EF4-FFF2-40B4-BE49-F238E27FC236}">
              <a16:creationId xmlns:a16="http://schemas.microsoft.com/office/drawing/2014/main" id="{00000000-0008-0000-0000-00008A000000}"/>
            </a:ext>
          </a:extLst>
        </xdr:cNvPr>
        <xdr:cNvSpPr/>
      </xdr:nvSpPr>
      <xdr:spPr>
        <a:xfrm>
          <a:off x="6991350" y="19526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55</xdr:row>
      <xdr:rowOff>0</xdr:rowOff>
    </xdr:from>
    <xdr:to>
      <xdr:col>13</xdr:col>
      <xdr:colOff>176212</xdr:colOff>
      <xdr:row>55</xdr:row>
      <xdr:rowOff>176212</xdr:rowOff>
    </xdr:to>
    <xdr:sp macro="" textlink="">
      <xdr:nvSpPr>
        <xdr:cNvPr id="139" name="5-Point Star 138">
          <a:extLst>
            <a:ext uri="{FF2B5EF4-FFF2-40B4-BE49-F238E27FC236}">
              <a16:creationId xmlns:a16="http://schemas.microsoft.com/office/drawing/2014/main" id="{00000000-0008-0000-0000-00008B000000}"/>
            </a:ext>
          </a:extLst>
        </xdr:cNvPr>
        <xdr:cNvSpPr/>
      </xdr:nvSpPr>
      <xdr:spPr>
        <a:xfrm>
          <a:off x="7572375" y="19526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57</xdr:row>
      <xdr:rowOff>0</xdr:rowOff>
    </xdr:from>
    <xdr:to>
      <xdr:col>9</xdr:col>
      <xdr:colOff>176212</xdr:colOff>
      <xdr:row>57</xdr:row>
      <xdr:rowOff>176212</xdr:rowOff>
    </xdr:to>
    <xdr:sp macro="" textlink="">
      <xdr:nvSpPr>
        <xdr:cNvPr id="140" name="5-Point Star 139">
          <a:extLst>
            <a:ext uri="{FF2B5EF4-FFF2-40B4-BE49-F238E27FC236}">
              <a16:creationId xmlns:a16="http://schemas.microsoft.com/office/drawing/2014/main" id="{00000000-0008-0000-0000-00008C000000}"/>
            </a:ext>
          </a:extLst>
        </xdr:cNvPr>
        <xdr:cNvSpPr/>
      </xdr:nvSpPr>
      <xdr:spPr>
        <a:xfrm>
          <a:off x="4914900" y="20212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57</xdr:row>
      <xdr:rowOff>0</xdr:rowOff>
    </xdr:from>
    <xdr:to>
      <xdr:col>10</xdr:col>
      <xdr:colOff>176212</xdr:colOff>
      <xdr:row>57</xdr:row>
      <xdr:rowOff>176212</xdr:rowOff>
    </xdr:to>
    <xdr:sp macro="" textlink="">
      <xdr:nvSpPr>
        <xdr:cNvPr id="141" name="5-Point Star 140">
          <a:extLst>
            <a:ext uri="{FF2B5EF4-FFF2-40B4-BE49-F238E27FC236}">
              <a16:creationId xmlns:a16="http://schemas.microsoft.com/office/drawing/2014/main" id="{00000000-0008-0000-0000-00008D000000}"/>
            </a:ext>
          </a:extLst>
        </xdr:cNvPr>
        <xdr:cNvSpPr/>
      </xdr:nvSpPr>
      <xdr:spPr>
        <a:xfrm>
          <a:off x="5419725" y="20212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57</xdr:row>
      <xdr:rowOff>0</xdr:rowOff>
    </xdr:from>
    <xdr:to>
      <xdr:col>11</xdr:col>
      <xdr:colOff>176212</xdr:colOff>
      <xdr:row>57</xdr:row>
      <xdr:rowOff>176212</xdr:rowOff>
    </xdr:to>
    <xdr:sp macro="" textlink="">
      <xdr:nvSpPr>
        <xdr:cNvPr id="142" name="5-Point Star 141">
          <a:extLst>
            <a:ext uri="{FF2B5EF4-FFF2-40B4-BE49-F238E27FC236}">
              <a16:creationId xmlns:a16="http://schemas.microsoft.com/office/drawing/2014/main" id="{00000000-0008-0000-0000-00008E000000}"/>
            </a:ext>
          </a:extLst>
        </xdr:cNvPr>
        <xdr:cNvSpPr/>
      </xdr:nvSpPr>
      <xdr:spPr>
        <a:xfrm>
          <a:off x="5924550" y="20212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57</xdr:row>
      <xdr:rowOff>0</xdr:rowOff>
    </xdr:from>
    <xdr:to>
      <xdr:col>12</xdr:col>
      <xdr:colOff>176212</xdr:colOff>
      <xdr:row>57</xdr:row>
      <xdr:rowOff>176212</xdr:rowOff>
    </xdr:to>
    <xdr:sp macro="" textlink="">
      <xdr:nvSpPr>
        <xdr:cNvPr id="143" name="5-Point Star 142">
          <a:extLst>
            <a:ext uri="{FF2B5EF4-FFF2-40B4-BE49-F238E27FC236}">
              <a16:creationId xmlns:a16="http://schemas.microsoft.com/office/drawing/2014/main" id="{00000000-0008-0000-0000-00008F000000}"/>
            </a:ext>
          </a:extLst>
        </xdr:cNvPr>
        <xdr:cNvSpPr/>
      </xdr:nvSpPr>
      <xdr:spPr>
        <a:xfrm>
          <a:off x="6991350" y="20212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57</xdr:row>
      <xdr:rowOff>0</xdr:rowOff>
    </xdr:from>
    <xdr:to>
      <xdr:col>13</xdr:col>
      <xdr:colOff>176212</xdr:colOff>
      <xdr:row>57</xdr:row>
      <xdr:rowOff>176212</xdr:rowOff>
    </xdr:to>
    <xdr:sp macro="" textlink="">
      <xdr:nvSpPr>
        <xdr:cNvPr id="144" name="5-Point Star 143">
          <a:extLst>
            <a:ext uri="{FF2B5EF4-FFF2-40B4-BE49-F238E27FC236}">
              <a16:creationId xmlns:a16="http://schemas.microsoft.com/office/drawing/2014/main" id="{00000000-0008-0000-0000-000090000000}"/>
            </a:ext>
          </a:extLst>
        </xdr:cNvPr>
        <xdr:cNvSpPr/>
      </xdr:nvSpPr>
      <xdr:spPr>
        <a:xfrm>
          <a:off x="7572375" y="20212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59</xdr:row>
      <xdr:rowOff>0</xdr:rowOff>
    </xdr:from>
    <xdr:to>
      <xdr:col>9</xdr:col>
      <xdr:colOff>176212</xdr:colOff>
      <xdr:row>59</xdr:row>
      <xdr:rowOff>176212</xdr:rowOff>
    </xdr:to>
    <xdr:sp macro="" textlink="">
      <xdr:nvSpPr>
        <xdr:cNvPr id="145" name="5-Point Star 144">
          <a:extLst>
            <a:ext uri="{FF2B5EF4-FFF2-40B4-BE49-F238E27FC236}">
              <a16:creationId xmlns:a16="http://schemas.microsoft.com/office/drawing/2014/main" id="{00000000-0008-0000-0000-000091000000}"/>
            </a:ext>
          </a:extLst>
        </xdr:cNvPr>
        <xdr:cNvSpPr/>
      </xdr:nvSpPr>
      <xdr:spPr>
        <a:xfrm>
          <a:off x="4914900" y="20897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59</xdr:row>
      <xdr:rowOff>0</xdr:rowOff>
    </xdr:from>
    <xdr:to>
      <xdr:col>10</xdr:col>
      <xdr:colOff>176212</xdr:colOff>
      <xdr:row>59</xdr:row>
      <xdr:rowOff>176212</xdr:rowOff>
    </xdr:to>
    <xdr:sp macro="" textlink="">
      <xdr:nvSpPr>
        <xdr:cNvPr id="146" name="5-Point Star 145">
          <a:extLst>
            <a:ext uri="{FF2B5EF4-FFF2-40B4-BE49-F238E27FC236}">
              <a16:creationId xmlns:a16="http://schemas.microsoft.com/office/drawing/2014/main" id="{00000000-0008-0000-0000-000092000000}"/>
            </a:ext>
          </a:extLst>
        </xdr:cNvPr>
        <xdr:cNvSpPr/>
      </xdr:nvSpPr>
      <xdr:spPr>
        <a:xfrm>
          <a:off x="5419725" y="20897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59</xdr:row>
      <xdr:rowOff>0</xdr:rowOff>
    </xdr:from>
    <xdr:to>
      <xdr:col>11</xdr:col>
      <xdr:colOff>176212</xdr:colOff>
      <xdr:row>59</xdr:row>
      <xdr:rowOff>176212</xdr:rowOff>
    </xdr:to>
    <xdr:sp macro="" textlink="">
      <xdr:nvSpPr>
        <xdr:cNvPr id="147" name="5-Point Star 146">
          <a:extLst>
            <a:ext uri="{FF2B5EF4-FFF2-40B4-BE49-F238E27FC236}">
              <a16:creationId xmlns:a16="http://schemas.microsoft.com/office/drawing/2014/main" id="{00000000-0008-0000-0000-000093000000}"/>
            </a:ext>
          </a:extLst>
        </xdr:cNvPr>
        <xdr:cNvSpPr/>
      </xdr:nvSpPr>
      <xdr:spPr>
        <a:xfrm>
          <a:off x="5924550" y="20897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59</xdr:row>
      <xdr:rowOff>0</xdr:rowOff>
    </xdr:from>
    <xdr:to>
      <xdr:col>12</xdr:col>
      <xdr:colOff>176212</xdr:colOff>
      <xdr:row>59</xdr:row>
      <xdr:rowOff>176212</xdr:rowOff>
    </xdr:to>
    <xdr:sp macro="" textlink="">
      <xdr:nvSpPr>
        <xdr:cNvPr id="148" name="5-Point Star 147">
          <a:extLst>
            <a:ext uri="{FF2B5EF4-FFF2-40B4-BE49-F238E27FC236}">
              <a16:creationId xmlns:a16="http://schemas.microsoft.com/office/drawing/2014/main" id="{00000000-0008-0000-0000-000094000000}"/>
            </a:ext>
          </a:extLst>
        </xdr:cNvPr>
        <xdr:cNvSpPr/>
      </xdr:nvSpPr>
      <xdr:spPr>
        <a:xfrm>
          <a:off x="6991350" y="20897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59</xdr:row>
      <xdr:rowOff>0</xdr:rowOff>
    </xdr:from>
    <xdr:to>
      <xdr:col>13</xdr:col>
      <xdr:colOff>176212</xdr:colOff>
      <xdr:row>59</xdr:row>
      <xdr:rowOff>176212</xdr:rowOff>
    </xdr:to>
    <xdr:sp macro="" textlink="">
      <xdr:nvSpPr>
        <xdr:cNvPr id="149" name="5-Point Star 148">
          <a:extLst>
            <a:ext uri="{FF2B5EF4-FFF2-40B4-BE49-F238E27FC236}">
              <a16:creationId xmlns:a16="http://schemas.microsoft.com/office/drawing/2014/main" id="{00000000-0008-0000-0000-000095000000}"/>
            </a:ext>
          </a:extLst>
        </xdr:cNvPr>
        <xdr:cNvSpPr/>
      </xdr:nvSpPr>
      <xdr:spPr>
        <a:xfrm>
          <a:off x="7572375" y="20897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61</xdr:row>
      <xdr:rowOff>0</xdr:rowOff>
    </xdr:from>
    <xdr:to>
      <xdr:col>9</xdr:col>
      <xdr:colOff>176212</xdr:colOff>
      <xdr:row>61</xdr:row>
      <xdr:rowOff>176212</xdr:rowOff>
    </xdr:to>
    <xdr:sp macro="" textlink="">
      <xdr:nvSpPr>
        <xdr:cNvPr id="150" name="5-Point Star 149">
          <a:extLst>
            <a:ext uri="{FF2B5EF4-FFF2-40B4-BE49-F238E27FC236}">
              <a16:creationId xmlns:a16="http://schemas.microsoft.com/office/drawing/2014/main" id="{00000000-0008-0000-0000-000096000000}"/>
            </a:ext>
          </a:extLst>
        </xdr:cNvPr>
        <xdr:cNvSpPr/>
      </xdr:nvSpPr>
      <xdr:spPr>
        <a:xfrm>
          <a:off x="4914900" y="21583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61</xdr:row>
      <xdr:rowOff>0</xdr:rowOff>
    </xdr:from>
    <xdr:to>
      <xdr:col>10</xdr:col>
      <xdr:colOff>176212</xdr:colOff>
      <xdr:row>61</xdr:row>
      <xdr:rowOff>176212</xdr:rowOff>
    </xdr:to>
    <xdr:sp macro="" textlink="">
      <xdr:nvSpPr>
        <xdr:cNvPr id="151" name="5-Point Star 150">
          <a:extLst>
            <a:ext uri="{FF2B5EF4-FFF2-40B4-BE49-F238E27FC236}">
              <a16:creationId xmlns:a16="http://schemas.microsoft.com/office/drawing/2014/main" id="{00000000-0008-0000-0000-000097000000}"/>
            </a:ext>
          </a:extLst>
        </xdr:cNvPr>
        <xdr:cNvSpPr/>
      </xdr:nvSpPr>
      <xdr:spPr>
        <a:xfrm>
          <a:off x="5419725" y="21583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61</xdr:row>
      <xdr:rowOff>0</xdr:rowOff>
    </xdr:from>
    <xdr:to>
      <xdr:col>11</xdr:col>
      <xdr:colOff>176212</xdr:colOff>
      <xdr:row>61</xdr:row>
      <xdr:rowOff>176212</xdr:rowOff>
    </xdr:to>
    <xdr:sp macro="" textlink="">
      <xdr:nvSpPr>
        <xdr:cNvPr id="152" name="5-Point Star 151">
          <a:extLst>
            <a:ext uri="{FF2B5EF4-FFF2-40B4-BE49-F238E27FC236}">
              <a16:creationId xmlns:a16="http://schemas.microsoft.com/office/drawing/2014/main" id="{00000000-0008-0000-0000-000098000000}"/>
            </a:ext>
          </a:extLst>
        </xdr:cNvPr>
        <xdr:cNvSpPr/>
      </xdr:nvSpPr>
      <xdr:spPr>
        <a:xfrm>
          <a:off x="5924550" y="21583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61</xdr:row>
      <xdr:rowOff>0</xdr:rowOff>
    </xdr:from>
    <xdr:to>
      <xdr:col>12</xdr:col>
      <xdr:colOff>176212</xdr:colOff>
      <xdr:row>61</xdr:row>
      <xdr:rowOff>176212</xdr:rowOff>
    </xdr:to>
    <xdr:sp macro="" textlink="">
      <xdr:nvSpPr>
        <xdr:cNvPr id="153" name="5-Point Star 152">
          <a:extLst>
            <a:ext uri="{FF2B5EF4-FFF2-40B4-BE49-F238E27FC236}">
              <a16:creationId xmlns:a16="http://schemas.microsoft.com/office/drawing/2014/main" id="{00000000-0008-0000-0000-000099000000}"/>
            </a:ext>
          </a:extLst>
        </xdr:cNvPr>
        <xdr:cNvSpPr/>
      </xdr:nvSpPr>
      <xdr:spPr>
        <a:xfrm>
          <a:off x="6991350" y="21583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61</xdr:row>
      <xdr:rowOff>0</xdr:rowOff>
    </xdr:from>
    <xdr:to>
      <xdr:col>13</xdr:col>
      <xdr:colOff>176212</xdr:colOff>
      <xdr:row>61</xdr:row>
      <xdr:rowOff>176212</xdr:rowOff>
    </xdr:to>
    <xdr:sp macro="" textlink="">
      <xdr:nvSpPr>
        <xdr:cNvPr id="154" name="5-Point Star 153">
          <a:extLst>
            <a:ext uri="{FF2B5EF4-FFF2-40B4-BE49-F238E27FC236}">
              <a16:creationId xmlns:a16="http://schemas.microsoft.com/office/drawing/2014/main" id="{00000000-0008-0000-0000-00009A000000}"/>
            </a:ext>
          </a:extLst>
        </xdr:cNvPr>
        <xdr:cNvSpPr/>
      </xdr:nvSpPr>
      <xdr:spPr>
        <a:xfrm>
          <a:off x="7572375" y="21583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63</xdr:row>
      <xdr:rowOff>0</xdr:rowOff>
    </xdr:from>
    <xdr:to>
      <xdr:col>9</xdr:col>
      <xdr:colOff>176212</xdr:colOff>
      <xdr:row>63</xdr:row>
      <xdr:rowOff>176212</xdr:rowOff>
    </xdr:to>
    <xdr:sp macro="" textlink="">
      <xdr:nvSpPr>
        <xdr:cNvPr id="155" name="5-Point Star 154">
          <a:extLst>
            <a:ext uri="{FF2B5EF4-FFF2-40B4-BE49-F238E27FC236}">
              <a16:creationId xmlns:a16="http://schemas.microsoft.com/office/drawing/2014/main" id="{00000000-0008-0000-0000-00009B000000}"/>
            </a:ext>
          </a:extLst>
        </xdr:cNvPr>
        <xdr:cNvSpPr/>
      </xdr:nvSpPr>
      <xdr:spPr>
        <a:xfrm>
          <a:off x="4914900" y="22269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63</xdr:row>
      <xdr:rowOff>0</xdr:rowOff>
    </xdr:from>
    <xdr:to>
      <xdr:col>10</xdr:col>
      <xdr:colOff>176212</xdr:colOff>
      <xdr:row>63</xdr:row>
      <xdr:rowOff>176212</xdr:rowOff>
    </xdr:to>
    <xdr:sp macro="" textlink="">
      <xdr:nvSpPr>
        <xdr:cNvPr id="156" name="5-Point Star 155">
          <a:extLst>
            <a:ext uri="{FF2B5EF4-FFF2-40B4-BE49-F238E27FC236}">
              <a16:creationId xmlns:a16="http://schemas.microsoft.com/office/drawing/2014/main" id="{00000000-0008-0000-0000-00009C000000}"/>
            </a:ext>
          </a:extLst>
        </xdr:cNvPr>
        <xdr:cNvSpPr/>
      </xdr:nvSpPr>
      <xdr:spPr>
        <a:xfrm>
          <a:off x="5419725" y="22269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63</xdr:row>
      <xdr:rowOff>0</xdr:rowOff>
    </xdr:from>
    <xdr:to>
      <xdr:col>11</xdr:col>
      <xdr:colOff>176212</xdr:colOff>
      <xdr:row>63</xdr:row>
      <xdr:rowOff>176212</xdr:rowOff>
    </xdr:to>
    <xdr:sp macro="" textlink="">
      <xdr:nvSpPr>
        <xdr:cNvPr id="157" name="5-Point Star 156">
          <a:extLst>
            <a:ext uri="{FF2B5EF4-FFF2-40B4-BE49-F238E27FC236}">
              <a16:creationId xmlns:a16="http://schemas.microsoft.com/office/drawing/2014/main" id="{00000000-0008-0000-0000-00009D000000}"/>
            </a:ext>
          </a:extLst>
        </xdr:cNvPr>
        <xdr:cNvSpPr/>
      </xdr:nvSpPr>
      <xdr:spPr>
        <a:xfrm>
          <a:off x="5924550" y="22269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63</xdr:row>
      <xdr:rowOff>0</xdr:rowOff>
    </xdr:from>
    <xdr:to>
      <xdr:col>12</xdr:col>
      <xdr:colOff>176212</xdr:colOff>
      <xdr:row>63</xdr:row>
      <xdr:rowOff>176212</xdr:rowOff>
    </xdr:to>
    <xdr:sp macro="" textlink="">
      <xdr:nvSpPr>
        <xdr:cNvPr id="158" name="5-Point Star 157">
          <a:extLst>
            <a:ext uri="{FF2B5EF4-FFF2-40B4-BE49-F238E27FC236}">
              <a16:creationId xmlns:a16="http://schemas.microsoft.com/office/drawing/2014/main" id="{00000000-0008-0000-0000-00009E000000}"/>
            </a:ext>
          </a:extLst>
        </xdr:cNvPr>
        <xdr:cNvSpPr/>
      </xdr:nvSpPr>
      <xdr:spPr>
        <a:xfrm>
          <a:off x="6991350" y="22269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63</xdr:row>
      <xdr:rowOff>0</xdr:rowOff>
    </xdr:from>
    <xdr:to>
      <xdr:col>13</xdr:col>
      <xdr:colOff>176212</xdr:colOff>
      <xdr:row>63</xdr:row>
      <xdr:rowOff>176212</xdr:rowOff>
    </xdr:to>
    <xdr:sp macro="" textlink="">
      <xdr:nvSpPr>
        <xdr:cNvPr id="159" name="5-Point Star 158">
          <a:extLst>
            <a:ext uri="{FF2B5EF4-FFF2-40B4-BE49-F238E27FC236}">
              <a16:creationId xmlns:a16="http://schemas.microsoft.com/office/drawing/2014/main" id="{00000000-0008-0000-0000-00009F000000}"/>
            </a:ext>
          </a:extLst>
        </xdr:cNvPr>
        <xdr:cNvSpPr/>
      </xdr:nvSpPr>
      <xdr:spPr>
        <a:xfrm>
          <a:off x="7572375" y="22269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65</xdr:row>
      <xdr:rowOff>0</xdr:rowOff>
    </xdr:from>
    <xdr:to>
      <xdr:col>9</xdr:col>
      <xdr:colOff>176212</xdr:colOff>
      <xdr:row>65</xdr:row>
      <xdr:rowOff>176212</xdr:rowOff>
    </xdr:to>
    <xdr:sp macro="" textlink="">
      <xdr:nvSpPr>
        <xdr:cNvPr id="160" name="5-Point Star 159">
          <a:extLst>
            <a:ext uri="{FF2B5EF4-FFF2-40B4-BE49-F238E27FC236}">
              <a16:creationId xmlns:a16="http://schemas.microsoft.com/office/drawing/2014/main" id="{00000000-0008-0000-0000-0000A0000000}"/>
            </a:ext>
          </a:extLst>
        </xdr:cNvPr>
        <xdr:cNvSpPr/>
      </xdr:nvSpPr>
      <xdr:spPr>
        <a:xfrm>
          <a:off x="4914900" y="22955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65</xdr:row>
      <xdr:rowOff>0</xdr:rowOff>
    </xdr:from>
    <xdr:to>
      <xdr:col>10</xdr:col>
      <xdr:colOff>176212</xdr:colOff>
      <xdr:row>65</xdr:row>
      <xdr:rowOff>176212</xdr:rowOff>
    </xdr:to>
    <xdr:sp macro="" textlink="">
      <xdr:nvSpPr>
        <xdr:cNvPr id="161" name="5-Point Star 160">
          <a:extLst>
            <a:ext uri="{FF2B5EF4-FFF2-40B4-BE49-F238E27FC236}">
              <a16:creationId xmlns:a16="http://schemas.microsoft.com/office/drawing/2014/main" id="{00000000-0008-0000-0000-0000A1000000}"/>
            </a:ext>
          </a:extLst>
        </xdr:cNvPr>
        <xdr:cNvSpPr/>
      </xdr:nvSpPr>
      <xdr:spPr>
        <a:xfrm>
          <a:off x="5419725" y="22955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65</xdr:row>
      <xdr:rowOff>0</xdr:rowOff>
    </xdr:from>
    <xdr:to>
      <xdr:col>11</xdr:col>
      <xdr:colOff>176212</xdr:colOff>
      <xdr:row>65</xdr:row>
      <xdr:rowOff>176212</xdr:rowOff>
    </xdr:to>
    <xdr:sp macro="" textlink="">
      <xdr:nvSpPr>
        <xdr:cNvPr id="162" name="5-Point Star 161">
          <a:extLst>
            <a:ext uri="{FF2B5EF4-FFF2-40B4-BE49-F238E27FC236}">
              <a16:creationId xmlns:a16="http://schemas.microsoft.com/office/drawing/2014/main" id="{00000000-0008-0000-0000-0000A2000000}"/>
            </a:ext>
          </a:extLst>
        </xdr:cNvPr>
        <xdr:cNvSpPr/>
      </xdr:nvSpPr>
      <xdr:spPr>
        <a:xfrm>
          <a:off x="5924550" y="22955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65</xdr:row>
      <xdr:rowOff>0</xdr:rowOff>
    </xdr:from>
    <xdr:to>
      <xdr:col>12</xdr:col>
      <xdr:colOff>176212</xdr:colOff>
      <xdr:row>65</xdr:row>
      <xdr:rowOff>176212</xdr:rowOff>
    </xdr:to>
    <xdr:sp macro="" textlink="">
      <xdr:nvSpPr>
        <xdr:cNvPr id="163" name="5-Point Star 162">
          <a:extLst>
            <a:ext uri="{FF2B5EF4-FFF2-40B4-BE49-F238E27FC236}">
              <a16:creationId xmlns:a16="http://schemas.microsoft.com/office/drawing/2014/main" id="{00000000-0008-0000-0000-0000A3000000}"/>
            </a:ext>
          </a:extLst>
        </xdr:cNvPr>
        <xdr:cNvSpPr/>
      </xdr:nvSpPr>
      <xdr:spPr>
        <a:xfrm>
          <a:off x="6991350" y="22955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65</xdr:row>
      <xdr:rowOff>0</xdr:rowOff>
    </xdr:from>
    <xdr:to>
      <xdr:col>13</xdr:col>
      <xdr:colOff>176212</xdr:colOff>
      <xdr:row>65</xdr:row>
      <xdr:rowOff>176212</xdr:rowOff>
    </xdr:to>
    <xdr:sp macro="" textlink="">
      <xdr:nvSpPr>
        <xdr:cNvPr id="164" name="5-Point Star 163">
          <a:extLst>
            <a:ext uri="{FF2B5EF4-FFF2-40B4-BE49-F238E27FC236}">
              <a16:creationId xmlns:a16="http://schemas.microsoft.com/office/drawing/2014/main" id="{00000000-0008-0000-0000-0000A4000000}"/>
            </a:ext>
          </a:extLst>
        </xdr:cNvPr>
        <xdr:cNvSpPr/>
      </xdr:nvSpPr>
      <xdr:spPr>
        <a:xfrm>
          <a:off x="7572375" y="22955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67</xdr:row>
      <xdr:rowOff>0</xdr:rowOff>
    </xdr:from>
    <xdr:to>
      <xdr:col>9</xdr:col>
      <xdr:colOff>176212</xdr:colOff>
      <xdr:row>67</xdr:row>
      <xdr:rowOff>176212</xdr:rowOff>
    </xdr:to>
    <xdr:sp macro="" textlink="">
      <xdr:nvSpPr>
        <xdr:cNvPr id="165" name="5-Point Star 164">
          <a:extLst>
            <a:ext uri="{FF2B5EF4-FFF2-40B4-BE49-F238E27FC236}">
              <a16:creationId xmlns:a16="http://schemas.microsoft.com/office/drawing/2014/main" id="{00000000-0008-0000-0000-0000A5000000}"/>
            </a:ext>
          </a:extLst>
        </xdr:cNvPr>
        <xdr:cNvSpPr/>
      </xdr:nvSpPr>
      <xdr:spPr>
        <a:xfrm>
          <a:off x="4914900" y="23641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67</xdr:row>
      <xdr:rowOff>0</xdr:rowOff>
    </xdr:from>
    <xdr:to>
      <xdr:col>10</xdr:col>
      <xdr:colOff>176212</xdr:colOff>
      <xdr:row>67</xdr:row>
      <xdr:rowOff>176212</xdr:rowOff>
    </xdr:to>
    <xdr:sp macro="" textlink="">
      <xdr:nvSpPr>
        <xdr:cNvPr id="166" name="5-Point Star 165">
          <a:extLst>
            <a:ext uri="{FF2B5EF4-FFF2-40B4-BE49-F238E27FC236}">
              <a16:creationId xmlns:a16="http://schemas.microsoft.com/office/drawing/2014/main" id="{00000000-0008-0000-0000-0000A6000000}"/>
            </a:ext>
          </a:extLst>
        </xdr:cNvPr>
        <xdr:cNvSpPr/>
      </xdr:nvSpPr>
      <xdr:spPr>
        <a:xfrm>
          <a:off x="5419725" y="23641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67</xdr:row>
      <xdr:rowOff>0</xdr:rowOff>
    </xdr:from>
    <xdr:to>
      <xdr:col>11</xdr:col>
      <xdr:colOff>176212</xdr:colOff>
      <xdr:row>67</xdr:row>
      <xdr:rowOff>176212</xdr:rowOff>
    </xdr:to>
    <xdr:sp macro="" textlink="">
      <xdr:nvSpPr>
        <xdr:cNvPr id="167" name="5-Point Star 166">
          <a:extLst>
            <a:ext uri="{FF2B5EF4-FFF2-40B4-BE49-F238E27FC236}">
              <a16:creationId xmlns:a16="http://schemas.microsoft.com/office/drawing/2014/main" id="{00000000-0008-0000-0000-0000A7000000}"/>
            </a:ext>
          </a:extLst>
        </xdr:cNvPr>
        <xdr:cNvSpPr/>
      </xdr:nvSpPr>
      <xdr:spPr>
        <a:xfrm>
          <a:off x="5924550" y="23641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67</xdr:row>
      <xdr:rowOff>0</xdr:rowOff>
    </xdr:from>
    <xdr:to>
      <xdr:col>12</xdr:col>
      <xdr:colOff>176212</xdr:colOff>
      <xdr:row>67</xdr:row>
      <xdr:rowOff>176212</xdr:rowOff>
    </xdr:to>
    <xdr:sp macro="" textlink="">
      <xdr:nvSpPr>
        <xdr:cNvPr id="168" name="5-Point Star 167">
          <a:extLst>
            <a:ext uri="{FF2B5EF4-FFF2-40B4-BE49-F238E27FC236}">
              <a16:creationId xmlns:a16="http://schemas.microsoft.com/office/drawing/2014/main" id="{00000000-0008-0000-0000-0000A8000000}"/>
            </a:ext>
          </a:extLst>
        </xdr:cNvPr>
        <xdr:cNvSpPr/>
      </xdr:nvSpPr>
      <xdr:spPr>
        <a:xfrm>
          <a:off x="6991350" y="23641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67</xdr:row>
      <xdr:rowOff>0</xdr:rowOff>
    </xdr:from>
    <xdr:to>
      <xdr:col>13</xdr:col>
      <xdr:colOff>176212</xdr:colOff>
      <xdr:row>67</xdr:row>
      <xdr:rowOff>176212</xdr:rowOff>
    </xdr:to>
    <xdr:sp macro="" textlink="">
      <xdr:nvSpPr>
        <xdr:cNvPr id="169" name="5-Point Star 168">
          <a:extLst>
            <a:ext uri="{FF2B5EF4-FFF2-40B4-BE49-F238E27FC236}">
              <a16:creationId xmlns:a16="http://schemas.microsoft.com/office/drawing/2014/main" id="{00000000-0008-0000-0000-0000A9000000}"/>
            </a:ext>
          </a:extLst>
        </xdr:cNvPr>
        <xdr:cNvSpPr/>
      </xdr:nvSpPr>
      <xdr:spPr>
        <a:xfrm>
          <a:off x="7572375" y="23641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69</xdr:row>
      <xdr:rowOff>0</xdr:rowOff>
    </xdr:from>
    <xdr:to>
      <xdr:col>9</xdr:col>
      <xdr:colOff>176212</xdr:colOff>
      <xdr:row>69</xdr:row>
      <xdr:rowOff>176212</xdr:rowOff>
    </xdr:to>
    <xdr:sp macro="" textlink="">
      <xdr:nvSpPr>
        <xdr:cNvPr id="170" name="5-Point Star 169">
          <a:extLst>
            <a:ext uri="{FF2B5EF4-FFF2-40B4-BE49-F238E27FC236}">
              <a16:creationId xmlns:a16="http://schemas.microsoft.com/office/drawing/2014/main" id="{00000000-0008-0000-0000-0000AA000000}"/>
            </a:ext>
          </a:extLst>
        </xdr:cNvPr>
        <xdr:cNvSpPr/>
      </xdr:nvSpPr>
      <xdr:spPr>
        <a:xfrm>
          <a:off x="4914900" y="24326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69</xdr:row>
      <xdr:rowOff>0</xdr:rowOff>
    </xdr:from>
    <xdr:to>
      <xdr:col>10</xdr:col>
      <xdr:colOff>176212</xdr:colOff>
      <xdr:row>69</xdr:row>
      <xdr:rowOff>176212</xdr:rowOff>
    </xdr:to>
    <xdr:sp macro="" textlink="">
      <xdr:nvSpPr>
        <xdr:cNvPr id="171" name="5-Point Star 170">
          <a:extLst>
            <a:ext uri="{FF2B5EF4-FFF2-40B4-BE49-F238E27FC236}">
              <a16:creationId xmlns:a16="http://schemas.microsoft.com/office/drawing/2014/main" id="{00000000-0008-0000-0000-0000AB000000}"/>
            </a:ext>
          </a:extLst>
        </xdr:cNvPr>
        <xdr:cNvSpPr/>
      </xdr:nvSpPr>
      <xdr:spPr>
        <a:xfrm>
          <a:off x="5419725" y="24326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69</xdr:row>
      <xdr:rowOff>0</xdr:rowOff>
    </xdr:from>
    <xdr:to>
      <xdr:col>11</xdr:col>
      <xdr:colOff>176212</xdr:colOff>
      <xdr:row>69</xdr:row>
      <xdr:rowOff>176212</xdr:rowOff>
    </xdr:to>
    <xdr:sp macro="" textlink="">
      <xdr:nvSpPr>
        <xdr:cNvPr id="172" name="5-Point Star 171">
          <a:extLst>
            <a:ext uri="{FF2B5EF4-FFF2-40B4-BE49-F238E27FC236}">
              <a16:creationId xmlns:a16="http://schemas.microsoft.com/office/drawing/2014/main" id="{00000000-0008-0000-0000-0000AC000000}"/>
            </a:ext>
          </a:extLst>
        </xdr:cNvPr>
        <xdr:cNvSpPr/>
      </xdr:nvSpPr>
      <xdr:spPr>
        <a:xfrm>
          <a:off x="5924550" y="24326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69</xdr:row>
      <xdr:rowOff>0</xdr:rowOff>
    </xdr:from>
    <xdr:to>
      <xdr:col>12</xdr:col>
      <xdr:colOff>176212</xdr:colOff>
      <xdr:row>69</xdr:row>
      <xdr:rowOff>176212</xdr:rowOff>
    </xdr:to>
    <xdr:sp macro="" textlink="">
      <xdr:nvSpPr>
        <xdr:cNvPr id="173" name="5-Point Star 172">
          <a:extLst>
            <a:ext uri="{FF2B5EF4-FFF2-40B4-BE49-F238E27FC236}">
              <a16:creationId xmlns:a16="http://schemas.microsoft.com/office/drawing/2014/main" id="{00000000-0008-0000-0000-0000AD000000}"/>
            </a:ext>
          </a:extLst>
        </xdr:cNvPr>
        <xdr:cNvSpPr/>
      </xdr:nvSpPr>
      <xdr:spPr>
        <a:xfrm>
          <a:off x="6991350" y="24326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69</xdr:row>
      <xdr:rowOff>0</xdr:rowOff>
    </xdr:from>
    <xdr:to>
      <xdr:col>13</xdr:col>
      <xdr:colOff>176212</xdr:colOff>
      <xdr:row>69</xdr:row>
      <xdr:rowOff>176212</xdr:rowOff>
    </xdr:to>
    <xdr:sp macro="" textlink="">
      <xdr:nvSpPr>
        <xdr:cNvPr id="174" name="5-Point Star 173">
          <a:extLst>
            <a:ext uri="{FF2B5EF4-FFF2-40B4-BE49-F238E27FC236}">
              <a16:creationId xmlns:a16="http://schemas.microsoft.com/office/drawing/2014/main" id="{00000000-0008-0000-0000-0000AE000000}"/>
            </a:ext>
          </a:extLst>
        </xdr:cNvPr>
        <xdr:cNvSpPr/>
      </xdr:nvSpPr>
      <xdr:spPr>
        <a:xfrm>
          <a:off x="7572375" y="24326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71</xdr:row>
      <xdr:rowOff>0</xdr:rowOff>
    </xdr:from>
    <xdr:to>
      <xdr:col>9</xdr:col>
      <xdr:colOff>176212</xdr:colOff>
      <xdr:row>71</xdr:row>
      <xdr:rowOff>176212</xdr:rowOff>
    </xdr:to>
    <xdr:sp macro="" textlink="">
      <xdr:nvSpPr>
        <xdr:cNvPr id="175" name="5-Point Star 174">
          <a:extLst>
            <a:ext uri="{FF2B5EF4-FFF2-40B4-BE49-F238E27FC236}">
              <a16:creationId xmlns:a16="http://schemas.microsoft.com/office/drawing/2014/main" id="{00000000-0008-0000-0000-0000AF000000}"/>
            </a:ext>
          </a:extLst>
        </xdr:cNvPr>
        <xdr:cNvSpPr/>
      </xdr:nvSpPr>
      <xdr:spPr>
        <a:xfrm>
          <a:off x="4914900" y="25012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71</xdr:row>
      <xdr:rowOff>0</xdr:rowOff>
    </xdr:from>
    <xdr:to>
      <xdr:col>10</xdr:col>
      <xdr:colOff>176212</xdr:colOff>
      <xdr:row>71</xdr:row>
      <xdr:rowOff>176212</xdr:rowOff>
    </xdr:to>
    <xdr:sp macro="" textlink="">
      <xdr:nvSpPr>
        <xdr:cNvPr id="176" name="5-Point Star 175">
          <a:extLst>
            <a:ext uri="{FF2B5EF4-FFF2-40B4-BE49-F238E27FC236}">
              <a16:creationId xmlns:a16="http://schemas.microsoft.com/office/drawing/2014/main" id="{00000000-0008-0000-0000-0000B0000000}"/>
            </a:ext>
          </a:extLst>
        </xdr:cNvPr>
        <xdr:cNvSpPr/>
      </xdr:nvSpPr>
      <xdr:spPr>
        <a:xfrm>
          <a:off x="5419725" y="25012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71</xdr:row>
      <xdr:rowOff>0</xdr:rowOff>
    </xdr:from>
    <xdr:to>
      <xdr:col>11</xdr:col>
      <xdr:colOff>176212</xdr:colOff>
      <xdr:row>71</xdr:row>
      <xdr:rowOff>176212</xdr:rowOff>
    </xdr:to>
    <xdr:sp macro="" textlink="">
      <xdr:nvSpPr>
        <xdr:cNvPr id="177" name="5-Point Star 176">
          <a:extLst>
            <a:ext uri="{FF2B5EF4-FFF2-40B4-BE49-F238E27FC236}">
              <a16:creationId xmlns:a16="http://schemas.microsoft.com/office/drawing/2014/main" id="{00000000-0008-0000-0000-0000B1000000}"/>
            </a:ext>
          </a:extLst>
        </xdr:cNvPr>
        <xdr:cNvSpPr/>
      </xdr:nvSpPr>
      <xdr:spPr>
        <a:xfrm>
          <a:off x="5924550" y="25012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71</xdr:row>
      <xdr:rowOff>0</xdr:rowOff>
    </xdr:from>
    <xdr:to>
      <xdr:col>12</xdr:col>
      <xdr:colOff>176212</xdr:colOff>
      <xdr:row>71</xdr:row>
      <xdr:rowOff>176212</xdr:rowOff>
    </xdr:to>
    <xdr:sp macro="" textlink="">
      <xdr:nvSpPr>
        <xdr:cNvPr id="178" name="5-Point Star 177">
          <a:extLst>
            <a:ext uri="{FF2B5EF4-FFF2-40B4-BE49-F238E27FC236}">
              <a16:creationId xmlns:a16="http://schemas.microsoft.com/office/drawing/2014/main" id="{00000000-0008-0000-0000-0000B2000000}"/>
            </a:ext>
          </a:extLst>
        </xdr:cNvPr>
        <xdr:cNvSpPr/>
      </xdr:nvSpPr>
      <xdr:spPr>
        <a:xfrm>
          <a:off x="6991350" y="25012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71</xdr:row>
      <xdr:rowOff>0</xdr:rowOff>
    </xdr:from>
    <xdr:to>
      <xdr:col>13</xdr:col>
      <xdr:colOff>176212</xdr:colOff>
      <xdr:row>71</xdr:row>
      <xdr:rowOff>176212</xdr:rowOff>
    </xdr:to>
    <xdr:sp macro="" textlink="">
      <xdr:nvSpPr>
        <xdr:cNvPr id="179" name="5-Point Star 178">
          <a:extLst>
            <a:ext uri="{FF2B5EF4-FFF2-40B4-BE49-F238E27FC236}">
              <a16:creationId xmlns:a16="http://schemas.microsoft.com/office/drawing/2014/main" id="{00000000-0008-0000-0000-0000B3000000}"/>
            </a:ext>
          </a:extLst>
        </xdr:cNvPr>
        <xdr:cNvSpPr/>
      </xdr:nvSpPr>
      <xdr:spPr>
        <a:xfrm>
          <a:off x="7572375" y="25012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19</xdr:row>
      <xdr:rowOff>0</xdr:rowOff>
    </xdr:from>
    <xdr:to>
      <xdr:col>14</xdr:col>
      <xdr:colOff>176212</xdr:colOff>
      <xdr:row>19</xdr:row>
      <xdr:rowOff>176212</xdr:rowOff>
    </xdr:to>
    <xdr:sp macro="" textlink="">
      <xdr:nvSpPr>
        <xdr:cNvPr id="180" name="5-Point Star 179">
          <a:extLst>
            <a:ext uri="{FF2B5EF4-FFF2-40B4-BE49-F238E27FC236}">
              <a16:creationId xmlns:a16="http://schemas.microsoft.com/office/drawing/2014/main" id="{00000000-0008-0000-0000-0000B4000000}"/>
            </a:ext>
          </a:extLst>
        </xdr:cNvPr>
        <xdr:cNvSpPr/>
      </xdr:nvSpPr>
      <xdr:spPr>
        <a:xfrm>
          <a:off x="8172450" y="6067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21</xdr:row>
      <xdr:rowOff>0</xdr:rowOff>
    </xdr:from>
    <xdr:to>
      <xdr:col>14</xdr:col>
      <xdr:colOff>176212</xdr:colOff>
      <xdr:row>21</xdr:row>
      <xdr:rowOff>176212</xdr:rowOff>
    </xdr:to>
    <xdr:sp macro="" textlink="">
      <xdr:nvSpPr>
        <xdr:cNvPr id="181" name="5-Point Star 180">
          <a:extLst>
            <a:ext uri="{FF2B5EF4-FFF2-40B4-BE49-F238E27FC236}">
              <a16:creationId xmlns:a16="http://schemas.microsoft.com/office/drawing/2014/main" id="{00000000-0008-0000-0000-0000B5000000}"/>
            </a:ext>
          </a:extLst>
        </xdr:cNvPr>
        <xdr:cNvSpPr/>
      </xdr:nvSpPr>
      <xdr:spPr>
        <a:xfrm>
          <a:off x="8172450" y="6734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23</xdr:row>
      <xdr:rowOff>0</xdr:rowOff>
    </xdr:from>
    <xdr:to>
      <xdr:col>14</xdr:col>
      <xdr:colOff>176212</xdr:colOff>
      <xdr:row>23</xdr:row>
      <xdr:rowOff>176212</xdr:rowOff>
    </xdr:to>
    <xdr:sp macro="" textlink="">
      <xdr:nvSpPr>
        <xdr:cNvPr id="182" name="5-Point Star 181">
          <a:extLst>
            <a:ext uri="{FF2B5EF4-FFF2-40B4-BE49-F238E27FC236}">
              <a16:creationId xmlns:a16="http://schemas.microsoft.com/office/drawing/2014/main" id="{00000000-0008-0000-0000-0000B6000000}"/>
            </a:ext>
          </a:extLst>
        </xdr:cNvPr>
        <xdr:cNvSpPr/>
      </xdr:nvSpPr>
      <xdr:spPr>
        <a:xfrm>
          <a:off x="8172450" y="74009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25</xdr:row>
      <xdr:rowOff>0</xdr:rowOff>
    </xdr:from>
    <xdr:to>
      <xdr:col>14</xdr:col>
      <xdr:colOff>176212</xdr:colOff>
      <xdr:row>25</xdr:row>
      <xdr:rowOff>176212</xdr:rowOff>
    </xdr:to>
    <xdr:sp macro="" textlink="">
      <xdr:nvSpPr>
        <xdr:cNvPr id="183" name="5-Point Star 182">
          <a:extLst>
            <a:ext uri="{FF2B5EF4-FFF2-40B4-BE49-F238E27FC236}">
              <a16:creationId xmlns:a16="http://schemas.microsoft.com/office/drawing/2014/main" id="{00000000-0008-0000-0000-0000B7000000}"/>
            </a:ext>
          </a:extLst>
        </xdr:cNvPr>
        <xdr:cNvSpPr/>
      </xdr:nvSpPr>
      <xdr:spPr>
        <a:xfrm>
          <a:off x="8172450" y="80676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27</xdr:row>
      <xdr:rowOff>0</xdr:rowOff>
    </xdr:from>
    <xdr:to>
      <xdr:col>14</xdr:col>
      <xdr:colOff>176212</xdr:colOff>
      <xdr:row>27</xdr:row>
      <xdr:rowOff>176212</xdr:rowOff>
    </xdr:to>
    <xdr:sp macro="" textlink="">
      <xdr:nvSpPr>
        <xdr:cNvPr id="184" name="5-Point Star 183">
          <a:extLst>
            <a:ext uri="{FF2B5EF4-FFF2-40B4-BE49-F238E27FC236}">
              <a16:creationId xmlns:a16="http://schemas.microsoft.com/office/drawing/2014/main" id="{00000000-0008-0000-0000-0000B8000000}"/>
            </a:ext>
          </a:extLst>
        </xdr:cNvPr>
        <xdr:cNvSpPr/>
      </xdr:nvSpPr>
      <xdr:spPr>
        <a:xfrm>
          <a:off x="8172450" y="8734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29</xdr:row>
      <xdr:rowOff>0</xdr:rowOff>
    </xdr:from>
    <xdr:to>
      <xdr:col>14</xdr:col>
      <xdr:colOff>176212</xdr:colOff>
      <xdr:row>29</xdr:row>
      <xdr:rowOff>176212</xdr:rowOff>
    </xdr:to>
    <xdr:sp macro="" textlink="">
      <xdr:nvSpPr>
        <xdr:cNvPr id="185" name="5-Point Star 184">
          <a:extLst>
            <a:ext uri="{FF2B5EF4-FFF2-40B4-BE49-F238E27FC236}">
              <a16:creationId xmlns:a16="http://schemas.microsoft.com/office/drawing/2014/main" id="{00000000-0008-0000-0000-0000B9000000}"/>
            </a:ext>
          </a:extLst>
        </xdr:cNvPr>
        <xdr:cNvSpPr/>
      </xdr:nvSpPr>
      <xdr:spPr>
        <a:xfrm>
          <a:off x="8172450" y="9401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31</xdr:row>
      <xdr:rowOff>0</xdr:rowOff>
    </xdr:from>
    <xdr:to>
      <xdr:col>14</xdr:col>
      <xdr:colOff>176212</xdr:colOff>
      <xdr:row>31</xdr:row>
      <xdr:rowOff>176212</xdr:rowOff>
    </xdr:to>
    <xdr:sp macro="" textlink="">
      <xdr:nvSpPr>
        <xdr:cNvPr id="186" name="5-Point Star 185">
          <a:extLst>
            <a:ext uri="{FF2B5EF4-FFF2-40B4-BE49-F238E27FC236}">
              <a16:creationId xmlns:a16="http://schemas.microsoft.com/office/drawing/2014/main" id="{00000000-0008-0000-0000-0000BA000000}"/>
            </a:ext>
          </a:extLst>
        </xdr:cNvPr>
        <xdr:cNvSpPr/>
      </xdr:nvSpPr>
      <xdr:spPr>
        <a:xfrm>
          <a:off x="8172450" y="100679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33</xdr:row>
      <xdr:rowOff>0</xdr:rowOff>
    </xdr:from>
    <xdr:to>
      <xdr:col>14</xdr:col>
      <xdr:colOff>176212</xdr:colOff>
      <xdr:row>33</xdr:row>
      <xdr:rowOff>176212</xdr:rowOff>
    </xdr:to>
    <xdr:sp macro="" textlink="">
      <xdr:nvSpPr>
        <xdr:cNvPr id="187" name="5-Point Star 186">
          <a:extLst>
            <a:ext uri="{FF2B5EF4-FFF2-40B4-BE49-F238E27FC236}">
              <a16:creationId xmlns:a16="http://schemas.microsoft.com/office/drawing/2014/main" id="{00000000-0008-0000-0000-0000BB000000}"/>
            </a:ext>
          </a:extLst>
        </xdr:cNvPr>
        <xdr:cNvSpPr/>
      </xdr:nvSpPr>
      <xdr:spPr>
        <a:xfrm>
          <a:off x="8172450" y="107346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35</xdr:row>
      <xdr:rowOff>0</xdr:rowOff>
    </xdr:from>
    <xdr:to>
      <xdr:col>14</xdr:col>
      <xdr:colOff>176212</xdr:colOff>
      <xdr:row>35</xdr:row>
      <xdr:rowOff>176212</xdr:rowOff>
    </xdr:to>
    <xdr:sp macro="" textlink="">
      <xdr:nvSpPr>
        <xdr:cNvPr id="188" name="5-Point Star 187">
          <a:extLst>
            <a:ext uri="{FF2B5EF4-FFF2-40B4-BE49-F238E27FC236}">
              <a16:creationId xmlns:a16="http://schemas.microsoft.com/office/drawing/2014/main" id="{00000000-0008-0000-0000-0000BC000000}"/>
            </a:ext>
          </a:extLst>
        </xdr:cNvPr>
        <xdr:cNvSpPr/>
      </xdr:nvSpPr>
      <xdr:spPr>
        <a:xfrm>
          <a:off x="8172450" y="11401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37</xdr:row>
      <xdr:rowOff>0</xdr:rowOff>
    </xdr:from>
    <xdr:to>
      <xdr:col>14</xdr:col>
      <xdr:colOff>176212</xdr:colOff>
      <xdr:row>37</xdr:row>
      <xdr:rowOff>176212</xdr:rowOff>
    </xdr:to>
    <xdr:sp macro="" textlink="">
      <xdr:nvSpPr>
        <xdr:cNvPr id="189" name="5-Point Star 188">
          <a:extLst>
            <a:ext uri="{FF2B5EF4-FFF2-40B4-BE49-F238E27FC236}">
              <a16:creationId xmlns:a16="http://schemas.microsoft.com/office/drawing/2014/main" id="{00000000-0008-0000-0000-0000BD000000}"/>
            </a:ext>
          </a:extLst>
        </xdr:cNvPr>
        <xdr:cNvSpPr/>
      </xdr:nvSpPr>
      <xdr:spPr>
        <a:xfrm>
          <a:off x="8172450" y="12068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41</xdr:row>
      <xdr:rowOff>0</xdr:rowOff>
    </xdr:from>
    <xdr:to>
      <xdr:col>14</xdr:col>
      <xdr:colOff>176212</xdr:colOff>
      <xdr:row>41</xdr:row>
      <xdr:rowOff>176212</xdr:rowOff>
    </xdr:to>
    <xdr:sp macro="" textlink="">
      <xdr:nvSpPr>
        <xdr:cNvPr id="191" name="5-Point Star 190">
          <a:extLst>
            <a:ext uri="{FF2B5EF4-FFF2-40B4-BE49-F238E27FC236}">
              <a16:creationId xmlns:a16="http://schemas.microsoft.com/office/drawing/2014/main" id="{00000000-0008-0000-0000-0000BF000000}"/>
            </a:ext>
          </a:extLst>
        </xdr:cNvPr>
        <xdr:cNvSpPr/>
      </xdr:nvSpPr>
      <xdr:spPr>
        <a:xfrm>
          <a:off x="8172450" y="15754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43</xdr:row>
      <xdr:rowOff>0</xdr:rowOff>
    </xdr:from>
    <xdr:to>
      <xdr:col>14</xdr:col>
      <xdr:colOff>176212</xdr:colOff>
      <xdr:row>43</xdr:row>
      <xdr:rowOff>176212</xdr:rowOff>
    </xdr:to>
    <xdr:sp macro="" textlink="">
      <xdr:nvSpPr>
        <xdr:cNvPr id="192" name="5-Point Star 191">
          <a:extLst>
            <a:ext uri="{FF2B5EF4-FFF2-40B4-BE49-F238E27FC236}">
              <a16:creationId xmlns:a16="http://schemas.microsoft.com/office/drawing/2014/main" id="{00000000-0008-0000-0000-0000C0000000}"/>
            </a:ext>
          </a:extLst>
        </xdr:cNvPr>
        <xdr:cNvSpPr/>
      </xdr:nvSpPr>
      <xdr:spPr>
        <a:xfrm>
          <a:off x="8172450" y="16440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48</xdr:row>
      <xdr:rowOff>0</xdr:rowOff>
    </xdr:from>
    <xdr:to>
      <xdr:col>14</xdr:col>
      <xdr:colOff>176212</xdr:colOff>
      <xdr:row>48</xdr:row>
      <xdr:rowOff>176212</xdr:rowOff>
    </xdr:to>
    <xdr:sp macro="" textlink="">
      <xdr:nvSpPr>
        <xdr:cNvPr id="193" name="5-Point Star 192">
          <a:extLst>
            <a:ext uri="{FF2B5EF4-FFF2-40B4-BE49-F238E27FC236}">
              <a16:creationId xmlns:a16="http://schemas.microsoft.com/office/drawing/2014/main" id="{00000000-0008-0000-0000-0000C1000000}"/>
            </a:ext>
          </a:extLst>
        </xdr:cNvPr>
        <xdr:cNvSpPr/>
      </xdr:nvSpPr>
      <xdr:spPr>
        <a:xfrm>
          <a:off x="8172450" y="17125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50</xdr:row>
      <xdr:rowOff>0</xdr:rowOff>
    </xdr:from>
    <xdr:to>
      <xdr:col>14</xdr:col>
      <xdr:colOff>176212</xdr:colOff>
      <xdr:row>50</xdr:row>
      <xdr:rowOff>176212</xdr:rowOff>
    </xdr:to>
    <xdr:sp macro="" textlink="">
      <xdr:nvSpPr>
        <xdr:cNvPr id="194" name="5-Point Star 193">
          <a:extLst>
            <a:ext uri="{FF2B5EF4-FFF2-40B4-BE49-F238E27FC236}">
              <a16:creationId xmlns:a16="http://schemas.microsoft.com/office/drawing/2014/main" id="{00000000-0008-0000-0000-0000C2000000}"/>
            </a:ext>
          </a:extLst>
        </xdr:cNvPr>
        <xdr:cNvSpPr/>
      </xdr:nvSpPr>
      <xdr:spPr>
        <a:xfrm>
          <a:off x="8172450" y="17811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52</xdr:row>
      <xdr:rowOff>0</xdr:rowOff>
    </xdr:from>
    <xdr:to>
      <xdr:col>14</xdr:col>
      <xdr:colOff>176212</xdr:colOff>
      <xdr:row>52</xdr:row>
      <xdr:rowOff>176212</xdr:rowOff>
    </xdr:to>
    <xdr:sp macro="" textlink="">
      <xdr:nvSpPr>
        <xdr:cNvPr id="195" name="5-Point Star 194">
          <a:extLst>
            <a:ext uri="{FF2B5EF4-FFF2-40B4-BE49-F238E27FC236}">
              <a16:creationId xmlns:a16="http://schemas.microsoft.com/office/drawing/2014/main" id="{00000000-0008-0000-0000-0000C3000000}"/>
            </a:ext>
          </a:extLst>
        </xdr:cNvPr>
        <xdr:cNvSpPr/>
      </xdr:nvSpPr>
      <xdr:spPr>
        <a:xfrm>
          <a:off x="8172450" y="18497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54</xdr:row>
      <xdr:rowOff>0</xdr:rowOff>
    </xdr:from>
    <xdr:to>
      <xdr:col>14</xdr:col>
      <xdr:colOff>176212</xdr:colOff>
      <xdr:row>54</xdr:row>
      <xdr:rowOff>176212</xdr:rowOff>
    </xdr:to>
    <xdr:sp macro="" textlink="">
      <xdr:nvSpPr>
        <xdr:cNvPr id="196" name="5-Point Star 195">
          <a:extLst>
            <a:ext uri="{FF2B5EF4-FFF2-40B4-BE49-F238E27FC236}">
              <a16:creationId xmlns:a16="http://schemas.microsoft.com/office/drawing/2014/main" id="{00000000-0008-0000-0000-0000C4000000}"/>
            </a:ext>
          </a:extLst>
        </xdr:cNvPr>
        <xdr:cNvSpPr/>
      </xdr:nvSpPr>
      <xdr:spPr>
        <a:xfrm>
          <a:off x="8172450" y="19183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56</xdr:row>
      <xdr:rowOff>0</xdr:rowOff>
    </xdr:from>
    <xdr:to>
      <xdr:col>14</xdr:col>
      <xdr:colOff>176212</xdr:colOff>
      <xdr:row>56</xdr:row>
      <xdr:rowOff>176212</xdr:rowOff>
    </xdr:to>
    <xdr:sp macro="" textlink="">
      <xdr:nvSpPr>
        <xdr:cNvPr id="197" name="5-Point Star 196">
          <a:extLst>
            <a:ext uri="{FF2B5EF4-FFF2-40B4-BE49-F238E27FC236}">
              <a16:creationId xmlns:a16="http://schemas.microsoft.com/office/drawing/2014/main" id="{00000000-0008-0000-0000-0000C5000000}"/>
            </a:ext>
          </a:extLst>
        </xdr:cNvPr>
        <xdr:cNvSpPr/>
      </xdr:nvSpPr>
      <xdr:spPr>
        <a:xfrm>
          <a:off x="8172450" y="19869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58</xdr:row>
      <xdr:rowOff>0</xdr:rowOff>
    </xdr:from>
    <xdr:to>
      <xdr:col>14</xdr:col>
      <xdr:colOff>176212</xdr:colOff>
      <xdr:row>58</xdr:row>
      <xdr:rowOff>176212</xdr:rowOff>
    </xdr:to>
    <xdr:sp macro="" textlink="">
      <xdr:nvSpPr>
        <xdr:cNvPr id="198" name="5-Point Star 197">
          <a:extLst>
            <a:ext uri="{FF2B5EF4-FFF2-40B4-BE49-F238E27FC236}">
              <a16:creationId xmlns:a16="http://schemas.microsoft.com/office/drawing/2014/main" id="{00000000-0008-0000-0000-0000C6000000}"/>
            </a:ext>
          </a:extLst>
        </xdr:cNvPr>
        <xdr:cNvSpPr/>
      </xdr:nvSpPr>
      <xdr:spPr>
        <a:xfrm>
          <a:off x="8172450" y="20554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60</xdr:row>
      <xdr:rowOff>0</xdr:rowOff>
    </xdr:from>
    <xdr:to>
      <xdr:col>14</xdr:col>
      <xdr:colOff>176212</xdr:colOff>
      <xdr:row>60</xdr:row>
      <xdr:rowOff>176212</xdr:rowOff>
    </xdr:to>
    <xdr:sp macro="" textlink="">
      <xdr:nvSpPr>
        <xdr:cNvPr id="199" name="5-Point Star 198">
          <a:extLst>
            <a:ext uri="{FF2B5EF4-FFF2-40B4-BE49-F238E27FC236}">
              <a16:creationId xmlns:a16="http://schemas.microsoft.com/office/drawing/2014/main" id="{00000000-0008-0000-0000-0000C7000000}"/>
            </a:ext>
          </a:extLst>
        </xdr:cNvPr>
        <xdr:cNvSpPr/>
      </xdr:nvSpPr>
      <xdr:spPr>
        <a:xfrm>
          <a:off x="8172450" y="21240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62</xdr:row>
      <xdr:rowOff>0</xdr:rowOff>
    </xdr:from>
    <xdr:to>
      <xdr:col>14</xdr:col>
      <xdr:colOff>176212</xdr:colOff>
      <xdr:row>62</xdr:row>
      <xdr:rowOff>176212</xdr:rowOff>
    </xdr:to>
    <xdr:sp macro="" textlink="">
      <xdr:nvSpPr>
        <xdr:cNvPr id="200" name="5-Point Star 199">
          <a:extLst>
            <a:ext uri="{FF2B5EF4-FFF2-40B4-BE49-F238E27FC236}">
              <a16:creationId xmlns:a16="http://schemas.microsoft.com/office/drawing/2014/main" id="{00000000-0008-0000-0000-0000C8000000}"/>
            </a:ext>
          </a:extLst>
        </xdr:cNvPr>
        <xdr:cNvSpPr/>
      </xdr:nvSpPr>
      <xdr:spPr>
        <a:xfrm>
          <a:off x="8172450" y="21926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64</xdr:row>
      <xdr:rowOff>0</xdr:rowOff>
    </xdr:from>
    <xdr:to>
      <xdr:col>14</xdr:col>
      <xdr:colOff>176212</xdr:colOff>
      <xdr:row>64</xdr:row>
      <xdr:rowOff>176212</xdr:rowOff>
    </xdr:to>
    <xdr:sp macro="" textlink="">
      <xdr:nvSpPr>
        <xdr:cNvPr id="201" name="5-Point Star 200">
          <a:extLst>
            <a:ext uri="{FF2B5EF4-FFF2-40B4-BE49-F238E27FC236}">
              <a16:creationId xmlns:a16="http://schemas.microsoft.com/office/drawing/2014/main" id="{00000000-0008-0000-0000-0000C9000000}"/>
            </a:ext>
          </a:extLst>
        </xdr:cNvPr>
        <xdr:cNvSpPr/>
      </xdr:nvSpPr>
      <xdr:spPr>
        <a:xfrm>
          <a:off x="8172450" y="22612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66</xdr:row>
      <xdr:rowOff>0</xdr:rowOff>
    </xdr:from>
    <xdr:to>
      <xdr:col>14</xdr:col>
      <xdr:colOff>176212</xdr:colOff>
      <xdr:row>66</xdr:row>
      <xdr:rowOff>176212</xdr:rowOff>
    </xdr:to>
    <xdr:sp macro="" textlink="">
      <xdr:nvSpPr>
        <xdr:cNvPr id="202" name="5-Point Star 201">
          <a:extLst>
            <a:ext uri="{FF2B5EF4-FFF2-40B4-BE49-F238E27FC236}">
              <a16:creationId xmlns:a16="http://schemas.microsoft.com/office/drawing/2014/main" id="{00000000-0008-0000-0000-0000CA000000}"/>
            </a:ext>
          </a:extLst>
        </xdr:cNvPr>
        <xdr:cNvSpPr/>
      </xdr:nvSpPr>
      <xdr:spPr>
        <a:xfrm>
          <a:off x="8172450" y="23298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68</xdr:row>
      <xdr:rowOff>0</xdr:rowOff>
    </xdr:from>
    <xdr:to>
      <xdr:col>14</xdr:col>
      <xdr:colOff>176212</xdr:colOff>
      <xdr:row>68</xdr:row>
      <xdr:rowOff>176212</xdr:rowOff>
    </xdr:to>
    <xdr:sp macro="" textlink="">
      <xdr:nvSpPr>
        <xdr:cNvPr id="203" name="5-Point Star 202">
          <a:extLst>
            <a:ext uri="{FF2B5EF4-FFF2-40B4-BE49-F238E27FC236}">
              <a16:creationId xmlns:a16="http://schemas.microsoft.com/office/drawing/2014/main" id="{00000000-0008-0000-0000-0000CB000000}"/>
            </a:ext>
          </a:extLst>
        </xdr:cNvPr>
        <xdr:cNvSpPr/>
      </xdr:nvSpPr>
      <xdr:spPr>
        <a:xfrm>
          <a:off x="8172450" y="23983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70</xdr:row>
      <xdr:rowOff>0</xdr:rowOff>
    </xdr:from>
    <xdr:to>
      <xdr:col>14</xdr:col>
      <xdr:colOff>176212</xdr:colOff>
      <xdr:row>70</xdr:row>
      <xdr:rowOff>176212</xdr:rowOff>
    </xdr:to>
    <xdr:sp macro="" textlink="">
      <xdr:nvSpPr>
        <xdr:cNvPr id="204" name="5-Point Star 203">
          <a:extLst>
            <a:ext uri="{FF2B5EF4-FFF2-40B4-BE49-F238E27FC236}">
              <a16:creationId xmlns:a16="http://schemas.microsoft.com/office/drawing/2014/main" id="{00000000-0008-0000-0000-0000CC000000}"/>
            </a:ext>
          </a:extLst>
        </xdr:cNvPr>
        <xdr:cNvSpPr/>
      </xdr:nvSpPr>
      <xdr:spPr>
        <a:xfrm>
          <a:off x="8172450" y="24669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72</xdr:row>
      <xdr:rowOff>0</xdr:rowOff>
    </xdr:from>
    <xdr:to>
      <xdr:col>14</xdr:col>
      <xdr:colOff>176212</xdr:colOff>
      <xdr:row>72</xdr:row>
      <xdr:rowOff>176212</xdr:rowOff>
    </xdr:to>
    <xdr:sp macro="" textlink="">
      <xdr:nvSpPr>
        <xdr:cNvPr id="205" name="5-Point Star 204">
          <a:extLst>
            <a:ext uri="{FF2B5EF4-FFF2-40B4-BE49-F238E27FC236}">
              <a16:creationId xmlns:a16="http://schemas.microsoft.com/office/drawing/2014/main" id="{00000000-0008-0000-0000-0000CD000000}"/>
            </a:ext>
          </a:extLst>
        </xdr:cNvPr>
        <xdr:cNvSpPr/>
      </xdr:nvSpPr>
      <xdr:spPr>
        <a:xfrm>
          <a:off x="8172450" y="253460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72</xdr:row>
      <xdr:rowOff>0</xdr:rowOff>
    </xdr:from>
    <xdr:to>
      <xdr:col>18</xdr:col>
      <xdr:colOff>176212</xdr:colOff>
      <xdr:row>72</xdr:row>
      <xdr:rowOff>176212</xdr:rowOff>
    </xdr:to>
    <xdr:sp macro="" textlink="">
      <xdr:nvSpPr>
        <xdr:cNvPr id="206" name="5-Point Star 205">
          <a:extLst>
            <a:ext uri="{FF2B5EF4-FFF2-40B4-BE49-F238E27FC236}">
              <a16:creationId xmlns:a16="http://schemas.microsoft.com/office/drawing/2014/main" id="{00000000-0008-0000-0000-0000CE000000}"/>
            </a:ext>
          </a:extLst>
        </xdr:cNvPr>
        <xdr:cNvSpPr/>
      </xdr:nvSpPr>
      <xdr:spPr>
        <a:xfrm>
          <a:off x="10515600" y="253460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72</xdr:row>
      <xdr:rowOff>0</xdr:rowOff>
    </xdr:from>
    <xdr:to>
      <xdr:col>19</xdr:col>
      <xdr:colOff>176212</xdr:colOff>
      <xdr:row>72</xdr:row>
      <xdr:rowOff>176212</xdr:rowOff>
    </xdr:to>
    <xdr:sp macro="" textlink="">
      <xdr:nvSpPr>
        <xdr:cNvPr id="207" name="5-Point Star 206">
          <a:extLst>
            <a:ext uri="{FF2B5EF4-FFF2-40B4-BE49-F238E27FC236}">
              <a16:creationId xmlns:a16="http://schemas.microsoft.com/office/drawing/2014/main" id="{00000000-0008-0000-0000-0000CF000000}"/>
            </a:ext>
          </a:extLst>
        </xdr:cNvPr>
        <xdr:cNvSpPr/>
      </xdr:nvSpPr>
      <xdr:spPr>
        <a:xfrm>
          <a:off x="11096625" y="253460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72</xdr:row>
      <xdr:rowOff>0</xdr:rowOff>
    </xdr:from>
    <xdr:to>
      <xdr:col>20</xdr:col>
      <xdr:colOff>176212</xdr:colOff>
      <xdr:row>72</xdr:row>
      <xdr:rowOff>176212</xdr:rowOff>
    </xdr:to>
    <xdr:sp macro="" textlink="">
      <xdr:nvSpPr>
        <xdr:cNvPr id="208" name="5-Point Star 207">
          <a:extLst>
            <a:ext uri="{FF2B5EF4-FFF2-40B4-BE49-F238E27FC236}">
              <a16:creationId xmlns:a16="http://schemas.microsoft.com/office/drawing/2014/main" id="{00000000-0008-0000-0000-0000D0000000}"/>
            </a:ext>
          </a:extLst>
        </xdr:cNvPr>
        <xdr:cNvSpPr/>
      </xdr:nvSpPr>
      <xdr:spPr>
        <a:xfrm>
          <a:off x="11677650" y="253460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72</xdr:row>
      <xdr:rowOff>0</xdr:rowOff>
    </xdr:from>
    <xdr:to>
      <xdr:col>21</xdr:col>
      <xdr:colOff>176212</xdr:colOff>
      <xdr:row>72</xdr:row>
      <xdr:rowOff>176212</xdr:rowOff>
    </xdr:to>
    <xdr:sp macro="" textlink="">
      <xdr:nvSpPr>
        <xdr:cNvPr id="209" name="5-Point Star 208">
          <a:extLst>
            <a:ext uri="{FF2B5EF4-FFF2-40B4-BE49-F238E27FC236}">
              <a16:creationId xmlns:a16="http://schemas.microsoft.com/office/drawing/2014/main" id="{00000000-0008-0000-0000-0000D1000000}"/>
            </a:ext>
          </a:extLst>
        </xdr:cNvPr>
        <xdr:cNvSpPr/>
      </xdr:nvSpPr>
      <xdr:spPr>
        <a:xfrm>
          <a:off x="12182475" y="253460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70</xdr:row>
      <xdr:rowOff>0</xdr:rowOff>
    </xdr:from>
    <xdr:to>
      <xdr:col>18</xdr:col>
      <xdr:colOff>176212</xdr:colOff>
      <xdr:row>70</xdr:row>
      <xdr:rowOff>176212</xdr:rowOff>
    </xdr:to>
    <xdr:sp macro="" textlink="">
      <xdr:nvSpPr>
        <xdr:cNvPr id="210" name="5-Point Star 209">
          <a:extLst>
            <a:ext uri="{FF2B5EF4-FFF2-40B4-BE49-F238E27FC236}">
              <a16:creationId xmlns:a16="http://schemas.microsoft.com/office/drawing/2014/main" id="{00000000-0008-0000-0000-0000D2000000}"/>
            </a:ext>
          </a:extLst>
        </xdr:cNvPr>
        <xdr:cNvSpPr/>
      </xdr:nvSpPr>
      <xdr:spPr>
        <a:xfrm>
          <a:off x="10515600" y="24669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70</xdr:row>
      <xdr:rowOff>0</xdr:rowOff>
    </xdr:from>
    <xdr:to>
      <xdr:col>19</xdr:col>
      <xdr:colOff>176212</xdr:colOff>
      <xdr:row>70</xdr:row>
      <xdr:rowOff>176212</xdr:rowOff>
    </xdr:to>
    <xdr:sp macro="" textlink="">
      <xdr:nvSpPr>
        <xdr:cNvPr id="211" name="5-Point Star 210">
          <a:extLst>
            <a:ext uri="{FF2B5EF4-FFF2-40B4-BE49-F238E27FC236}">
              <a16:creationId xmlns:a16="http://schemas.microsoft.com/office/drawing/2014/main" id="{00000000-0008-0000-0000-0000D3000000}"/>
            </a:ext>
          </a:extLst>
        </xdr:cNvPr>
        <xdr:cNvSpPr/>
      </xdr:nvSpPr>
      <xdr:spPr>
        <a:xfrm>
          <a:off x="11096625" y="24669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70</xdr:row>
      <xdr:rowOff>0</xdr:rowOff>
    </xdr:from>
    <xdr:to>
      <xdr:col>20</xdr:col>
      <xdr:colOff>176212</xdr:colOff>
      <xdr:row>70</xdr:row>
      <xdr:rowOff>176212</xdr:rowOff>
    </xdr:to>
    <xdr:sp macro="" textlink="">
      <xdr:nvSpPr>
        <xdr:cNvPr id="212" name="5-Point Star 211">
          <a:extLst>
            <a:ext uri="{FF2B5EF4-FFF2-40B4-BE49-F238E27FC236}">
              <a16:creationId xmlns:a16="http://schemas.microsoft.com/office/drawing/2014/main" id="{00000000-0008-0000-0000-0000D4000000}"/>
            </a:ext>
          </a:extLst>
        </xdr:cNvPr>
        <xdr:cNvSpPr/>
      </xdr:nvSpPr>
      <xdr:spPr>
        <a:xfrm>
          <a:off x="11677650" y="24669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70</xdr:row>
      <xdr:rowOff>0</xdr:rowOff>
    </xdr:from>
    <xdr:to>
      <xdr:col>21</xdr:col>
      <xdr:colOff>176212</xdr:colOff>
      <xdr:row>70</xdr:row>
      <xdr:rowOff>176212</xdr:rowOff>
    </xdr:to>
    <xdr:sp macro="" textlink="">
      <xdr:nvSpPr>
        <xdr:cNvPr id="213" name="5-Point Star 212">
          <a:extLst>
            <a:ext uri="{FF2B5EF4-FFF2-40B4-BE49-F238E27FC236}">
              <a16:creationId xmlns:a16="http://schemas.microsoft.com/office/drawing/2014/main" id="{00000000-0008-0000-0000-0000D5000000}"/>
            </a:ext>
          </a:extLst>
        </xdr:cNvPr>
        <xdr:cNvSpPr/>
      </xdr:nvSpPr>
      <xdr:spPr>
        <a:xfrm>
          <a:off x="12182475" y="24669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68</xdr:row>
      <xdr:rowOff>0</xdr:rowOff>
    </xdr:from>
    <xdr:to>
      <xdr:col>18</xdr:col>
      <xdr:colOff>176212</xdr:colOff>
      <xdr:row>68</xdr:row>
      <xdr:rowOff>176212</xdr:rowOff>
    </xdr:to>
    <xdr:sp macro="" textlink="">
      <xdr:nvSpPr>
        <xdr:cNvPr id="214" name="5-Point Star 213">
          <a:extLst>
            <a:ext uri="{FF2B5EF4-FFF2-40B4-BE49-F238E27FC236}">
              <a16:creationId xmlns:a16="http://schemas.microsoft.com/office/drawing/2014/main" id="{00000000-0008-0000-0000-0000D6000000}"/>
            </a:ext>
          </a:extLst>
        </xdr:cNvPr>
        <xdr:cNvSpPr/>
      </xdr:nvSpPr>
      <xdr:spPr>
        <a:xfrm>
          <a:off x="10515600" y="23983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68</xdr:row>
      <xdr:rowOff>0</xdr:rowOff>
    </xdr:from>
    <xdr:to>
      <xdr:col>19</xdr:col>
      <xdr:colOff>176212</xdr:colOff>
      <xdr:row>68</xdr:row>
      <xdr:rowOff>176212</xdr:rowOff>
    </xdr:to>
    <xdr:sp macro="" textlink="">
      <xdr:nvSpPr>
        <xdr:cNvPr id="215" name="5-Point Star 214">
          <a:extLst>
            <a:ext uri="{FF2B5EF4-FFF2-40B4-BE49-F238E27FC236}">
              <a16:creationId xmlns:a16="http://schemas.microsoft.com/office/drawing/2014/main" id="{00000000-0008-0000-0000-0000D7000000}"/>
            </a:ext>
          </a:extLst>
        </xdr:cNvPr>
        <xdr:cNvSpPr/>
      </xdr:nvSpPr>
      <xdr:spPr>
        <a:xfrm>
          <a:off x="11096625" y="23983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68</xdr:row>
      <xdr:rowOff>0</xdr:rowOff>
    </xdr:from>
    <xdr:to>
      <xdr:col>20</xdr:col>
      <xdr:colOff>176212</xdr:colOff>
      <xdr:row>68</xdr:row>
      <xdr:rowOff>176212</xdr:rowOff>
    </xdr:to>
    <xdr:sp macro="" textlink="">
      <xdr:nvSpPr>
        <xdr:cNvPr id="216" name="5-Point Star 215">
          <a:extLst>
            <a:ext uri="{FF2B5EF4-FFF2-40B4-BE49-F238E27FC236}">
              <a16:creationId xmlns:a16="http://schemas.microsoft.com/office/drawing/2014/main" id="{00000000-0008-0000-0000-0000D8000000}"/>
            </a:ext>
          </a:extLst>
        </xdr:cNvPr>
        <xdr:cNvSpPr/>
      </xdr:nvSpPr>
      <xdr:spPr>
        <a:xfrm>
          <a:off x="11677650" y="23983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68</xdr:row>
      <xdr:rowOff>0</xdr:rowOff>
    </xdr:from>
    <xdr:to>
      <xdr:col>21</xdr:col>
      <xdr:colOff>176212</xdr:colOff>
      <xdr:row>68</xdr:row>
      <xdr:rowOff>176212</xdr:rowOff>
    </xdr:to>
    <xdr:sp macro="" textlink="">
      <xdr:nvSpPr>
        <xdr:cNvPr id="217" name="5-Point Star 216">
          <a:extLst>
            <a:ext uri="{FF2B5EF4-FFF2-40B4-BE49-F238E27FC236}">
              <a16:creationId xmlns:a16="http://schemas.microsoft.com/office/drawing/2014/main" id="{00000000-0008-0000-0000-0000D9000000}"/>
            </a:ext>
          </a:extLst>
        </xdr:cNvPr>
        <xdr:cNvSpPr/>
      </xdr:nvSpPr>
      <xdr:spPr>
        <a:xfrm>
          <a:off x="12182475" y="23983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66</xdr:row>
      <xdr:rowOff>0</xdr:rowOff>
    </xdr:from>
    <xdr:to>
      <xdr:col>18</xdr:col>
      <xdr:colOff>176212</xdr:colOff>
      <xdr:row>66</xdr:row>
      <xdr:rowOff>176212</xdr:rowOff>
    </xdr:to>
    <xdr:sp macro="" textlink="">
      <xdr:nvSpPr>
        <xdr:cNvPr id="218" name="5-Point Star 217">
          <a:extLst>
            <a:ext uri="{FF2B5EF4-FFF2-40B4-BE49-F238E27FC236}">
              <a16:creationId xmlns:a16="http://schemas.microsoft.com/office/drawing/2014/main" id="{00000000-0008-0000-0000-0000DA000000}"/>
            </a:ext>
          </a:extLst>
        </xdr:cNvPr>
        <xdr:cNvSpPr/>
      </xdr:nvSpPr>
      <xdr:spPr>
        <a:xfrm>
          <a:off x="10515600" y="23298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66</xdr:row>
      <xdr:rowOff>0</xdr:rowOff>
    </xdr:from>
    <xdr:to>
      <xdr:col>19</xdr:col>
      <xdr:colOff>176212</xdr:colOff>
      <xdr:row>66</xdr:row>
      <xdr:rowOff>176212</xdr:rowOff>
    </xdr:to>
    <xdr:sp macro="" textlink="">
      <xdr:nvSpPr>
        <xdr:cNvPr id="219" name="5-Point Star 218">
          <a:extLst>
            <a:ext uri="{FF2B5EF4-FFF2-40B4-BE49-F238E27FC236}">
              <a16:creationId xmlns:a16="http://schemas.microsoft.com/office/drawing/2014/main" id="{00000000-0008-0000-0000-0000DB000000}"/>
            </a:ext>
          </a:extLst>
        </xdr:cNvPr>
        <xdr:cNvSpPr/>
      </xdr:nvSpPr>
      <xdr:spPr>
        <a:xfrm>
          <a:off x="11096625" y="23298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66</xdr:row>
      <xdr:rowOff>0</xdr:rowOff>
    </xdr:from>
    <xdr:to>
      <xdr:col>20</xdr:col>
      <xdr:colOff>176212</xdr:colOff>
      <xdr:row>66</xdr:row>
      <xdr:rowOff>176212</xdr:rowOff>
    </xdr:to>
    <xdr:sp macro="" textlink="">
      <xdr:nvSpPr>
        <xdr:cNvPr id="220" name="5-Point Star 219">
          <a:extLst>
            <a:ext uri="{FF2B5EF4-FFF2-40B4-BE49-F238E27FC236}">
              <a16:creationId xmlns:a16="http://schemas.microsoft.com/office/drawing/2014/main" id="{00000000-0008-0000-0000-0000DC000000}"/>
            </a:ext>
          </a:extLst>
        </xdr:cNvPr>
        <xdr:cNvSpPr/>
      </xdr:nvSpPr>
      <xdr:spPr>
        <a:xfrm>
          <a:off x="11677650" y="23298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66</xdr:row>
      <xdr:rowOff>0</xdr:rowOff>
    </xdr:from>
    <xdr:to>
      <xdr:col>21</xdr:col>
      <xdr:colOff>176212</xdr:colOff>
      <xdr:row>66</xdr:row>
      <xdr:rowOff>176212</xdr:rowOff>
    </xdr:to>
    <xdr:sp macro="" textlink="">
      <xdr:nvSpPr>
        <xdr:cNvPr id="221" name="5-Point Star 220">
          <a:extLst>
            <a:ext uri="{FF2B5EF4-FFF2-40B4-BE49-F238E27FC236}">
              <a16:creationId xmlns:a16="http://schemas.microsoft.com/office/drawing/2014/main" id="{00000000-0008-0000-0000-0000DD000000}"/>
            </a:ext>
          </a:extLst>
        </xdr:cNvPr>
        <xdr:cNvSpPr/>
      </xdr:nvSpPr>
      <xdr:spPr>
        <a:xfrm>
          <a:off x="12182475" y="23298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64</xdr:row>
      <xdr:rowOff>0</xdr:rowOff>
    </xdr:from>
    <xdr:to>
      <xdr:col>18</xdr:col>
      <xdr:colOff>176212</xdr:colOff>
      <xdr:row>64</xdr:row>
      <xdr:rowOff>176212</xdr:rowOff>
    </xdr:to>
    <xdr:sp macro="" textlink="">
      <xdr:nvSpPr>
        <xdr:cNvPr id="222" name="5-Point Star 221">
          <a:extLst>
            <a:ext uri="{FF2B5EF4-FFF2-40B4-BE49-F238E27FC236}">
              <a16:creationId xmlns:a16="http://schemas.microsoft.com/office/drawing/2014/main" id="{00000000-0008-0000-0000-0000DE000000}"/>
            </a:ext>
          </a:extLst>
        </xdr:cNvPr>
        <xdr:cNvSpPr/>
      </xdr:nvSpPr>
      <xdr:spPr>
        <a:xfrm>
          <a:off x="10515600" y="22612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64</xdr:row>
      <xdr:rowOff>0</xdr:rowOff>
    </xdr:from>
    <xdr:to>
      <xdr:col>19</xdr:col>
      <xdr:colOff>176212</xdr:colOff>
      <xdr:row>64</xdr:row>
      <xdr:rowOff>176212</xdr:rowOff>
    </xdr:to>
    <xdr:sp macro="" textlink="">
      <xdr:nvSpPr>
        <xdr:cNvPr id="223" name="5-Point Star 222">
          <a:extLst>
            <a:ext uri="{FF2B5EF4-FFF2-40B4-BE49-F238E27FC236}">
              <a16:creationId xmlns:a16="http://schemas.microsoft.com/office/drawing/2014/main" id="{00000000-0008-0000-0000-0000DF000000}"/>
            </a:ext>
          </a:extLst>
        </xdr:cNvPr>
        <xdr:cNvSpPr/>
      </xdr:nvSpPr>
      <xdr:spPr>
        <a:xfrm>
          <a:off x="11096625" y="22612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64</xdr:row>
      <xdr:rowOff>0</xdr:rowOff>
    </xdr:from>
    <xdr:to>
      <xdr:col>20</xdr:col>
      <xdr:colOff>176212</xdr:colOff>
      <xdr:row>64</xdr:row>
      <xdr:rowOff>176212</xdr:rowOff>
    </xdr:to>
    <xdr:sp macro="" textlink="">
      <xdr:nvSpPr>
        <xdr:cNvPr id="224" name="5-Point Star 223">
          <a:extLst>
            <a:ext uri="{FF2B5EF4-FFF2-40B4-BE49-F238E27FC236}">
              <a16:creationId xmlns:a16="http://schemas.microsoft.com/office/drawing/2014/main" id="{00000000-0008-0000-0000-0000E0000000}"/>
            </a:ext>
          </a:extLst>
        </xdr:cNvPr>
        <xdr:cNvSpPr/>
      </xdr:nvSpPr>
      <xdr:spPr>
        <a:xfrm>
          <a:off x="11677650" y="22612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64</xdr:row>
      <xdr:rowOff>0</xdr:rowOff>
    </xdr:from>
    <xdr:to>
      <xdr:col>21</xdr:col>
      <xdr:colOff>176212</xdr:colOff>
      <xdr:row>64</xdr:row>
      <xdr:rowOff>176212</xdr:rowOff>
    </xdr:to>
    <xdr:sp macro="" textlink="">
      <xdr:nvSpPr>
        <xdr:cNvPr id="225" name="5-Point Star 224">
          <a:extLst>
            <a:ext uri="{FF2B5EF4-FFF2-40B4-BE49-F238E27FC236}">
              <a16:creationId xmlns:a16="http://schemas.microsoft.com/office/drawing/2014/main" id="{00000000-0008-0000-0000-0000E1000000}"/>
            </a:ext>
          </a:extLst>
        </xdr:cNvPr>
        <xdr:cNvSpPr/>
      </xdr:nvSpPr>
      <xdr:spPr>
        <a:xfrm>
          <a:off x="12182475" y="22612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62</xdr:row>
      <xdr:rowOff>0</xdr:rowOff>
    </xdr:from>
    <xdr:to>
      <xdr:col>18</xdr:col>
      <xdr:colOff>176212</xdr:colOff>
      <xdr:row>62</xdr:row>
      <xdr:rowOff>176212</xdr:rowOff>
    </xdr:to>
    <xdr:sp macro="" textlink="">
      <xdr:nvSpPr>
        <xdr:cNvPr id="226" name="5-Point Star 225">
          <a:extLst>
            <a:ext uri="{FF2B5EF4-FFF2-40B4-BE49-F238E27FC236}">
              <a16:creationId xmlns:a16="http://schemas.microsoft.com/office/drawing/2014/main" id="{00000000-0008-0000-0000-0000E2000000}"/>
            </a:ext>
          </a:extLst>
        </xdr:cNvPr>
        <xdr:cNvSpPr/>
      </xdr:nvSpPr>
      <xdr:spPr>
        <a:xfrm>
          <a:off x="10515600" y="21926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62</xdr:row>
      <xdr:rowOff>0</xdr:rowOff>
    </xdr:from>
    <xdr:to>
      <xdr:col>19</xdr:col>
      <xdr:colOff>176212</xdr:colOff>
      <xdr:row>62</xdr:row>
      <xdr:rowOff>176212</xdr:rowOff>
    </xdr:to>
    <xdr:sp macro="" textlink="">
      <xdr:nvSpPr>
        <xdr:cNvPr id="227" name="5-Point Star 226">
          <a:extLst>
            <a:ext uri="{FF2B5EF4-FFF2-40B4-BE49-F238E27FC236}">
              <a16:creationId xmlns:a16="http://schemas.microsoft.com/office/drawing/2014/main" id="{00000000-0008-0000-0000-0000E3000000}"/>
            </a:ext>
          </a:extLst>
        </xdr:cNvPr>
        <xdr:cNvSpPr/>
      </xdr:nvSpPr>
      <xdr:spPr>
        <a:xfrm>
          <a:off x="11096625" y="21926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62</xdr:row>
      <xdr:rowOff>0</xdr:rowOff>
    </xdr:from>
    <xdr:to>
      <xdr:col>20</xdr:col>
      <xdr:colOff>176212</xdr:colOff>
      <xdr:row>62</xdr:row>
      <xdr:rowOff>176212</xdr:rowOff>
    </xdr:to>
    <xdr:sp macro="" textlink="">
      <xdr:nvSpPr>
        <xdr:cNvPr id="228" name="5-Point Star 227">
          <a:extLst>
            <a:ext uri="{FF2B5EF4-FFF2-40B4-BE49-F238E27FC236}">
              <a16:creationId xmlns:a16="http://schemas.microsoft.com/office/drawing/2014/main" id="{00000000-0008-0000-0000-0000E4000000}"/>
            </a:ext>
          </a:extLst>
        </xdr:cNvPr>
        <xdr:cNvSpPr/>
      </xdr:nvSpPr>
      <xdr:spPr>
        <a:xfrm>
          <a:off x="11677650" y="21926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62</xdr:row>
      <xdr:rowOff>0</xdr:rowOff>
    </xdr:from>
    <xdr:to>
      <xdr:col>21</xdr:col>
      <xdr:colOff>176212</xdr:colOff>
      <xdr:row>62</xdr:row>
      <xdr:rowOff>176212</xdr:rowOff>
    </xdr:to>
    <xdr:sp macro="" textlink="">
      <xdr:nvSpPr>
        <xdr:cNvPr id="229" name="5-Point Star 228">
          <a:extLst>
            <a:ext uri="{FF2B5EF4-FFF2-40B4-BE49-F238E27FC236}">
              <a16:creationId xmlns:a16="http://schemas.microsoft.com/office/drawing/2014/main" id="{00000000-0008-0000-0000-0000E5000000}"/>
            </a:ext>
          </a:extLst>
        </xdr:cNvPr>
        <xdr:cNvSpPr/>
      </xdr:nvSpPr>
      <xdr:spPr>
        <a:xfrm>
          <a:off x="12182475" y="21926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60</xdr:row>
      <xdr:rowOff>0</xdr:rowOff>
    </xdr:from>
    <xdr:to>
      <xdr:col>18</xdr:col>
      <xdr:colOff>176212</xdr:colOff>
      <xdr:row>60</xdr:row>
      <xdr:rowOff>176212</xdr:rowOff>
    </xdr:to>
    <xdr:sp macro="" textlink="">
      <xdr:nvSpPr>
        <xdr:cNvPr id="230" name="5-Point Star 229">
          <a:extLst>
            <a:ext uri="{FF2B5EF4-FFF2-40B4-BE49-F238E27FC236}">
              <a16:creationId xmlns:a16="http://schemas.microsoft.com/office/drawing/2014/main" id="{00000000-0008-0000-0000-0000E6000000}"/>
            </a:ext>
          </a:extLst>
        </xdr:cNvPr>
        <xdr:cNvSpPr/>
      </xdr:nvSpPr>
      <xdr:spPr>
        <a:xfrm>
          <a:off x="10515600" y="21240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60</xdr:row>
      <xdr:rowOff>0</xdr:rowOff>
    </xdr:from>
    <xdr:to>
      <xdr:col>19</xdr:col>
      <xdr:colOff>176212</xdr:colOff>
      <xdr:row>60</xdr:row>
      <xdr:rowOff>176212</xdr:rowOff>
    </xdr:to>
    <xdr:sp macro="" textlink="">
      <xdr:nvSpPr>
        <xdr:cNvPr id="231" name="5-Point Star 230">
          <a:extLst>
            <a:ext uri="{FF2B5EF4-FFF2-40B4-BE49-F238E27FC236}">
              <a16:creationId xmlns:a16="http://schemas.microsoft.com/office/drawing/2014/main" id="{00000000-0008-0000-0000-0000E7000000}"/>
            </a:ext>
          </a:extLst>
        </xdr:cNvPr>
        <xdr:cNvSpPr/>
      </xdr:nvSpPr>
      <xdr:spPr>
        <a:xfrm>
          <a:off x="11096625" y="21240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60</xdr:row>
      <xdr:rowOff>0</xdr:rowOff>
    </xdr:from>
    <xdr:to>
      <xdr:col>20</xdr:col>
      <xdr:colOff>176212</xdr:colOff>
      <xdr:row>60</xdr:row>
      <xdr:rowOff>176212</xdr:rowOff>
    </xdr:to>
    <xdr:sp macro="" textlink="">
      <xdr:nvSpPr>
        <xdr:cNvPr id="232" name="5-Point Star 231">
          <a:extLst>
            <a:ext uri="{FF2B5EF4-FFF2-40B4-BE49-F238E27FC236}">
              <a16:creationId xmlns:a16="http://schemas.microsoft.com/office/drawing/2014/main" id="{00000000-0008-0000-0000-0000E8000000}"/>
            </a:ext>
          </a:extLst>
        </xdr:cNvPr>
        <xdr:cNvSpPr/>
      </xdr:nvSpPr>
      <xdr:spPr>
        <a:xfrm>
          <a:off x="11677650" y="21240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60</xdr:row>
      <xdr:rowOff>0</xdr:rowOff>
    </xdr:from>
    <xdr:to>
      <xdr:col>21</xdr:col>
      <xdr:colOff>176212</xdr:colOff>
      <xdr:row>60</xdr:row>
      <xdr:rowOff>176212</xdr:rowOff>
    </xdr:to>
    <xdr:sp macro="" textlink="">
      <xdr:nvSpPr>
        <xdr:cNvPr id="233" name="5-Point Star 232">
          <a:extLst>
            <a:ext uri="{FF2B5EF4-FFF2-40B4-BE49-F238E27FC236}">
              <a16:creationId xmlns:a16="http://schemas.microsoft.com/office/drawing/2014/main" id="{00000000-0008-0000-0000-0000E9000000}"/>
            </a:ext>
          </a:extLst>
        </xdr:cNvPr>
        <xdr:cNvSpPr/>
      </xdr:nvSpPr>
      <xdr:spPr>
        <a:xfrm>
          <a:off x="12182475" y="21240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58</xdr:row>
      <xdr:rowOff>0</xdr:rowOff>
    </xdr:from>
    <xdr:to>
      <xdr:col>18</xdr:col>
      <xdr:colOff>176212</xdr:colOff>
      <xdr:row>58</xdr:row>
      <xdr:rowOff>176212</xdr:rowOff>
    </xdr:to>
    <xdr:sp macro="" textlink="">
      <xdr:nvSpPr>
        <xdr:cNvPr id="234" name="5-Point Star 233">
          <a:extLst>
            <a:ext uri="{FF2B5EF4-FFF2-40B4-BE49-F238E27FC236}">
              <a16:creationId xmlns:a16="http://schemas.microsoft.com/office/drawing/2014/main" id="{00000000-0008-0000-0000-0000EA000000}"/>
            </a:ext>
          </a:extLst>
        </xdr:cNvPr>
        <xdr:cNvSpPr/>
      </xdr:nvSpPr>
      <xdr:spPr>
        <a:xfrm>
          <a:off x="10515600" y="20554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58</xdr:row>
      <xdr:rowOff>0</xdr:rowOff>
    </xdr:from>
    <xdr:to>
      <xdr:col>19</xdr:col>
      <xdr:colOff>176212</xdr:colOff>
      <xdr:row>58</xdr:row>
      <xdr:rowOff>176212</xdr:rowOff>
    </xdr:to>
    <xdr:sp macro="" textlink="">
      <xdr:nvSpPr>
        <xdr:cNvPr id="235" name="5-Point Star 234">
          <a:extLst>
            <a:ext uri="{FF2B5EF4-FFF2-40B4-BE49-F238E27FC236}">
              <a16:creationId xmlns:a16="http://schemas.microsoft.com/office/drawing/2014/main" id="{00000000-0008-0000-0000-0000EB000000}"/>
            </a:ext>
          </a:extLst>
        </xdr:cNvPr>
        <xdr:cNvSpPr/>
      </xdr:nvSpPr>
      <xdr:spPr>
        <a:xfrm>
          <a:off x="11096625" y="20554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58</xdr:row>
      <xdr:rowOff>0</xdr:rowOff>
    </xdr:from>
    <xdr:to>
      <xdr:col>20</xdr:col>
      <xdr:colOff>176212</xdr:colOff>
      <xdr:row>58</xdr:row>
      <xdr:rowOff>176212</xdr:rowOff>
    </xdr:to>
    <xdr:sp macro="" textlink="">
      <xdr:nvSpPr>
        <xdr:cNvPr id="236" name="5-Point Star 235">
          <a:extLst>
            <a:ext uri="{FF2B5EF4-FFF2-40B4-BE49-F238E27FC236}">
              <a16:creationId xmlns:a16="http://schemas.microsoft.com/office/drawing/2014/main" id="{00000000-0008-0000-0000-0000EC000000}"/>
            </a:ext>
          </a:extLst>
        </xdr:cNvPr>
        <xdr:cNvSpPr/>
      </xdr:nvSpPr>
      <xdr:spPr>
        <a:xfrm>
          <a:off x="11677650" y="20554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58</xdr:row>
      <xdr:rowOff>0</xdr:rowOff>
    </xdr:from>
    <xdr:to>
      <xdr:col>21</xdr:col>
      <xdr:colOff>176212</xdr:colOff>
      <xdr:row>58</xdr:row>
      <xdr:rowOff>176212</xdr:rowOff>
    </xdr:to>
    <xdr:sp macro="" textlink="">
      <xdr:nvSpPr>
        <xdr:cNvPr id="237" name="5-Point Star 236">
          <a:extLst>
            <a:ext uri="{FF2B5EF4-FFF2-40B4-BE49-F238E27FC236}">
              <a16:creationId xmlns:a16="http://schemas.microsoft.com/office/drawing/2014/main" id="{00000000-0008-0000-0000-0000ED000000}"/>
            </a:ext>
          </a:extLst>
        </xdr:cNvPr>
        <xdr:cNvSpPr/>
      </xdr:nvSpPr>
      <xdr:spPr>
        <a:xfrm>
          <a:off x="12182475" y="20554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56</xdr:row>
      <xdr:rowOff>0</xdr:rowOff>
    </xdr:from>
    <xdr:to>
      <xdr:col>18</xdr:col>
      <xdr:colOff>176212</xdr:colOff>
      <xdr:row>56</xdr:row>
      <xdr:rowOff>176212</xdr:rowOff>
    </xdr:to>
    <xdr:sp macro="" textlink="">
      <xdr:nvSpPr>
        <xdr:cNvPr id="238" name="5-Point Star 237">
          <a:extLst>
            <a:ext uri="{FF2B5EF4-FFF2-40B4-BE49-F238E27FC236}">
              <a16:creationId xmlns:a16="http://schemas.microsoft.com/office/drawing/2014/main" id="{00000000-0008-0000-0000-0000EE000000}"/>
            </a:ext>
          </a:extLst>
        </xdr:cNvPr>
        <xdr:cNvSpPr/>
      </xdr:nvSpPr>
      <xdr:spPr>
        <a:xfrm>
          <a:off x="10515600" y="19869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56</xdr:row>
      <xdr:rowOff>0</xdr:rowOff>
    </xdr:from>
    <xdr:to>
      <xdr:col>19</xdr:col>
      <xdr:colOff>176212</xdr:colOff>
      <xdr:row>56</xdr:row>
      <xdr:rowOff>176212</xdr:rowOff>
    </xdr:to>
    <xdr:sp macro="" textlink="">
      <xdr:nvSpPr>
        <xdr:cNvPr id="239" name="5-Point Star 238">
          <a:extLst>
            <a:ext uri="{FF2B5EF4-FFF2-40B4-BE49-F238E27FC236}">
              <a16:creationId xmlns:a16="http://schemas.microsoft.com/office/drawing/2014/main" id="{00000000-0008-0000-0000-0000EF000000}"/>
            </a:ext>
          </a:extLst>
        </xdr:cNvPr>
        <xdr:cNvSpPr/>
      </xdr:nvSpPr>
      <xdr:spPr>
        <a:xfrm>
          <a:off x="11096625" y="19869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56</xdr:row>
      <xdr:rowOff>0</xdr:rowOff>
    </xdr:from>
    <xdr:to>
      <xdr:col>20</xdr:col>
      <xdr:colOff>176212</xdr:colOff>
      <xdr:row>56</xdr:row>
      <xdr:rowOff>176212</xdr:rowOff>
    </xdr:to>
    <xdr:sp macro="" textlink="">
      <xdr:nvSpPr>
        <xdr:cNvPr id="240" name="5-Point Star 239">
          <a:extLst>
            <a:ext uri="{FF2B5EF4-FFF2-40B4-BE49-F238E27FC236}">
              <a16:creationId xmlns:a16="http://schemas.microsoft.com/office/drawing/2014/main" id="{00000000-0008-0000-0000-0000F0000000}"/>
            </a:ext>
          </a:extLst>
        </xdr:cNvPr>
        <xdr:cNvSpPr/>
      </xdr:nvSpPr>
      <xdr:spPr>
        <a:xfrm>
          <a:off x="11677650" y="19869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56</xdr:row>
      <xdr:rowOff>0</xdr:rowOff>
    </xdr:from>
    <xdr:to>
      <xdr:col>21</xdr:col>
      <xdr:colOff>176212</xdr:colOff>
      <xdr:row>56</xdr:row>
      <xdr:rowOff>176212</xdr:rowOff>
    </xdr:to>
    <xdr:sp macro="" textlink="">
      <xdr:nvSpPr>
        <xdr:cNvPr id="241" name="5-Point Star 240">
          <a:extLst>
            <a:ext uri="{FF2B5EF4-FFF2-40B4-BE49-F238E27FC236}">
              <a16:creationId xmlns:a16="http://schemas.microsoft.com/office/drawing/2014/main" id="{00000000-0008-0000-0000-0000F1000000}"/>
            </a:ext>
          </a:extLst>
        </xdr:cNvPr>
        <xdr:cNvSpPr/>
      </xdr:nvSpPr>
      <xdr:spPr>
        <a:xfrm>
          <a:off x="12182475" y="19869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54</xdr:row>
      <xdr:rowOff>0</xdr:rowOff>
    </xdr:from>
    <xdr:to>
      <xdr:col>18</xdr:col>
      <xdr:colOff>176212</xdr:colOff>
      <xdr:row>54</xdr:row>
      <xdr:rowOff>176212</xdr:rowOff>
    </xdr:to>
    <xdr:sp macro="" textlink="">
      <xdr:nvSpPr>
        <xdr:cNvPr id="242" name="5-Point Star 241">
          <a:extLst>
            <a:ext uri="{FF2B5EF4-FFF2-40B4-BE49-F238E27FC236}">
              <a16:creationId xmlns:a16="http://schemas.microsoft.com/office/drawing/2014/main" id="{00000000-0008-0000-0000-0000F2000000}"/>
            </a:ext>
          </a:extLst>
        </xdr:cNvPr>
        <xdr:cNvSpPr/>
      </xdr:nvSpPr>
      <xdr:spPr>
        <a:xfrm>
          <a:off x="10515600" y="19183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54</xdr:row>
      <xdr:rowOff>0</xdr:rowOff>
    </xdr:from>
    <xdr:to>
      <xdr:col>19</xdr:col>
      <xdr:colOff>176212</xdr:colOff>
      <xdr:row>54</xdr:row>
      <xdr:rowOff>176212</xdr:rowOff>
    </xdr:to>
    <xdr:sp macro="" textlink="">
      <xdr:nvSpPr>
        <xdr:cNvPr id="243" name="5-Point Star 242">
          <a:extLst>
            <a:ext uri="{FF2B5EF4-FFF2-40B4-BE49-F238E27FC236}">
              <a16:creationId xmlns:a16="http://schemas.microsoft.com/office/drawing/2014/main" id="{00000000-0008-0000-0000-0000F3000000}"/>
            </a:ext>
          </a:extLst>
        </xdr:cNvPr>
        <xdr:cNvSpPr/>
      </xdr:nvSpPr>
      <xdr:spPr>
        <a:xfrm>
          <a:off x="11096625" y="19183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54</xdr:row>
      <xdr:rowOff>0</xdr:rowOff>
    </xdr:from>
    <xdr:to>
      <xdr:col>20</xdr:col>
      <xdr:colOff>176212</xdr:colOff>
      <xdr:row>54</xdr:row>
      <xdr:rowOff>176212</xdr:rowOff>
    </xdr:to>
    <xdr:sp macro="" textlink="">
      <xdr:nvSpPr>
        <xdr:cNvPr id="244" name="5-Point Star 243">
          <a:extLst>
            <a:ext uri="{FF2B5EF4-FFF2-40B4-BE49-F238E27FC236}">
              <a16:creationId xmlns:a16="http://schemas.microsoft.com/office/drawing/2014/main" id="{00000000-0008-0000-0000-0000F4000000}"/>
            </a:ext>
          </a:extLst>
        </xdr:cNvPr>
        <xdr:cNvSpPr/>
      </xdr:nvSpPr>
      <xdr:spPr>
        <a:xfrm>
          <a:off x="11677650" y="19183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54</xdr:row>
      <xdr:rowOff>0</xdr:rowOff>
    </xdr:from>
    <xdr:to>
      <xdr:col>21</xdr:col>
      <xdr:colOff>176212</xdr:colOff>
      <xdr:row>54</xdr:row>
      <xdr:rowOff>176212</xdr:rowOff>
    </xdr:to>
    <xdr:sp macro="" textlink="">
      <xdr:nvSpPr>
        <xdr:cNvPr id="245" name="5-Point Star 244">
          <a:extLst>
            <a:ext uri="{FF2B5EF4-FFF2-40B4-BE49-F238E27FC236}">
              <a16:creationId xmlns:a16="http://schemas.microsoft.com/office/drawing/2014/main" id="{00000000-0008-0000-0000-0000F5000000}"/>
            </a:ext>
          </a:extLst>
        </xdr:cNvPr>
        <xdr:cNvSpPr/>
      </xdr:nvSpPr>
      <xdr:spPr>
        <a:xfrm>
          <a:off x="12182475" y="19183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52</xdr:row>
      <xdr:rowOff>0</xdr:rowOff>
    </xdr:from>
    <xdr:to>
      <xdr:col>18</xdr:col>
      <xdr:colOff>176212</xdr:colOff>
      <xdr:row>52</xdr:row>
      <xdr:rowOff>176212</xdr:rowOff>
    </xdr:to>
    <xdr:sp macro="" textlink="">
      <xdr:nvSpPr>
        <xdr:cNvPr id="246" name="5-Point Star 245">
          <a:extLst>
            <a:ext uri="{FF2B5EF4-FFF2-40B4-BE49-F238E27FC236}">
              <a16:creationId xmlns:a16="http://schemas.microsoft.com/office/drawing/2014/main" id="{00000000-0008-0000-0000-0000F6000000}"/>
            </a:ext>
          </a:extLst>
        </xdr:cNvPr>
        <xdr:cNvSpPr/>
      </xdr:nvSpPr>
      <xdr:spPr>
        <a:xfrm>
          <a:off x="10515600" y="18497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52</xdr:row>
      <xdr:rowOff>0</xdr:rowOff>
    </xdr:from>
    <xdr:to>
      <xdr:col>19</xdr:col>
      <xdr:colOff>176212</xdr:colOff>
      <xdr:row>52</xdr:row>
      <xdr:rowOff>176212</xdr:rowOff>
    </xdr:to>
    <xdr:sp macro="" textlink="">
      <xdr:nvSpPr>
        <xdr:cNvPr id="247" name="5-Point Star 246">
          <a:extLst>
            <a:ext uri="{FF2B5EF4-FFF2-40B4-BE49-F238E27FC236}">
              <a16:creationId xmlns:a16="http://schemas.microsoft.com/office/drawing/2014/main" id="{00000000-0008-0000-0000-0000F7000000}"/>
            </a:ext>
          </a:extLst>
        </xdr:cNvPr>
        <xdr:cNvSpPr/>
      </xdr:nvSpPr>
      <xdr:spPr>
        <a:xfrm>
          <a:off x="11096625" y="18497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52</xdr:row>
      <xdr:rowOff>0</xdr:rowOff>
    </xdr:from>
    <xdr:to>
      <xdr:col>20</xdr:col>
      <xdr:colOff>176212</xdr:colOff>
      <xdr:row>52</xdr:row>
      <xdr:rowOff>176212</xdr:rowOff>
    </xdr:to>
    <xdr:sp macro="" textlink="">
      <xdr:nvSpPr>
        <xdr:cNvPr id="248" name="5-Point Star 247">
          <a:extLst>
            <a:ext uri="{FF2B5EF4-FFF2-40B4-BE49-F238E27FC236}">
              <a16:creationId xmlns:a16="http://schemas.microsoft.com/office/drawing/2014/main" id="{00000000-0008-0000-0000-0000F8000000}"/>
            </a:ext>
          </a:extLst>
        </xdr:cNvPr>
        <xdr:cNvSpPr/>
      </xdr:nvSpPr>
      <xdr:spPr>
        <a:xfrm>
          <a:off x="11677650" y="18497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52</xdr:row>
      <xdr:rowOff>0</xdr:rowOff>
    </xdr:from>
    <xdr:to>
      <xdr:col>21</xdr:col>
      <xdr:colOff>176212</xdr:colOff>
      <xdr:row>52</xdr:row>
      <xdr:rowOff>176212</xdr:rowOff>
    </xdr:to>
    <xdr:sp macro="" textlink="">
      <xdr:nvSpPr>
        <xdr:cNvPr id="249" name="5-Point Star 248">
          <a:extLst>
            <a:ext uri="{FF2B5EF4-FFF2-40B4-BE49-F238E27FC236}">
              <a16:creationId xmlns:a16="http://schemas.microsoft.com/office/drawing/2014/main" id="{00000000-0008-0000-0000-0000F9000000}"/>
            </a:ext>
          </a:extLst>
        </xdr:cNvPr>
        <xdr:cNvSpPr/>
      </xdr:nvSpPr>
      <xdr:spPr>
        <a:xfrm>
          <a:off x="12182475" y="18497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50</xdr:row>
      <xdr:rowOff>0</xdr:rowOff>
    </xdr:from>
    <xdr:to>
      <xdr:col>18</xdr:col>
      <xdr:colOff>176212</xdr:colOff>
      <xdr:row>50</xdr:row>
      <xdr:rowOff>176212</xdr:rowOff>
    </xdr:to>
    <xdr:sp macro="" textlink="">
      <xdr:nvSpPr>
        <xdr:cNvPr id="250" name="5-Point Star 249">
          <a:extLst>
            <a:ext uri="{FF2B5EF4-FFF2-40B4-BE49-F238E27FC236}">
              <a16:creationId xmlns:a16="http://schemas.microsoft.com/office/drawing/2014/main" id="{00000000-0008-0000-0000-0000FA000000}"/>
            </a:ext>
          </a:extLst>
        </xdr:cNvPr>
        <xdr:cNvSpPr/>
      </xdr:nvSpPr>
      <xdr:spPr>
        <a:xfrm>
          <a:off x="10515600" y="17811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50</xdr:row>
      <xdr:rowOff>0</xdr:rowOff>
    </xdr:from>
    <xdr:to>
      <xdr:col>19</xdr:col>
      <xdr:colOff>176212</xdr:colOff>
      <xdr:row>50</xdr:row>
      <xdr:rowOff>176212</xdr:rowOff>
    </xdr:to>
    <xdr:sp macro="" textlink="">
      <xdr:nvSpPr>
        <xdr:cNvPr id="251" name="5-Point Star 250">
          <a:extLst>
            <a:ext uri="{FF2B5EF4-FFF2-40B4-BE49-F238E27FC236}">
              <a16:creationId xmlns:a16="http://schemas.microsoft.com/office/drawing/2014/main" id="{00000000-0008-0000-0000-0000FB000000}"/>
            </a:ext>
          </a:extLst>
        </xdr:cNvPr>
        <xdr:cNvSpPr/>
      </xdr:nvSpPr>
      <xdr:spPr>
        <a:xfrm>
          <a:off x="11096625" y="17811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50</xdr:row>
      <xdr:rowOff>0</xdr:rowOff>
    </xdr:from>
    <xdr:to>
      <xdr:col>20</xdr:col>
      <xdr:colOff>176212</xdr:colOff>
      <xdr:row>50</xdr:row>
      <xdr:rowOff>176212</xdr:rowOff>
    </xdr:to>
    <xdr:sp macro="" textlink="">
      <xdr:nvSpPr>
        <xdr:cNvPr id="252" name="5-Point Star 251">
          <a:extLst>
            <a:ext uri="{FF2B5EF4-FFF2-40B4-BE49-F238E27FC236}">
              <a16:creationId xmlns:a16="http://schemas.microsoft.com/office/drawing/2014/main" id="{00000000-0008-0000-0000-0000FC000000}"/>
            </a:ext>
          </a:extLst>
        </xdr:cNvPr>
        <xdr:cNvSpPr/>
      </xdr:nvSpPr>
      <xdr:spPr>
        <a:xfrm>
          <a:off x="11677650" y="17811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50</xdr:row>
      <xdr:rowOff>0</xdr:rowOff>
    </xdr:from>
    <xdr:to>
      <xdr:col>21</xdr:col>
      <xdr:colOff>176212</xdr:colOff>
      <xdr:row>50</xdr:row>
      <xdr:rowOff>176212</xdr:rowOff>
    </xdr:to>
    <xdr:sp macro="" textlink="">
      <xdr:nvSpPr>
        <xdr:cNvPr id="253" name="5-Point Star 252">
          <a:extLst>
            <a:ext uri="{FF2B5EF4-FFF2-40B4-BE49-F238E27FC236}">
              <a16:creationId xmlns:a16="http://schemas.microsoft.com/office/drawing/2014/main" id="{00000000-0008-0000-0000-0000FD000000}"/>
            </a:ext>
          </a:extLst>
        </xdr:cNvPr>
        <xdr:cNvSpPr/>
      </xdr:nvSpPr>
      <xdr:spPr>
        <a:xfrm>
          <a:off x="12182475" y="17811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48</xdr:row>
      <xdr:rowOff>0</xdr:rowOff>
    </xdr:from>
    <xdr:to>
      <xdr:col>18</xdr:col>
      <xdr:colOff>176212</xdr:colOff>
      <xdr:row>48</xdr:row>
      <xdr:rowOff>176212</xdr:rowOff>
    </xdr:to>
    <xdr:sp macro="" textlink="">
      <xdr:nvSpPr>
        <xdr:cNvPr id="254" name="5-Point Star 253">
          <a:extLst>
            <a:ext uri="{FF2B5EF4-FFF2-40B4-BE49-F238E27FC236}">
              <a16:creationId xmlns:a16="http://schemas.microsoft.com/office/drawing/2014/main" id="{00000000-0008-0000-0000-0000FE000000}"/>
            </a:ext>
          </a:extLst>
        </xdr:cNvPr>
        <xdr:cNvSpPr/>
      </xdr:nvSpPr>
      <xdr:spPr>
        <a:xfrm>
          <a:off x="10515600" y="17125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48</xdr:row>
      <xdr:rowOff>0</xdr:rowOff>
    </xdr:from>
    <xdr:to>
      <xdr:col>19</xdr:col>
      <xdr:colOff>176212</xdr:colOff>
      <xdr:row>48</xdr:row>
      <xdr:rowOff>176212</xdr:rowOff>
    </xdr:to>
    <xdr:sp macro="" textlink="">
      <xdr:nvSpPr>
        <xdr:cNvPr id="255" name="5-Point Star 254">
          <a:extLst>
            <a:ext uri="{FF2B5EF4-FFF2-40B4-BE49-F238E27FC236}">
              <a16:creationId xmlns:a16="http://schemas.microsoft.com/office/drawing/2014/main" id="{00000000-0008-0000-0000-0000FF000000}"/>
            </a:ext>
          </a:extLst>
        </xdr:cNvPr>
        <xdr:cNvSpPr/>
      </xdr:nvSpPr>
      <xdr:spPr>
        <a:xfrm>
          <a:off x="11096625" y="17125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48</xdr:row>
      <xdr:rowOff>0</xdr:rowOff>
    </xdr:from>
    <xdr:to>
      <xdr:col>20</xdr:col>
      <xdr:colOff>176212</xdr:colOff>
      <xdr:row>48</xdr:row>
      <xdr:rowOff>176212</xdr:rowOff>
    </xdr:to>
    <xdr:sp macro="" textlink="">
      <xdr:nvSpPr>
        <xdr:cNvPr id="256" name="5-Point Star 255">
          <a:extLst>
            <a:ext uri="{FF2B5EF4-FFF2-40B4-BE49-F238E27FC236}">
              <a16:creationId xmlns:a16="http://schemas.microsoft.com/office/drawing/2014/main" id="{00000000-0008-0000-0000-000000010000}"/>
            </a:ext>
          </a:extLst>
        </xdr:cNvPr>
        <xdr:cNvSpPr/>
      </xdr:nvSpPr>
      <xdr:spPr>
        <a:xfrm>
          <a:off x="11677650" y="17125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48</xdr:row>
      <xdr:rowOff>0</xdr:rowOff>
    </xdr:from>
    <xdr:to>
      <xdr:col>21</xdr:col>
      <xdr:colOff>176212</xdr:colOff>
      <xdr:row>48</xdr:row>
      <xdr:rowOff>176212</xdr:rowOff>
    </xdr:to>
    <xdr:sp macro="" textlink="">
      <xdr:nvSpPr>
        <xdr:cNvPr id="257" name="5-Point Star 256">
          <a:extLst>
            <a:ext uri="{FF2B5EF4-FFF2-40B4-BE49-F238E27FC236}">
              <a16:creationId xmlns:a16="http://schemas.microsoft.com/office/drawing/2014/main" id="{00000000-0008-0000-0000-000001010000}"/>
            </a:ext>
          </a:extLst>
        </xdr:cNvPr>
        <xdr:cNvSpPr/>
      </xdr:nvSpPr>
      <xdr:spPr>
        <a:xfrm>
          <a:off x="12182475" y="17125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43</xdr:row>
      <xdr:rowOff>0</xdr:rowOff>
    </xdr:from>
    <xdr:to>
      <xdr:col>18</xdr:col>
      <xdr:colOff>176212</xdr:colOff>
      <xdr:row>43</xdr:row>
      <xdr:rowOff>176212</xdr:rowOff>
    </xdr:to>
    <xdr:sp macro="" textlink="">
      <xdr:nvSpPr>
        <xdr:cNvPr id="258" name="5-Point Star 257">
          <a:extLst>
            <a:ext uri="{FF2B5EF4-FFF2-40B4-BE49-F238E27FC236}">
              <a16:creationId xmlns:a16="http://schemas.microsoft.com/office/drawing/2014/main" id="{00000000-0008-0000-0000-000002010000}"/>
            </a:ext>
          </a:extLst>
        </xdr:cNvPr>
        <xdr:cNvSpPr/>
      </xdr:nvSpPr>
      <xdr:spPr>
        <a:xfrm>
          <a:off x="10515600" y="16440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43</xdr:row>
      <xdr:rowOff>0</xdr:rowOff>
    </xdr:from>
    <xdr:to>
      <xdr:col>19</xdr:col>
      <xdr:colOff>176212</xdr:colOff>
      <xdr:row>43</xdr:row>
      <xdr:rowOff>176212</xdr:rowOff>
    </xdr:to>
    <xdr:sp macro="" textlink="">
      <xdr:nvSpPr>
        <xdr:cNvPr id="259" name="5-Point Star 258">
          <a:extLst>
            <a:ext uri="{FF2B5EF4-FFF2-40B4-BE49-F238E27FC236}">
              <a16:creationId xmlns:a16="http://schemas.microsoft.com/office/drawing/2014/main" id="{00000000-0008-0000-0000-000003010000}"/>
            </a:ext>
          </a:extLst>
        </xdr:cNvPr>
        <xdr:cNvSpPr/>
      </xdr:nvSpPr>
      <xdr:spPr>
        <a:xfrm>
          <a:off x="11096625" y="16440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43</xdr:row>
      <xdr:rowOff>0</xdr:rowOff>
    </xdr:from>
    <xdr:to>
      <xdr:col>20</xdr:col>
      <xdr:colOff>176212</xdr:colOff>
      <xdr:row>43</xdr:row>
      <xdr:rowOff>176212</xdr:rowOff>
    </xdr:to>
    <xdr:sp macro="" textlink="">
      <xdr:nvSpPr>
        <xdr:cNvPr id="260" name="5-Point Star 259">
          <a:extLst>
            <a:ext uri="{FF2B5EF4-FFF2-40B4-BE49-F238E27FC236}">
              <a16:creationId xmlns:a16="http://schemas.microsoft.com/office/drawing/2014/main" id="{00000000-0008-0000-0000-000004010000}"/>
            </a:ext>
          </a:extLst>
        </xdr:cNvPr>
        <xdr:cNvSpPr/>
      </xdr:nvSpPr>
      <xdr:spPr>
        <a:xfrm>
          <a:off x="11677650" y="16440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43</xdr:row>
      <xdr:rowOff>0</xdr:rowOff>
    </xdr:from>
    <xdr:to>
      <xdr:col>21</xdr:col>
      <xdr:colOff>176212</xdr:colOff>
      <xdr:row>43</xdr:row>
      <xdr:rowOff>176212</xdr:rowOff>
    </xdr:to>
    <xdr:sp macro="" textlink="">
      <xdr:nvSpPr>
        <xdr:cNvPr id="261" name="5-Point Star 260">
          <a:extLst>
            <a:ext uri="{FF2B5EF4-FFF2-40B4-BE49-F238E27FC236}">
              <a16:creationId xmlns:a16="http://schemas.microsoft.com/office/drawing/2014/main" id="{00000000-0008-0000-0000-000005010000}"/>
            </a:ext>
          </a:extLst>
        </xdr:cNvPr>
        <xdr:cNvSpPr/>
      </xdr:nvSpPr>
      <xdr:spPr>
        <a:xfrm>
          <a:off x="12182475" y="16440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41</xdr:row>
      <xdr:rowOff>0</xdr:rowOff>
    </xdr:from>
    <xdr:to>
      <xdr:col>18</xdr:col>
      <xdr:colOff>176212</xdr:colOff>
      <xdr:row>41</xdr:row>
      <xdr:rowOff>176212</xdr:rowOff>
    </xdr:to>
    <xdr:sp macro="" textlink="">
      <xdr:nvSpPr>
        <xdr:cNvPr id="262" name="5-Point Star 261">
          <a:extLst>
            <a:ext uri="{FF2B5EF4-FFF2-40B4-BE49-F238E27FC236}">
              <a16:creationId xmlns:a16="http://schemas.microsoft.com/office/drawing/2014/main" id="{00000000-0008-0000-0000-000006010000}"/>
            </a:ext>
          </a:extLst>
        </xdr:cNvPr>
        <xdr:cNvSpPr/>
      </xdr:nvSpPr>
      <xdr:spPr>
        <a:xfrm>
          <a:off x="10515600" y="15754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41</xdr:row>
      <xdr:rowOff>0</xdr:rowOff>
    </xdr:from>
    <xdr:to>
      <xdr:col>19</xdr:col>
      <xdr:colOff>176212</xdr:colOff>
      <xdr:row>41</xdr:row>
      <xdr:rowOff>176212</xdr:rowOff>
    </xdr:to>
    <xdr:sp macro="" textlink="">
      <xdr:nvSpPr>
        <xdr:cNvPr id="263" name="5-Point Star 262">
          <a:extLst>
            <a:ext uri="{FF2B5EF4-FFF2-40B4-BE49-F238E27FC236}">
              <a16:creationId xmlns:a16="http://schemas.microsoft.com/office/drawing/2014/main" id="{00000000-0008-0000-0000-000007010000}"/>
            </a:ext>
          </a:extLst>
        </xdr:cNvPr>
        <xdr:cNvSpPr/>
      </xdr:nvSpPr>
      <xdr:spPr>
        <a:xfrm>
          <a:off x="11096625" y="15754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41</xdr:row>
      <xdr:rowOff>0</xdr:rowOff>
    </xdr:from>
    <xdr:to>
      <xdr:col>20</xdr:col>
      <xdr:colOff>176212</xdr:colOff>
      <xdr:row>41</xdr:row>
      <xdr:rowOff>176212</xdr:rowOff>
    </xdr:to>
    <xdr:sp macro="" textlink="">
      <xdr:nvSpPr>
        <xdr:cNvPr id="264" name="5-Point Star 263">
          <a:extLst>
            <a:ext uri="{FF2B5EF4-FFF2-40B4-BE49-F238E27FC236}">
              <a16:creationId xmlns:a16="http://schemas.microsoft.com/office/drawing/2014/main" id="{00000000-0008-0000-0000-000008010000}"/>
            </a:ext>
          </a:extLst>
        </xdr:cNvPr>
        <xdr:cNvSpPr/>
      </xdr:nvSpPr>
      <xdr:spPr>
        <a:xfrm>
          <a:off x="11677650" y="15754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41</xdr:row>
      <xdr:rowOff>0</xdr:rowOff>
    </xdr:from>
    <xdr:to>
      <xdr:col>21</xdr:col>
      <xdr:colOff>176212</xdr:colOff>
      <xdr:row>41</xdr:row>
      <xdr:rowOff>176212</xdr:rowOff>
    </xdr:to>
    <xdr:sp macro="" textlink="">
      <xdr:nvSpPr>
        <xdr:cNvPr id="265" name="5-Point Star 264">
          <a:extLst>
            <a:ext uri="{FF2B5EF4-FFF2-40B4-BE49-F238E27FC236}">
              <a16:creationId xmlns:a16="http://schemas.microsoft.com/office/drawing/2014/main" id="{00000000-0008-0000-0000-000009010000}"/>
            </a:ext>
          </a:extLst>
        </xdr:cNvPr>
        <xdr:cNvSpPr/>
      </xdr:nvSpPr>
      <xdr:spPr>
        <a:xfrm>
          <a:off x="12182475" y="15754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37</xdr:row>
      <xdr:rowOff>0</xdr:rowOff>
    </xdr:from>
    <xdr:to>
      <xdr:col>18</xdr:col>
      <xdr:colOff>176212</xdr:colOff>
      <xdr:row>37</xdr:row>
      <xdr:rowOff>176212</xdr:rowOff>
    </xdr:to>
    <xdr:sp macro="" textlink="">
      <xdr:nvSpPr>
        <xdr:cNvPr id="270" name="5-Point Star 269">
          <a:extLst>
            <a:ext uri="{FF2B5EF4-FFF2-40B4-BE49-F238E27FC236}">
              <a16:creationId xmlns:a16="http://schemas.microsoft.com/office/drawing/2014/main" id="{00000000-0008-0000-0000-00000E010000}"/>
            </a:ext>
          </a:extLst>
        </xdr:cNvPr>
        <xdr:cNvSpPr/>
      </xdr:nvSpPr>
      <xdr:spPr>
        <a:xfrm>
          <a:off x="10515600" y="12068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37</xdr:row>
      <xdr:rowOff>0</xdr:rowOff>
    </xdr:from>
    <xdr:to>
      <xdr:col>19</xdr:col>
      <xdr:colOff>176212</xdr:colOff>
      <xdr:row>37</xdr:row>
      <xdr:rowOff>176212</xdr:rowOff>
    </xdr:to>
    <xdr:sp macro="" textlink="">
      <xdr:nvSpPr>
        <xdr:cNvPr id="271" name="5-Point Star 270">
          <a:extLst>
            <a:ext uri="{FF2B5EF4-FFF2-40B4-BE49-F238E27FC236}">
              <a16:creationId xmlns:a16="http://schemas.microsoft.com/office/drawing/2014/main" id="{00000000-0008-0000-0000-00000F010000}"/>
            </a:ext>
          </a:extLst>
        </xdr:cNvPr>
        <xdr:cNvSpPr/>
      </xdr:nvSpPr>
      <xdr:spPr>
        <a:xfrm>
          <a:off x="11096625" y="12068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37</xdr:row>
      <xdr:rowOff>0</xdr:rowOff>
    </xdr:from>
    <xdr:to>
      <xdr:col>20</xdr:col>
      <xdr:colOff>176212</xdr:colOff>
      <xdr:row>37</xdr:row>
      <xdr:rowOff>176212</xdr:rowOff>
    </xdr:to>
    <xdr:sp macro="" textlink="">
      <xdr:nvSpPr>
        <xdr:cNvPr id="272" name="5-Point Star 271">
          <a:extLst>
            <a:ext uri="{FF2B5EF4-FFF2-40B4-BE49-F238E27FC236}">
              <a16:creationId xmlns:a16="http://schemas.microsoft.com/office/drawing/2014/main" id="{00000000-0008-0000-0000-000010010000}"/>
            </a:ext>
          </a:extLst>
        </xdr:cNvPr>
        <xdr:cNvSpPr/>
      </xdr:nvSpPr>
      <xdr:spPr>
        <a:xfrm>
          <a:off x="11677650" y="12068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37</xdr:row>
      <xdr:rowOff>0</xdr:rowOff>
    </xdr:from>
    <xdr:to>
      <xdr:col>21</xdr:col>
      <xdr:colOff>176212</xdr:colOff>
      <xdr:row>37</xdr:row>
      <xdr:rowOff>176212</xdr:rowOff>
    </xdr:to>
    <xdr:sp macro="" textlink="">
      <xdr:nvSpPr>
        <xdr:cNvPr id="273" name="5-Point Star 272">
          <a:extLst>
            <a:ext uri="{FF2B5EF4-FFF2-40B4-BE49-F238E27FC236}">
              <a16:creationId xmlns:a16="http://schemas.microsoft.com/office/drawing/2014/main" id="{00000000-0008-0000-0000-000011010000}"/>
            </a:ext>
          </a:extLst>
        </xdr:cNvPr>
        <xdr:cNvSpPr/>
      </xdr:nvSpPr>
      <xdr:spPr>
        <a:xfrm>
          <a:off x="12182475" y="12068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35</xdr:row>
      <xdr:rowOff>0</xdr:rowOff>
    </xdr:from>
    <xdr:to>
      <xdr:col>18</xdr:col>
      <xdr:colOff>176212</xdr:colOff>
      <xdr:row>35</xdr:row>
      <xdr:rowOff>176212</xdr:rowOff>
    </xdr:to>
    <xdr:sp macro="" textlink="">
      <xdr:nvSpPr>
        <xdr:cNvPr id="274" name="5-Point Star 273">
          <a:extLst>
            <a:ext uri="{FF2B5EF4-FFF2-40B4-BE49-F238E27FC236}">
              <a16:creationId xmlns:a16="http://schemas.microsoft.com/office/drawing/2014/main" id="{00000000-0008-0000-0000-000012010000}"/>
            </a:ext>
          </a:extLst>
        </xdr:cNvPr>
        <xdr:cNvSpPr/>
      </xdr:nvSpPr>
      <xdr:spPr>
        <a:xfrm>
          <a:off x="10515600" y="11401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35</xdr:row>
      <xdr:rowOff>0</xdr:rowOff>
    </xdr:from>
    <xdr:to>
      <xdr:col>19</xdr:col>
      <xdr:colOff>176212</xdr:colOff>
      <xdr:row>35</xdr:row>
      <xdr:rowOff>176212</xdr:rowOff>
    </xdr:to>
    <xdr:sp macro="" textlink="">
      <xdr:nvSpPr>
        <xdr:cNvPr id="275" name="5-Point Star 274">
          <a:extLst>
            <a:ext uri="{FF2B5EF4-FFF2-40B4-BE49-F238E27FC236}">
              <a16:creationId xmlns:a16="http://schemas.microsoft.com/office/drawing/2014/main" id="{00000000-0008-0000-0000-000013010000}"/>
            </a:ext>
          </a:extLst>
        </xdr:cNvPr>
        <xdr:cNvSpPr/>
      </xdr:nvSpPr>
      <xdr:spPr>
        <a:xfrm>
          <a:off x="11096625" y="11401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35</xdr:row>
      <xdr:rowOff>0</xdr:rowOff>
    </xdr:from>
    <xdr:to>
      <xdr:col>20</xdr:col>
      <xdr:colOff>176212</xdr:colOff>
      <xdr:row>35</xdr:row>
      <xdr:rowOff>176212</xdr:rowOff>
    </xdr:to>
    <xdr:sp macro="" textlink="">
      <xdr:nvSpPr>
        <xdr:cNvPr id="276" name="5-Point Star 275">
          <a:extLst>
            <a:ext uri="{FF2B5EF4-FFF2-40B4-BE49-F238E27FC236}">
              <a16:creationId xmlns:a16="http://schemas.microsoft.com/office/drawing/2014/main" id="{00000000-0008-0000-0000-000014010000}"/>
            </a:ext>
          </a:extLst>
        </xdr:cNvPr>
        <xdr:cNvSpPr/>
      </xdr:nvSpPr>
      <xdr:spPr>
        <a:xfrm>
          <a:off x="11677650" y="11401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35</xdr:row>
      <xdr:rowOff>0</xdr:rowOff>
    </xdr:from>
    <xdr:to>
      <xdr:col>21</xdr:col>
      <xdr:colOff>176212</xdr:colOff>
      <xdr:row>35</xdr:row>
      <xdr:rowOff>176212</xdr:rowOff>
    </xdr:to>
    <xdr:sp macro="" textlink="">
      <xdr:nvSpPr>
        <xdr:cNvPr id="277" name="5-Point Star 276">
          <a:extLst>
            <a:ext uri="{FF2B5EF4-FFF2-40B4-BE49-F238E27FC236}">
              <a16:creationId xmlns:a16="http://schemas.microsoft.com/office/drawing/2014/main" id="{00000000-0008-0000-0000-000015010000}"/>
            </a:ext>
          </a:extLst>
        </xdr:cNvPr>
        <xdr:cNvSpPr/>
      </xdr:nvSpPr>
      <xdr:spPr>
        <a:xfrm>
          <a:off x="12182475" y="11401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33</xdr:row>
      <xdr:rowOff>0</xdr:rowOff>
    </xdr:from>
    <xdr:to>
      <xdr:col>18</xdr:col>
      <xdr:colOff>176212</xdr:colOff>
      <xdr:row>33</xdr:row>
      <xdr:rowOff>176212</xdr:rowOff>
    </xdr:to>
    <xdr:sp macro="" textlink="">
      <xdr:nvSpPr>
        <xdr:cNvPr id="278" name="5-Point Star 277">
          <a:extLst>
            <a:ext uri="{FF2B5EF4-FFF2-40B4-BE49-F238E27FC236}">
              <a16:creationId xmlns:a16="http://schemas.microsoft.com/office/drawing/2014/main" id="{00000000-0008-0000-0000-000016010000}"/>
            </a:ext>
          </a:extLst>
        </xdr:cNvPr>
        <xdr:cNvSpPr/>
      </xdr:nvSpPr>
      <xdr:spPr>
        <a:xfrm>
          <a:off x="10515600" y="107346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33</xdr:row>
      <xdr:rowOff>0</xdr:rowOff>
    </xdr:from>
    <xdr:to>
      <xdr:col>19</xdr:col>
      <xdr:colOff>176212</xdr:colOff>
      <xdr:row>33</xdr:row>
      <xdr:rowOff>176212</xdr:rowOff>
    </xdr:to>
    <xdr:sp macro="" textlink="">
      <xdr:nvSpPr>
        <xdr:cNvPr id="279" name="5-Point Star 278">
          <a:extLst>
            <a:ext uri="{FF2B5EF4-FFF2-40B4-BE49-F238E27FC236}">
              <a16:creationId xmlns:a16="http://schemas.microsoft.com/office/drawing/2014/main" id="{00000000-0008-0000-0000-000017010000}"/>
            </a:ext>
          </a:extLst>
        </xdr:cNvPr>
        <xdr:cNvSpPr/>
      </xdr:nvSpPr>
      <xdr:spPr>
        <a:xfrm>
          <a:off x="11096625" y="107346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33</xdr:row>
      <xdr:rowOff>0</xdr:rowOff>
    </xdr:from>
    <xdr:to>
      <xdr:col>20</xdr:col>
      <xdr:colOff>176212</xdr:colOff>
      <xdr:row>33</xdr:row>
      <xdr:rowOff>176212</xdr:rowOff>
    </xdr:to>
    <xdr:sp macro="" textlink="">
      <xdr:nvSpPr>
        <xdr:cNvPr id="280" name="5-Point Star 279">
          <a:extLst>
            <a:ext uri="{FF2B5EF4-FFF2-40B4-BE49-F238E27FC236}">
              <a16:creationId xmlns:a16="http://schemas.microsoft.com/office/drawing/2014/main" id="{00000000-0008-0000-0000-000018010000}"/>
            </a:ext>
          </a:extLst>
        </xdr:cNvPr>
        <xdr:cNvSpPr/>
      </xdr:nvSpPr>
      <xdr:spPr>
        <a:xfrm>
          <a:off x="11677650" y="107346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a:t>
          </a:r>
        </a:p>
      </xdr:txBody>
    </xdr:sp>
    <xdr:clientData/>
  </xdr:twoCellAnchor>
  <xdr:twoCellAnchor>
    <xdr:from>
      <xdr:col>21</xdr:col>
      <xdr:colOff>0</xdr:colOff>
      <xdr:row>33</xdr:row>
      <xdr:rowOff>0</xdr:rowOff>
    </xdr:from>
    <xdr:to>
      <xdr:col>21</xdr:col>
      <xdr:colOff>176212</xdr:colOff>
      <xdr:row>33</xdr:row>
      <xdr:rowOff>176212</xdr:rowOff>
    </xdr:to>
    <xdr:sp macro="" textlink="">
      <xdr:nvSpPr>
        <xdr:cNvPr id="281" name="5-Point Star 280">
          <a:extLst>
            <a:ext uri="{FF2B5EF4-FFF2-40B4-BE49-F238E27FC236}">
              <a16:creationId xmlns:a16="http://schemas.microsoft.com/office/drawing/2014/main" id="{00000000-0008-0000-0000-000019010000}"/>
            </a:ext>
          </a:extLst>
        </xdr:cNvPr>
        <xdr:cNvSpPr/>
      </xdr:nvSpPr>
      <xdr:spPr>
        <a:xfrm>
          <a:off x="12182475" y="107346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31</xdr:row>
      <xdr:rowOff>0</xdr:rowOff>
    </xdr:from>
    <xdr:to>
      <xdr:col>18</xdr:col>
      <xdr:colOff>176212</xdr:colOff>
      <xdr:row>31</xdr:row>
      <xdr:rowOff>176212</xdr:rowOff>
    </xdr:to>
    <xdr:sp macro="" textlink="">
      <xdr:nvSpPr>
        <xdr:cNvPr id="282" name="5-Point Star 281">
          <a:extLst>
            <a:ext uri="{FF2B5EF4-FFF2-40B4-BE49-F238E27FC236}">
              <a16:creationId xmlns:a16="http://schemas.microsoft.com/office/drawing/2014/main" id="{00000000-0008-0000-0000-00001A010000}"/>
            </a:ext>
          </a:extLst>
        </xdr:cNvPr>
        <xdr:cNvSpPr/>
      </xdr:nvSpPr>
      <xdr:spPr>
        <a:xfrm>
          <a:off x="10515600" y="100679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31</xdr:row>
      <xdr:rowOff>0</xdr:rowOff>
    </xdr:from>
    <xdr:to>
      <xdr:col>19</xdr:col>
      <xdr:colOff>176212</xdr:colOff>
      <xdr:row>31</xdr:row>
      <xdr:rowOff>176212</xdr:rowOff>
    </xdr:to>
    <xdr:sp macro="" textlink="">
      <xdr:nvSpPr>
        <xdr:cNvPr id="283" name="5-Point Star 282">
          <a:extLst>
            <a:ext uri="{FF2B5EF4-FFF2-40B4-BE49-F238E27FC236}">
              <a16:creationId xmlns:a16="http://schemas.microsoft.com/office/drawing/2014/main" id="{00000000-0008-0000-0000-00001B010000}"/>
            </a:ext>
          </a:extLst>
        </xdr:cNvPr>
        <xdr:cNvSpPr/>
      </xdr:nvSpPr>
      <xdr:spPr>
        <a:xfrm>
          <a:off x="11096625" y="100679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31</xdr:row>
      <xdr:rowOff>0</xdr:rowOff>
    </xdr:from>
    <xdr:to>
      <xdr:col>20</xdr:col>
      <xdr:colOff>176212</xdr:colOff>
      <xdr:row>31</xdr:row>
      <xdr:rowOff>176212</xdr:rowOff>
    </xdr:to>
    <xdr:sp macro="" textlink="">
      <xdr:nvSpPr>
        <xdr:cNvPr id="284" name="5-Point Star 283">
          <a:extLst>
            <a:ext uri="{FF2B5EF4-FFF2-40B4-BE49-F238E27FC236}">
              <a16:creationId xmlns:a16="http://schemas.microsoft.com/office/drawing/2014/main" id="{00000000-0008-0000-0000-00001C010000}"/>
            </a:ext>
          </a:extLst>
        </xdr:cNvPr>
        <xdr:cNvSpPr/>
      </xdr:nvSpPr>
      <xdr:spPr>
        <a:xfrm>
          <a:off x="11677650" y="100679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31</xdr:row>
      <xdr:rowOff>0</xdr:rowOff>
    </xdr:from>
    <xdr:to>
      <xdr:col>21</xdr:col>
      <xdr:colOff>176212</xdr:colOff>
      <xdr:row>31</xdr:row>
      <xdr:rowOff>176212</xdr:rowOff>
    </xdr:to>
    <xdr:sp macro="" textlink="">
      <xdr:nvSpPr>
        <xdr:cNvPr id="285" name="5-Point Star 284">
          <a:extLst>
            <a:ext uri="{FF2B5EF4-FFF2-40B4-BE49-F238E27FC236}">
              <a16:creationId xmlns:a16="http://schemas.microsoft.com/office/drawing/2014/main" id="{00000000-0008-0000-0000-00001D010000}"/>
            </a:ext>
          </a:extLst>
        </xdr:cNvPr>
        <xdr:cNvSpPr/>
      </xdr:nvSpPr>
      <xdr:spPr>
        <a:xfrm>
          <a:off x="12182475" y="100679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29</xdr:row>
      <xdr:rowOff>0</xdr:rowOff>
    </xdr:from>
    <xdr:to>
      <xdr:col>18</xdr:col>
      <xdr:colOff>176212</xdr:colOff>
      <xdr:row>29</xdr:row>
      <xdr:rowOff>176212</xdr:rowOff>
    </xdr:to>
    <xdr:sp macro="" textlink="">
      <xdr:nvSpPr>
        <xdr:cNvPr id="286" name="5-Point Star 285">
          <a:extLst>
            <a:ext uri="{FF2B5EF4-FFF2-40B4-BE49-F238E27FC236}">
              <a16:creationId xmlns:a16="http://schemas.microsoft.com/office/drawing/2014/main" id="{00000000-0008-0000-0000-00001E010000}"/>
            </a:ext>
          </a:extLst>
        </xdr:cNvPr>
        <xdr:cNvSpPr/>
      </xdr:nvSpPr>
      <xdr:spPr>
        <a:xfrm>
          <a:off x="10515600" y="9401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29</xdr:row>
      <xdr:rowOff>0</xdr:rowOff>
    </xdr:from>
    <xdr:to>
      <xdr:col>19</xdr:col>
      <xdr:colOff>176212</xdr:colOff>
      <xdr:row>29</xdr:row>
      <xdr:rowOff>176212</xdr:rowOff>
    </xdr:to>
    <xdr:sp macro="" textlink="">
      <xdr:nvSpPr>
        <xdr:cNvPr id="287" name="5-Point Star 286">
          <a:extLst>
            <a:ext uri="{FF2B5EF4-FFF2-40B4-BE49-F238E27FC236}">
              <a16:creationId xmlns:a16="http://schemas.microsoft.com/office/drawing/2014/main" id="{00000000-0008-0000-0000-00001F010000}"/>
            </a:ext>
          </a:extLst>
        </xdr:cNvPr>
        <xdr:cNvSpPr/>
      </xdr:nvSpPr>
      <xdr:spPr>
        <a:xfrm>
          <a:off x="11096625" y="9401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29</xdr:row>
      <xdr:rowOff>0</xdr:rowOff>
    </xdr:from>
    <xdr:to>
      <xdr:col>20</xdr:col>
      <xdr:colOff>176212</xdr:colOff>
      <xdr:row>29</xdr:row>
      <xdr:rowOff>176212</xdr:rowOff>
    </xdr:to>
    <xdr:sp macro="" textlink="">
      <xdr:nvSpPr>
        <xdr:cNvPr id="288" name="5-Point Star 287">
          <a:extLst>
            <a:ext uri="{FF2B5EF4-FFF2-40B4-BE49-F238E27FC236}">
              <a16:creationId xmlns:a16="http://schemas.microsoft.com/office/drawing/2014/main" id="{00000000-0008-0000-0000-000020010000}"/>
            </a:ext>
          </a:extLst>
        </xdr:cNvPr>
        <xdr:cNvSpPr/>
      </xdr:nvSpPr>
      <xdr:spPr>
        <a:xfrm>
          <a:off x="11677650" y="9401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a:t>
          </a:r>
        </a:p>
      </xdr:txBody>
    </xdr:sp>
    <xdr:clientData/>
  </xdr:twoCellAnchor>
  <xdr:twoCellAnchor>
    <xdr:from>
      <xdr:col>21</xdr:col>
      <xdr:colOff>0</xdr:colOff>
      <xdr:row>29</xdr:row>
      <xdr:rowOff>0</xdr:rowOff>
    </xdr:from>
    <xdr:to>
      <xdr:col>21</xdr:col>
      <xdr:colOff>176212</xdr:colOff>
      <xdr:row>29</xdr:row>
      <xdr:rowOff>176212</xdr:rowOff>
    </xdr:to>
    <xdr:sp macro="" textlink="">
      <xdr:nvSpPr>
        <xdr:cNvPr id="289" name="5-Point Star 288">
          <a:extLst>
            <a:ext uri="{FF2B5EF4-FFF2-40B4-BE49-F238E27FC236}">
              <a16:creationId xmlns:a16="http://schemas.microsoft.com/office/drawing/2014/main" id="{00000000-0008-0000-0000-000021010000}"/>
            </a:ext>
          </a:extLst>
        </xdr:cNvPr>
        <xdr:cNvSpPr/>
      </xdr:nvSpPr>
      <xdr:spPr>
        <a:xfrm>
          <a:off x="12182475" y="9401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27</xdr:row>
      <xdr:rowOff>0</xdr:rowOff>
    </xdr:from>
    <xdr:to>
      <xdr:col>18</xdr:col>
      <xdr:colOff>176212</xdr:colOff>
      <xdr:row>27</xdr:row>
      <xdr:rowOff>176212</xdr:rowOff>
    </xdr:to>
    <xdr:sp macro="" textlink="">
      <xdr:nvSpPr>
        <xdr:cNvPr id="290" name="5-Point Star 289">
          <a:extLst>
            <a:ext uri="{FF2B5EF4-FFF2-40B4-BE49-F238E27FC236}">
              <a16:creationId xmlns:a16="http://schemas.microsoft.com/office/drawing/2014/main" id="{00000000-0008-0000-0000-000022010000}"/>
            </a:ext>
          </a:extLst>
        </xdr:cNvPr>
        <xdr:cNvSpPr/>
      </xdr:nvSpPr>
      <xdr:spPr>
        <a:xfrm>
          <a:off x="10515600" y="8734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27</xdr:row>
      <xdr:rowOff>0</xdr:rowOff>
    </xdr:from>
    <xdr:to>
      <xdr:col>19</xdr:col>
      <xdr:colOff>176212</xdr:colOff>
      <xdr:row>27</xdr:row>
      <xdr:rowOff>176212</xdr:rowOff>
    </xdr:to>
    <xdr:sp macro="" textlink="">
      <xdr:nvSpPr>
        <xdr:cNvPr id="291" name="5-Point Star 290">
          <a:extLst>
            <a:ext uri="{FF2B5EF4-FFF2-40B4-BE49-F238E27FC236}">
              <a16:creationId xmlns:a16="http://schemas.microsoft.com/office/drawing/2014/main" id="{00000000-0008-0000-0000-000023010000}"/>
            </a:ext>
          </a:extLst>
        </xdr:cNvPr>
        <xdr:cNvSpPr/>
      </xdr:nvSpPr>
      <xdr:spPr>
        <a:xfrm>
          <a:off x="11096625" y="8734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27</xdr:row>
      <xdr:rowOff>0</xdr:rowOff>
    </xdr:from>
    <xdr:to>
      <xdr:col>20</xdr:col>
      <xdr:colOff>176212</xdr:colOff>
      <xdr:row>27</xdr:row>
      <xdr:rowOff>176212</xdr:rowOff>
    </xdr:to>
    <xdr:sp macro="" textlink="">
      <xdr:nvSpPr>
        <xdr:cNvPr id="292" name="5-Point Star 291">
          <a:extLst>
            <a:ext uri="{FF2B5EF4-FFF2-40B4-BE49-F238E27FC236}">
              <a16:creationId xmlns:a16="http://schemas.microsoft.com/office/drawing/2014/main" id="{00000000-0008-0000-0000-000024010000}"/>
            </a:ext>
          </a:extLst>
        </xdr:cNvPr>
        <xdr:cNvSpPr/>
      </xdr:nvSpPr>
      <xdr:spPr>
        <a:xfrm>
          <a:off x="11677650" y="8734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27</xdr:row>
      <xdr:rowOff>0</xdr:rowOff>
    </xdr:from>
    <xdr:to>
      <xdr:col>21</xdr:col>
      <xdr:colOff>176212</xdr:colOff>
      <xdr:row>27</xdr:row>
      <xdr:rowOff>176212</xdr:rowOff>
    </xdr:to>
    <xdr:sp macro="" textlink="">
      <xdr:nvSpPr>
        <xdr:cNvPr id="293" name="5-Point Star 292">
          <a:extLst>
            <a:ext uri="{FF2B5EF4-FFF2-40B4-BE49-F238E27FC236}">
              <a16:creationId xmlns:a16="http://schemas.microsoft.com/office/drawing/2014/main" id="{00000000-0008-0000-0000-000025010000}"/>
            </a:ext>
          </a:extLst>
        </xdr:cNvPr>
        <xdr:cNvSpPr/>
      </xdr:nvSpPr>
      <xdr:spPr>
        <a:xfrm>
          <a:off x="12182475" y="8734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25</xdr:row>
      <xdr:rowOff>0</xdr:rowOff>
    </xdr:from>
    <xdr:to>
      <xdr:col>18</xdr:col>
      <xdr:colOff>176212</xdr:colOff>
      <xdr:row>25</xdr:row>
      <xdr:rowOff>176212</xdr:rowOff>
    </xdr:to>
    <xdr:sp macro="" textlink="">
      <xdr:nvSpPr>
        <xdr:cNvPr id="294" name="5-Point Star 293">
          <a:extLst>
            <a:ext uri="{FF2B5EF4-FFF2-40B4-BE49-F238E27FC236}">
              <a16:creationId xmlns:a16="http://schemas.microsoft.com/office/drawing/2014/main" id="{00000000-0008-0000-0000-000026010000}"/>
            </a:ext>
          </a:extLst>
        </xdr:cNvPr>
        <xdr:cNvSpPr/>
      </xdr:nvSpPr>
      <xdr:spPr>
        <a:xfrm>
          <a:off x="10515600" y="80676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25</xdr:row>
      <xdr:rowOff>0</xdr:rowOff>
    </xdr:from>
    <xdr:to>
      <xdr:col>19</xdr:col>
      <xdr:colOff>176212</xdr:colOff>
      <xdr:row>25</xdr:row>
      <xdr:rowOff>176212</xdr:rowOff>
    </xdr:to>
    <xdr:sp macro="" textlink="">
      <xdr:nvSpPr>
        <xdr:cNvPr id="295" name="5-Point Star 294">
          <a:extLst>
            <a:ext uri="{FF2B5EF4-FFF2-40B4-BE49-F238E27FC236}">
              <a16:creationId xmlns:a16="http://schemas.microsoft.com/office/drawing/2014/main" id="{00000000-0008-0000-0000-000027010000}"/>
            </a:ext>
          </a:extLst>
        </xdr:cNvPr>
        <xdr:cNvSpPr/>
      </xdr:nvSpPr>
      <xdr:spPr>
        <a:xfrm>
          <a:off x="11096625" y="80676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25</xdr:row>
      <xdr:rowOff>0</xdr:rowOff>
    </xdr:from>
    <xdr:to>
      <xdr:col>20</xdr:col>
      <xdr:colOff>176212</xdr:colOff>
      <xdr:row>25</xdr:row>
      <xdr:rowOff>176212</xdr:rowOff>
    </xdr:to>
    <xdr:sp macro="" textlink="">
      <xdr:nvSpPr>
        <xdr:cNvPr id="296" name="5-Point Star 295">
          <a:extLst>
            <a:ext uri="{FF2B5EF4-FFF2-40B4-BE49-F238E27FC236}">
              <a16:creationId xmlns:a16="http://schemas.microsoft.com/office/drawing/2014/main" id="{00000000-0008-0000-0000-000028010000}"/>
            </a:ext>
          </a:extLst>
        </xdr:cNvPr>
        <xdr:cNvSpPr/>
      </xdr:nvSpPr>
      <xdr:spPr>
        <a:xfrm>
          <a:off x="11677650" y="80676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25</xdr:row>
      <xdr:rowOff>0</xdr:rowOff>
    </xdr:from>
    <xdr:to>
      <xdr:col>21</xdr:col>
      <xdr:colOff>176212</xdr:colOff>
      <xdr:row>25</xdr:row>
      <xdr:rowOff>176212</xdr:rowOff>
    </xdr:to>
    <xdr:sp macro="" textlink="">
      <xdr:nvSpPr>
        <xdr:cNvPr id="297" name="5-Point Star 296">
          <a:extLst>
            <a:ext uri="{FF2B5EF4-FFF2-40B4-BE49-F238E27FC236}">
              <a16:creationId xmlns:a16="http://schemas.microsoft.com/office/drawing/2014/main" id="{00000000-0008-0000-0000-000029010000}"/>
            </a:ext>
          </a:extLst>
        </xdr:cNvPr>
        <xdr:cNvSpPr/>
      </xdr:nvSpPr>
      <xdr:spPr>
        <a:xfrm>
          <a:off x="12182475" y="80676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23</xdr:row>
      <xdr:rowOff>0</xdr:rowOff>
    </xdr:from>
    <xdr:to>
      <xdr:col>18</xdr:col>
      <xdr:colOff>176212</xdr:colOff>
      <xdr:row>23</xdr:row>
      <xdr:rowOff>176212</xdr:rowOff>
    </xdr:to>
    <xdr:sp macro="" textlink="">
      <xdr:nvSpPr>
        <xdr:cNvPr id="298" name="5-Point Star 297">
          <a:extLst>
            <a:ext uri="{FF2B5EF4-FFF2-40B4-BE49-F238E27FC236}">
              <a16:creationId xmlns:a16="http://schemas.microsoft.com/office/drawing/2014/main" id="{00000000-0008-0000-0000-00002A010000}"/>
            </a:ext>
          </a:extLst>
        </xdr:cNvPr>
        <xdr:cNvSpPr/>
      </xdr:nvSpPr>
      <xdr:spPr>
        <a:xfrm>
          <a:off x="10515600" y="74009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23</xdr:row>
      <xdr:rowOff>0</xdr:rowOff>
    </xdr:from>
    <xdr:to>
      <xdr:col>19</xdr:col>
      <xdr:colOff>176212</xdr:colOff>
      <xdr:row>23</xdr:row>
      <xdr:rowOff>176212</xdr:rowOff>
    </xdr:to>
    <xdr:sp macro="" textlink="">
      <xdr:nvSpPr>
        <xdr:cNvPr id="299" name="5-Point Star 298">
          <a:extLst>
            <a:ext uri="{FF2B5EF4-FFF2-40B4-BE49-F238E27FC236}">
              <a16:creationId xmlns:a16="http://schemas.microsoft.com/office/drawing/2014/main" id="{00000000-0008-0000-0000-00002B010000}"/>
            </a:ext>
          </a:extLst>
        </xdr:cNvPr>
        <xdr:cNvSpPr/>
      </xdr:nvSpPr>
      <xdr:spPr>
        <a:xfrm>
          <a:off x="11096625" y="74009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23</xdr:row>
      <xdr:rowOff>0</xdr:rowOff>
    </xdr:from>
    <xdr:to>
      <xdr:col>20</xdr:col>
      <xdr:colOff>176212</xdr:colOff>
      <xdr:row>23</xdr:row>
      <xdr:rowOff>176212</xdr:rowOff>
    </xdr:to>
    <xdr:sp macro="" textlink="">
      <xdr:nvSpPr>
        <xdr:cNvPr id="300" name="5-Point Star 299">
          <a:extLst>
            <a:ext uri="{FF2B5EF4-FFF2-40B4-BE49-F238E27FC236}">
              <a16:creationId xmlns:a16="http://schemas.microsoft.com/office/drawing/2014/main" id="{00000000-0008-0000-0000-00002C010000}"/>
            </a:ext>
          </a:extLst>
        </xdr:cNvPr>
        <xdr:cNvSpPr/>
      </xdr:nvSpPr>
      <xdr:spPr>
        <a:xfrm>
          <a:off x="11677650" y="74009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23</xdr:row>
      <xdr:rowOff>0</xdr:rowOff>
    </xdr:from>
    <xdr:to>
      <xdr:col>21</xdr:col>
      <xdr:colOff>176212</xdr:colOff>
      <xdr:row>23</xdr:row>
      <xdr:rowOff>176212</xdr:rowOff>
    </xdr:to>
    <xdr:sp macro="" textlink="">
      <xdr:nvSpPr>
        <xdr:cNvPr id="301" name="5-Point Star 300">
          <a:extLst>
            <a:ext uri="{FF2B5EF4-FFF2-40B4-BE49-F238E27FC236}">
              <a16:creationId xmlns:a16="http://schemas.microsoft.com/office/drawing/2014/main" id="{00000000-0008-0000-0000-00002D010000}"/>
            </a:ext>
          </a:extLst>
        </xdr:cNvPr>
        <xdr:cNvSpPr/>
      </xdr:nvSpPr>
      <xdr:spPr>
        <a:xfrm>
          <a:off x="12182475" y="74009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21</xdr:row>
      <xdr:rowOff>0</xdr:rowOff>
    </xdr:from>
    <xdr:to>
      <xdr:col>18</xdr:col>
      <xdr:colOff>176212</xdr:colOff>
      <xdr:row>21</xdr:row>
      <xdr:rowOff>176212</xdr:rowOff>
    </xdr:to>
    <xdr:sp macro="" textlink="">
      <xdr:nvSpPr>
        <xdr:cNvPr id="302" name="5-Point Star 301">
          <a:extLst>
            <a:ext uri="{FF2B5EF4-FFF2-40B4-BE49-F238E27FC236}">
              <a16:creationId xmlns:a16="http://schemas.microsoft.com/office/drawing/2014/main" id="{00000000-0008-0000-0000-00002E010000}"/>
            </a:ext>
          </a:extLst>
        </xdr:cNvPr>
        <xdr:cNvSpPr/>
      </xdr:nvSpPr>
      <xdr:spPr>
        <a:xfrm>
          <a:off x="10515600" y="6734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21</xdr:row>
      <xdr:rowOff>0</xdr:rowOff>
    </xdr:from>
    <xdr:to>
      <xdr:col>19</xdr:col>
      <xdr:colOff>176212</xdr:colOff>
      <xdr:row>21</xdr:row>
      <xdr:rowOff>176212</xdr:rowOff>
    </xdr:to>
    <xdr:sp macro="" textlink="">
      <xdr:nvSpPr>
        <xdr:cNvPr id="303" name="5-Point Star 302">
          <a:extLst>
            <a:ext uri="{FF2B5EF4-FFF2-40B4-BE49-F238E27FC236}">
              <a16:creationId xmlns:a16="http://schemas.microsoft.com/office/drawing/2014/main" id="{00000000-0008-0000-0000-00002F010000}"/>
            </a:ext>
          </a:extLst>
        </xdr:cNvPr>
        <xdr:cNvSpPr/>
      </xdr:nvSpPr>
      <xdr:spPr>
        <a:xfrm>
          <a:off x="11096625" y="6734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21</xdr:row>
      <xdr:rowOff>0</xdr:rowOff>
    </xdr:from>
    <xdr:to>
      <xdr:col>20</xdr:col>
      <xdr:colOff>176212</xdr:colOff>
      <xdr:row>21</xdr:row>
      <xdr:rowOff>176212</xdr:rowOff>
    </xdr:to>
    <xdr:sp macro="" textlink="">
      <xdr:nvSpPr>
        <xdr:cNvPr id="304" name="5-Point Star 303">
          <a:extLst>
            <a:ext uri="{FF2B5EF4-FFF2-40B4-BE49-F238E27FC236}">
              <a16:creationId xmlns:a16="http://schemas.microsoft.com/office/drawing/2014/main" id="{00000000-0008-0000-0000-000030010000}"/>
            </a:ext>
          </a:extLst>
        </xdr:cNvPr>
        <xdr:cNvSpPr/>
      </xdr:nvSpPr>
      <xdr:spPr>
        <a:xfrm>
          <a:off x="11677650" y="6734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21</xdr:row>
      <xdr:rowOff>0</xdr:rowOff>
    </xdr:from>
    <xdr:to>
      <xdr:col>21</xdr:col>
      <xdr:colOff>176212</xdr:colOff>
      <xdr:row>21</xdr:row>
      <xdr:rowOff>176212</xdr:rowOff>
    </xdr:to>
    <xdr:sp macro="" textlink="">
      <xdr:nvSpPr>
        <xdr:cNvPr id="305" name="5-Point Star 304">
          <a:extLst>
            <a:ext uri="{FF2B5EF4-FFF2-40B4-BE49-F238E27FC236}">
              <a16:creationId xmlns:a16="http://schemas.microsoft.com/office/drawing/2014/main" id="{00000000-0008-0000-0000-000031010000}"/>
            </a:ext>
          </a:extLst>
        </xdr:cNvPr>
        <xdr:cNvSpPr/>
      </xdr:nvSpPr>
      <xdr:spPr>
        <a:xfrm>
          <a:off x="12182475" y="6734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19</xdr:row>
      <xdr:rowOff>0</xdr:rowOff>
    </xdr:from>
    <xdr:to>
      <xdr:col>18</xdr:col>
      <xdr:colOff>176212</xdr:colOff>
      <xdr:row>19</xdr:row>
      <xdr:rowOff>176212</xdr:rowOff>
    </xdr:to>
    <xdr:sp macro="" textlink="">
      <xdr:nvSpPr>
        <xdr:cNvPr id="306" name="5-Point Star 305">
          <a:extLst>
            <a:ext uri="{FF2B5EF4-FFF2-40B4-BE49-F238E27FC236}">
              <a16:creationId xmlns:a16="http://schemas.microsoft.com/office/drawing/2014/main" id="{00000000-0008-0000-0000-000032010000}"/>
            </a:ext>
          </a:extLst>
        </xdr:cNvPr>
        <xdr:cNvSpPr/>
      </xdr:nvSpPr>
      <xdr:spPr>
        <a:xfrm>
          <a:off x="10515600" y="6067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19</xdr:row>
      <xdr:rowOff>0</xdr:rowOff>
    </xdr:from>
    <xdr:to>
      <xdr:col>19</xdr:col>
      <xdr:colOff>176212</xdr:colOff>
      <xdr:row>19</xdr:row>
      <xdr:rowOff>176212</xdr:rowOff>
    </xdr:to>
    <xdr:sp macro="" textlink="">
      <xdr:nvSpPr>
        <xdr:cNvPr id="307" name="5-Point Star 306">
          <a:extLst>
            <a:ext uri="{FF2B5EF4-FFF2-40B4-BE49-F238E27FC236}">
              <a16:creationId xmlns:a16="http://schemas.microsoft.com/office/drawing/2014/main" id="{00000000-0008-0000-0000-000033010000}"/>
            </a:ext>
          </a:extLst>
        </xdr:cNvPr>
        <xdr:cNvSpPr/>
      </xdr:nvSpPr>
      <xdr:spPr>
        <a:xfrm>
          <a:off x="11096625" y="6067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19</xdr:row>
      <xdr:rowOff>0</xdr:rowOff>
    </xdr:from>
    <xdr:to>
      <xdr:col>20</xdr:col>
      <xdr:colOff>176212</xdr:colOff>
      <xdr:row>19</xdr:row>
      <xdr:rowOff>176212</xdr:rowOff>
    </xdr:to>
    <xdr:sp macro="" textlink="">
      <xdr:nvSpPr>
        <xdr:cNvPr id="308" name="5-Point Star 307">
          <a:extLst>
            <a:ext uri="{FF2B5EF4-FFF2-40B4-BE49-F238E27FC236}">
              <a16:creationId xmlns:a16="http://schemas.microsoft.com/office/drawing/2014/main" id="{00000000-0008-0000-0000-000034010000}"/>
            </a:ext>
          </a:extLst>
        </xdr:cNvPr>
        <xdr:cNvSpPr/>
      </xdr:nvSpPr>
      <xdr:spPr>
        <a:xfrm>
          <a:off x="11677650" y="6067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0</xdr:colOff>
      <xdr:row>22</xdr:row>
      <xdr:rowOff>0</xdr:rowOff>
    </xdr:from>
    <xdr:to>
      <xdr:col>22</xdr:col>
      <xdr:colOff>176212</xdr:colOff>
      <xdr:row>22</xdr:row>
      <xdr:rowOff>176212</xdr:rowOff>
    </xdr:to>
    <xdr:sp macro="" textlink="">
      <xdr:nvSpPr>
        <xdr:cNvPr id="309" name="5-Point Star 308">
          <a:extLst>
            <a:ext uri="{FF2B5EF4-FFF2-40B4-BE49-F238E27FC236}">
              <a16:creationId xmlns:a16="http://schemas.microsoft.com/office/drawing/2014/main" id="{00000000-0008-0000-0000-000035010000}"/>
            </a:ext>
          </a:extLst>
        </xdr:cNvPr>
        <xdr:cNvSpPr/>
      </xdr:nvSpPr>
      <xdr:spPr>
        <a:xfrm>
          <a:off x="12649200" y="7067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0</xdr:colOff>
      <xdr:row>21</xdr:row>
      <xdr:rowOff>38100</xdr:rowOff>
    </xdr:from>
    <xdr:to>
      <xdr:col>23</xdr:col>
      <xdr:colOff>176212</xdr:colOff>
      <xdr:row>21</xdr:row>
      <xdr:rowOff>214312</xdr:rowOff>
    </xdr:to>
    <xdr:sp macro="" textlink="">
      <xdr:nvSpPr>
        <xdr:cNvPr id="310" name="5-Point Star 309">
          <a:extLst>
            <a:ext uri="{FF2B5EF4-FFF2-40B4-BE49-F238E27FC236}">
              <a16:creationId xmlns:a16="http://schemas.microsoft.com/office/drawing/2014/main" id="{00000000-0008-0000-0000-000036010000}"/>
            </a:ext>
          </a:extLst>
        </xdr:cNvPr>
        <xdr:cNvSpPr/>
      </xdr:nvSpPr>
      <xdr:spPr>
        <a:xfrm>
          <a:off x="13239750" y="67722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0</xdr:colOff>
      <xdr:row>25</xdr:row>
      <xdr:rowOff>0</xdr:rowOff>
    </xdr:from>
    <xdr:to>
      <xdr:col>23</xdr:col>
      <xdr:colOff>176212</xdr:colOff>
      <xdr:row>25</xdr:row>
      <xdr:rowOff>176212</xdr:rowOff>
    </xdr:to>
    <xdr:sp macro="" textlink="">
      <xdr:nvSpPr>
        <xdr:cNvPr id="311" name="5-Point Star 310">
          <a:extLst>
            <a:ext uri="{FF2B5EF4-FFF2-40B4-BE49-F238E27FC236}">
              <a16:creationId xmlns:a16="http://schemas.microsoft.com/office/drawing/2014/main" id="{00000000-0008-0000-0000-000037010000}"/>
            </a:ext>
          </a:extLst>
        </xdr:cNvPr>
        <xdr:cNvSpPr/>
      </xdr:nvSpPr>
      <xdr:spPr>
        <a:xfrm>
          <a:off x="13239750" y="80676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0</xdr:colOff>
      <xdr:row>29</xdr:row>
      <xdr:rowOff>0</xdr:rowOff>
    </xdr:from>
    <xdr:to>
      <xdr:col>23</xdr:col>
      <xdr:colOff>176212</xdr:colOff>
      <xdr:row>29</xdr:row>
      <xdr:rowOff>176212</xdr:rowOff>
    </xdr:to>
    <xdr:sp macro="" textlink="">
      <xdr:nvSpPr>
        <xdr:cNvPr id="315" name="5-Point Star 314">
          <a:extLst>
            <a:ext uri="{FF2B5EF4-FFF2-40B4-BE49-F238E27FC236}">
              <a16:creationId xmlns:a16="http://schemas.microsoft.com/office/drawing/2014/main" id="{00000000-0008-0000-0000-00003B010000}"/>
            </a:ext>
          </a:extLst>
        </xdr:cNvPr>
        <xdr:cNvSpPr/>
      </xdr:nvSpPr>
      <xdr:spPr>
        <a:xfrm>
          <a:off x="13239750" y="9401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0</xdr:colOff>
      <xdr:row>32</xdr:row>
      <xdr:rowOff>0</xdr:rowOff>
    </xdr:from>
    <xdr:to>
      <xdr:col>22</xdr:col>
      <xdr:colOff>176212</xdr:colOff>
      <xdr:row>32</xdr:row>
      <xdr:rowOff>176212</xdr:rowOff>
    </xdr:to>
    <xdr:sp macro="" textlink="">
      <xdr:nvSpPr>
        <xdr:cNvPr id="316" name="5-Point Star 315">
          <a:extLst>
            <a:ext uri="{FF2B5EF4-FFF2-40B4-BE49-F238E27FC236}">
              <a16:creationId xmlns:a16="http://schemas.microsoft.com/office/drawing/2014/main" id="{00000000-0008-0000-0000-00003C010000}"/>
            </a:ext>
          </a:extLst>
        </xdr:cNvPr>
        <xdr:cNvSpPr/>
      </xdr:nvSpPr>
      <xdr:spPr>
        <a:xfrm>
          <a:off x="12649200" y="104013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0</xdr:colOff>
      <xdr:row>33</xdr:row>
      <xdr:rowOff>0</xdr:rowOff>
    </xdr:from>
    <xdr:to>
      <xdr:col>23</xdr:col>
      <xdr:colOff>176212</xdr:colOff>
      <xdr:row>33</xdr:row>
      <xdr:rowOff>176212</xdr:rowOff>
    </xdr:to>
    <xdr:sp macro="" textlink="">
      <xdr:nvSpPr>
        <xdr:cNvPr id="318" name="5-Point Star 317">
          <a:extLst>
            <a:ext uri="{FF2B5EF4-FFF2-40B4-BE49-F238E27FC236}">
              <a16:creationId xmlns:a16="http://schemas.microsoft.com/office/drawing/2014/main" id="{00000000-0008-0000-0000-00003E010000}"/>
            </a:ext>
          </a:extLst>
        </xdr:cNvPr>
        <xdr:cNvSpPr/>
      </xdr:nvSpPr>
      <xdr:spPr>
        <a:xfrm>
          <a:off x="13239750" y="107346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0</xdr:colOff>
      <xdr:row>37</xdr:row>
      <xdr:rowOff>0</xdr:rowOff>
    </xdr:from>
    <xdr:to>
      <xdr:col>22</xdr:col>
      <xdr:colOff>176212</xdr:colOff>
      <xdr:row>37</xdr:row>
      <xdr:rowOff>176212</xdr:rowOff>
    </xdr:to>
    <xdr:sp macro="" textlink="">
      <xdr:nvSpPr>
        <xdr:cNvPr id="319" name="5-Point Star 318">
          <a:extLst>
            <a:ext uri="{FF2B5EF4-FFF2-40B4-BE49-F238E27FC236}">
              <a16:creationId xmlns:a16="http://schemas.microsoft.com/office/drawing/2014/main" id="{00000000-0008-0000-0000-00003F010000}"/>
            </a:ext>
          </a:extLst>
        </xdr:cNvPr>
        <xdr:cNvSpPr/>
      </xdr:nvSpPr>
      <xdr:spPr>
        <a:xfrm>
          <a:off x="12649200" y="12068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0</xdr:colOff>
      <xdr:row>37</xdr:row>
      <xdr:rowOff>0</xdr:rowOff>
    </xdr:from>
    <xdr:to>
      <xdr:col>23</xdr:col>
      <xdr:colOff>176212</xdr:colOff>
      <xdr:row>37</xdr:row>
      <xdr:rowOff>176212</xdr:rowOff>
    </xdr:to>
    <xdr:sp macro="" textlink="">
      <xdr:nvSpPr>
        <xdr:cNvPr id="320" name="5-Point Star 319">
          <a:extLst>
            <a:ext uri="{FF2B5EF4-FFF2-40B4-BE49-F238E27FC236}">
              <a16:creationId xmlns:a16="http://schemas.microsoft.com/office/drawing/2014/main" id="{00000000-0008-0000-0000-000040010000}"/>
            </a:ext>
          </a:extLst>
        </xdr:cNvPr>
        <xdr:cNvSpPr/>
      </xdr:nvSpPr>
      <xdr:spPr>
        <a:xfrm>
          <a:off x="13239750" y="12068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0</xdr:colOff>
      <xdr:row>65</xdr:row>
      <xdr:rowOff>0</xdr:rowOff>
    </xdr:from>
    <xdr:to>
      <xdr:col>22</xdr:col>
      <xdr:colOff>176212</xdr:colOff>
      <xdr:row>65</xdr:row>
      <xdr:rowOff>176212</xdr:rowOff>
    </xdr:to>
    <xdr:sp macro="" textlink="">
      <xdr:nvSpPr>
        <xdr:cNvPr id="322" name="5-Point Star 321">
          <a:extLst>
            <a:ext uri="{FF2B5EF4-FFF2-40B4-BE49-F238E27FC236}">
              <a16:creationId xmlns:a16="http://schemas.microsoft.com/office/drawing/2014/main" id="{00000000-0008-0000-0000-000042010000}"/>
            </a:ext>
          </a:extLst>
        </xdr:cNvPr>
        <xdr:cNvSpPr/>
      </xdr:nvSpPr>
      <xdr:spPr>
        <a:xfrm>
          <a:off x="12649200" y="22955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0</xdr:colOff>
      <xdr:row>18</xdr:row>
      <xdr:rowOff>0</xdr:rowOff>
    </xdr:from>
    <xdr:to>
      <xdr:col>26</xdr:col>
      <xdr:colOff>176212</xdr:colOff>
      <xdr:row>18</xdr:row>
      <xdr:rowOff>176212</xdr:rowOff>
    </xdr:to>
    <xdr:sp macro="" textlink="">
      <xdr:nvSpPr>
        <xdr:cNvPr id="326" name="5-Point Star 325">
          <a:extLst>
            <a:ext uri="{FF2B5EF4-FFF2-40B4-BE49-F238E27FC236}">
              <a16:creationId xmlns:a16="http://schemas.microsoft.com/office/drawing/2014/main" id="{00000000-0008-0000-0000-000046010000}"/>
            </a:ext>
          </a:extLst>
        </xdr:cNvPr>
        <xdr:cNvSpPr/>
      </xdr:nvSpPr>
      <xdr:spPr>
        <a:xfrm>
          <a:off x="177045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28</xdr:col>
      <xdr:colOff>0</xdr:colOff>
      <xdr:row>18</xdr:row>
      <xdr:rowOff>0</xdr:rowOff>
    </xdr:from>
    <xdr:to>
      <xdr:col>28</xdr:col>
      <xdr:colOff>176212</xdr:colOff>
      <xdr:row>18</xdr:row>
      <xdr:rowOff>176212</xdr:rowOff>
    </xdr:to>
    <xdr:sp macro="" textlink="">
      <xdr:nvSpPr>
        <xdr:cNvPr id="327" name="5-Point Star 326">
          <a:extLst>
            <a:ext uri="{FF2B5EF4-FFF2-40B4-BE49-F238E27FC236}">
              <a16:creationId xmlns:a16="http://schemas.microsoft.com/office/drawing/2014/main" id="{00000000-0008-0000-0000-000047010000}"/>
            </a:ext>
          </a:extLst>
        </xdr:cNvPr>
        <xdr:cNvSpPr/>
      </xdr:nvSpPr>
      <xdr:spPr>
        <a:xfrm>
          <a:off x="15754350" y="5734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19</xdr:row>
      <xdr:rowOff>0</xdr:rowOff>
    </xdr:from>
    <xdr:to>
      <xdr:col>27</xdr:col>
      <xdr:colOff>176212</xdr:colOff>
      <xdr:row>19</xdr:row>
      <xdr:rowOff>176212</xdr:rowOff>
    </xdr:to>
    <xdr:sp macro="" textlink="">
      <xdr:nvSpPr>
        <xdr:cNvPr id="328" name="5-Point Star 327">
          <a:extLst>
            <a:ext uri="{FF2B5EF4-FFF2-40B4-BE49-F238E27FC236}">
              <a16:creationId xmlns:a16="http://schemas.microsoft.com/office/drawing/2014/main" id="{00000000-0008-0000-0000-000048010000}"/>
            </a:ext>
          </a:extLst>
        </xdr:cNvPr>
        <xdr:cNvSpPr/>
      </xdr:nvSpPr>
      <xdr:spPr>
        <a:xfrm>
          <a:off x="15201900" y="6067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19</xdr:row>
      <xdr:rowOff>0</xdr:rowOff>
    </xdr:from>
    <xdr:to>
      <xdr:col>29</xdr:col>
      <xdr:colOff>176212</xdr:colOff>
      <xdr:row>19</xdr:row>
      <xdr:rowOff>176212</xdr:rowOff>
    </xdr:to>
    <xdr:sp macro="" textlink="">
      <xdr:nvSpPr>
        <xdr:cNvPr id="329" name="5-Point Star 328">
          <a:extLst>
            <a:ext uri="{FF2B5EF4-FFF2-40B4-BE49-F238E27FC236}">
              <a16:creationId xmlns:a16="http://schemas.microsoft.com/office/drawing/2014/main" id="{00000000-0008-0000-0000-000049010000}"/>
            </a:ext>
          </a:extLst>
        </xdr:cNvPr>
        <xdr:cNvSpPr/>
      </xdr:nvSpPr>
      <xdr:spPr>
        <a:xfrm>
          <a:off x="16259175" y="6067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0</xdr:colOff>
      <xdr:row>22</xdr:row>
      <xdr:rowOff>0</xdr:rowOff>
    </xdr:from>
    <xdr:to>
      <xdr:col>26</xdr:col>
      <xdr:colOff>176212</xdr:colOff>
      <xdr:row>22</xdr:row>
      <xdr:rowOff>176212</xdr:rowOff>
    </xdr:to>
    <xdr:sp macro="" textlink="">
      <xdr:nvSpPr>
        <xdr:cNvPr id="330" name="5-Point Star 329">
          <a:extLst>
            <a:ext uri="{FF2B5EF4-FFF2-40B4-BE49-F238E27FC236}">
              <a16:creationId xmlns:a16="http://schemas.microsoft.com/office/drawing/2014/main" id="{00000000-0008-0000-0000-00004A010000}"/>
            </a:ext>
          </a:extLst>
        </xdr:cNvPr>
        <xdr:cNvSpPr/>
      </xdr:nvSpPr>
      <xdr:spPr>
        <a:xfrm>
          <a:off x="14497050" y="7067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28</xdr:col>
      <xdr:colOff>0</xdr:colOff>
      <xdr:row>22</xdr:row>
      <xdr:rowOff>0</xdr:rowOff>
    </xdr:from>
    <xdr:to>
      <xdr:col>28</xdr:col>
      <xdr:colOff>176212</xdr:colOff>
      <xdr:row>22</xdr:row>
      <xdr:rowOff>176212</xdr:rowOff>
    </xdr:to>
    <xdr:sp macro="" textlink="">
      <xdr:nvSpPr>
        <xdr:cNvPr id="331" name="5-Point Star 330">
          <a:extLst>
            <a:ext uri="{FF2B5EF4-FFF2-40B4-BE49-F238E27FC236}">
              <a16:creationId xmlns:a16="http://schemas.microsoft.com/office/drawing/2014/main" id="{00000000-0008-0000-0000-00004B010000}"/>
            </a:ext>
          </a:extLst>
        </xdr:cNvPr>
        <xdr:cNvSpPr/>
      </xdr:nvSpPr>
      <xdr:spPr>
        <a:xfrm>
          <a:off x="15754350" y="7067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a:t>
          </a:r>
        </a:p>
      </xdr:txBody>
    </xdr:sp>
    <xdr:clientData/>
  </xdr:twoCellAnchor>
  <xdr:twoCellAnchor>
    <xdr:from>
      <xdr:col>26</xdr:col>
      <xdr:colOff>0</xdr:colOff>
      <xdr:row>26</xdr:row>
      <xdr:rowOff>0</xdr:rowOff>
    </xdr:from>
    <xdr:to>
      <xdr:col>26</xdr:col>
      <xdr:colOff>176212</xdr:colOff>
      <xdr:row>26</xdr:row>
      <xdr:rowOff>176212</xdr:rowOff>
    </xdr:to>
    <xdr:sp macro="" textlink="">
      <xdr:nvSpPr>
        <xdr:cNvPr id="332" name="5-Point Star 331">
          <a:extLst>
            <a:ext uri="{FF2B5EF4-FFF2-40B4-BE49-F238E27FC236}">
              <a16:creationId xmlns:a16="http://schemas.microsoft.com/office/drawing/2014/main" id="{00000000-0008-0000-0000-00004C010000}"/>
            </a:ext>
          </a:extLst>
        </xdr:cNvPr>
        <xdr:cNvSpPr/>
      </xdr:nvSpPr>
      <xdr:spPr>
        <a:xfrm>
          <a:off x="14497050" y="8401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28</xdr:col>
      <xdr:colOff>0</xdr:colOff>
      <xdr:row>26</xdr:row>
      <xdr:rowOff>0</xdr:rowOff>
    </xdr:from>
    <xdr:to>
      <xdr:col>28</xdr:col>
      <xdr:colOff>176212</xdr:colOff>
      <xdr:row>26</xdr:row>
      <xdr:rowOff>176212</xdr:rowOff>
    </xdr:to>
    <xdr:sp macro="" textlink="">
      <xdr:nvSpPr>
        <xdr:cNvPr id="333" name="5-Point Star 332">
          <a:extLst>
            <a:ext uri="{FF2B5EF4-FFF2-40B4-BE49-F238E27FC236}">
              <a16:creationId xmlns:a16="http://schemas.microsoft.com/office/drawing/2014/main" id="{00000000-0008-0000-0000-00004D010000}"/>
            </a:ext>
          </a:extLst>
        </xdr:cNvPr>
        <xdr:cNvSpPr/>
      </xdr:nvSpPr>
      <xdr:spPr>
        <a:xfrm>
          <a:off x="15754350" y="8401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0</xdr:colOff>
      <xdr:row>30</xdr:row>
      <xdr:rowOff>0</xdr:rowOff>
    </xdr:from>
    <xdr:to>
      <xdr:col>26</xdr:col>
      <xdr:colOff>176212</xdr:colOff>
      <xdr:row>30</xdr:row>
      <xdr:rowOff>176212</xdr:rowOff>
    </xdr:to>
    <xdr:sp macro="" textlink="">
      <xdr:nvSpPr>
        <xdr:cNvPr id="337" name="5-Point Star 336">
          <a:extLst>
            <a:ext uri="{FF2B5EF4-FFF2-40B4-BE49-F238E27FC236}">
              <a16:creationId xmlns:a16="http://schemas.microsoft.com/office/drawing/2014/main" id="{00000000-0008-0000-0000-000051010000}"/>
            </a:ext>
          </a:extLst>
        </xdr:cNvPr>
        <xdr:cNvSpPr/>
      </xdr:nvSpPr>
      <xdr:spPr>
        <a:xfrm>
          <a:off x="14497050" y="9734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28</xdr:col>
      <xdr:colOff>0</xdr:colOff>
      <xdr:row>30</xdr:row>
      <xdr:rowOff>0</xdr:rowOff>
    </xdr:from>
    <xdr:to>
      <xdr:col>28</xdr:col>
      <xdr:colOff>176212</xdr:colOff>
      <xdr:row>30</xdr:row>
      <xdr:rowOff>176212</xdr:rowOff>
    </xdr:to>
    <xdr:sp macro="" textlink="">
      <xdr:nvSpPr>
        <xdr:cNvPr id="338" name="5-Point Star 337">
          <a:extLst>
            <a:ext uri="{FF2B5EF4-FFF2-40B4-BE49-F238E27FC236}">
              <a16:creationId xmlns:a16="http://schemas.microsoft.com/office/drawing/2014/main" id="{00000000-0008-0000-0000-000052010000}"/>
            </a:ext>
          </a:extLst>
        </xdr:cNvPr>
        <xdr:cNvSpPr/>
      </xdr:nvSpPr>
      <xdr:spPr>
        <a:xfrm>
          <a:off x="15754350" y="9734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0</xdr:colOff>
      <xdr:row>34</xdr:row>
      <xdr:rowOff>0</xdr:rowOff>
    </xdr:from>
    <xdr:to>
      <xdr:col>26</xdr:col>
      <xdr:colOff>176212</xdr:colOff>
      <xdr:row>34</xdr:row>
      <xdr:rowOff>176212</xdr:rowOff>
    </xdr:to>
    <xdr:sp macro="" textlink="">
      <xdr:nvSpPr>
        <xdr:cNvPr id="341" name="5-Point Star 340">
          <a:extLst>
            <a:ext uri="{FF2B5EF4-FFF2-40B4-BE49-F238E27FC236}">
              <a16:creationId xmlns:a16="http://schemas.microsoft.com/office/drawing/2014/main" id="{00000000-0008-0000-0000-000055010000}"/>
            </a:ext>
          </a:extLst>
        </xdr:cNvPr>
        <xdr:cNvSpPr/>
      </xdr:nvSpPr>
      <xdr:spPr>
        <a:xfrm>
          <a:off x="14497050" y="11068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28</xdr:col>
      <xdr:colOff>0</xdr:colOff>
      <xdr:row>34</xdr:row>
      <xdr:rowOff>0</xdr:rowOff>
    </xdr:from>
    <xdr:to>
      <xdr:col>28</xdr:col>
      <xdr:colOff>176212</xdr:colOff>
      <xdr:row>34</xdr:row>
      <xdr:rowOff>176212</xdr:rowOff>
    </xdr:to>
    <xdr:sp macro="" textlink="">
      <xdr:nvSpPr>
        <xdr:cNvPr id="342" name="5-Point Star 341">
          <a:extLst>
            <a:ext uri="{FF2B5EF4-FFF2-40B4-BE49-F238E27FC236}">
              <a16:creationId xmlns:a16="http://schemas.microsoft.com/office/drawing/2014/main" id="{00000000-0008-0000-0000-000056010000}"/>
            </a:ext>
          </a:extLst>
        </xdr:cNvPr>
        <xdr:cNvSpPr/>
      </xdr:nvSpPr>
      <xdr:spPr>
        <a:xfrm>
          <a:off x="15754350" y="11068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0</xdr:colOff>
      <xdr:row>38</xdr:row>
      <xdr:rowOff>0</xdr:rowOff>
    </xdr:from>
    <xdr:to>
      <xdr:col>26</xdr:col>
      <xdr:colOff>176212</xdr:colOff>
      <xdr:row>38</xdr:row>
      <xdr:rowOff>176212</xdr:rowOff>
    </xdr:to>
    <xdr:sp macro="" textlink="">
      <xdr:nvSpPr>
        <xdr:cNvPr id="346" name="5-Point Star 345">
          <a:extLst>
            <a:ext uri="{FF2B5EF4-FFF2-40B4-BE49-F238E27FC236}">
              <a16:creationId xmlns:a16="http://schemas.microsoft.com/office/drawing/2014/main" id="{00000000-0008-0000-0000-00005A010000}"/>
            </a:ext>
          </a:extLst>
        </xdr:cNvPr>
        <xdr:cNvSpPr/>
      </xdr:nvSpPr>
      <xdr:spPr>
        <a:xfrm>
          <a:off x="14497050" y="124110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28</xdr:col>
      <xdr:colOff>0</xdr:colOff>
      <xdr:row>38</xdr:row>
      <xdr:rowOff>0</xdr:rowOff>
    </xdr:from>
    <xdr:to>
      <xdr:col>28</xdr:col>
      <xdr:colOff>176212</xdr:colOff>
      <xdr:row>38</xdr:row>
      <xdr:rowOff>176212</xdr:rowOff>
    </xdr:to>
    <xdr:sp macro="" textlink="">
      <xdr:nvSpPr>
        <xdr:cNvPr id="347" name="5-Point Star 346">
          <a:extLst>
            <a:ext uri="{FF2B5EF4-FFF2-40B4-BE49-F238E27FC236}">
              <a16:creationId xmlns:a16="http://schemas.microsoft.com/office/drawing/2014/main" id="{00000000-0008-0000-0000-00005B010000}"/>
            </a:ext>
          </a:extLst>
        </xdr:cNvPr>
        <xdr:cNvSpPr/>
      </xdr:nvSpPr>
      <xdr:spPr>
        <a:xfrm>
          <a:off x="15754350" y="124110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0</xdr:colOff>
      <xdr:row>42</xdr:row>
      <xdr:rowOff>0</xdr:rowOff>
    </xdr:from>
    <xdr:to>
      <xdr:col>26</xdr:col>
      <xdr:colOff>176212</xdr:colOff>
      <xdr:row>42</xdr:row>
      <xdr:rowOff>176212</xdr:rowOff>
    </xdr:to>
    <xdr:sp macro="" textlink="">
      <xdr:nvSpPr>
        <xdr:cNvPr id="350" name="5-Point Star 349">
          <a:extLst>
            <a:ext uri="{FF2B5EF4-FFF2-40B4-BE49-F238E27FC236}">
              <a16:creationId xmlns:a16="http://schemas.microsoft.com/office/drawing/2014/main" id="{00000000-0008-0000-0000-00005E010000}"/>
            </a:ext>
          </a:extLst>
        </xdr:cNvPr>
        <xdr:cNvSpPr/>
      </xdr:nvSpPr>
      <xdr:spPr>
        <a:xfrm>
          <a:off x="14497050" y="16097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28</xdr:col>
      <xdr:colOff>0</xdr:colOff>
      <xdr:row>42</xdr:row>
      <xdr:rowOff>0</xdr:rowOff>
    </xdr:from>
    <xdr:to>
      <xdr:col>28</xdr:col>
      <xdr:colOff>176212</xdr:colOff>
      <xdr:row>42</xdr:row>
      <xdr:rowOff>176212</xdr:rowOff>
    </xdr:to>
    <xdr:sp macro="" textlink="">
      <xdr:nvSpPr>
        <xdr:cNvPr id="351" name="5-Point Star 350">
          <a:extLst>
            <a:ext uri="{FF2B5EF4-FFF2-40B4-BE49-F238E27FC236}">
              <a16:creationId xmlns:a16="http://schemas.microsoft.com/office/drawing/2014/main" id="{00000000-0008-0000-0000-00005F010000}"/>
            </a:ext>
          </a:extLst>
        </xdr:cNvPr>
        <xdr:cNvSpPr/>
      </xdr:nvSpPr>
      <xdr:spPr>
        <a:xfrm>
          <a:off x="15754350" y="16097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48</xdr:row>
      <xdr:rowOff>0</xdr:rowOff>
    </xdr:from>
    <xdr:to>
      <xdr:col>27</xdr:col>
      <xdr:colOff>176212</xdr:colOff>
      <xdr:row>48</xdr:row>
      <xdr:rowOff>176212</xdr:rowOff>
    </xdr:to>
    <xdr:sp macro="" textlink="">
      <xdr:nvSpPr>
        <xdr:cNvPr id="352" name="5-Point Star 351">
          <a:extLst>
            <a:ext uri="{FF2B5EF4-FFF2-40B4-BE49-F238E27FC236}">
              <a16:creationId xmlns:a16="http://schemas.microsoft.com/office/drawing/2014/main" id="{00000000-0008-0000-0000-000060010000}"/>
            </a:ext>
          </a:extLst>
        </xdr:cNvPr>
        <xdr:cNvSpPr/>
      </xdr:nvSpPr>
      <xdr:spPr>
        <a:xfrm>
          <a:off x="15201900" y="17125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48</xdr:row>
      <xdr:rowOff>0</xdr:rowOff>
    </xdr:from>
    <xdr:to>
      <xdr:col>29</xdr:col>
      <xdr:colOff>176212</xdr:colOff>
      <xdr:row>48</xdr:row>
      <xdr:rowOff>176212</xdr:rowOff>
    </xdr:to>
    <xdr:sp macro="" textlink="">
      <xdr:nvSpPr>
        <xdr:cNvPr id="353" name="5-Point Star 352">
          <a:extLst>
            <a:ext uri="{FF2B5EF4-FFF2-40B4-BE49-F238E27FC236}">
              <a16:creationId xmlns:a16="http://schemas.microsoft.com/office/drawing/2014/main" id="{00000000-0008-0000-0000-000061010000}"/>
            </a:ext>
          </a:extLst>
        </xdr:cNvPr>
        <xdr:cNvSpPr/>
      </xdr:nvSpPr>
      <xdr:spPr>
        <a:xfrm>
          <a:off x="16259175" y="17125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0</xdr:colOff>
      <xdr:row>49</xdr:row>
      <xdr:rowOff>0</xdr:rowOff>
    </xdr:from>
    <xdr:to>
      <xdr:col>26</xdr:col>
      <xdr:colOff>176212</xdr:colOff>
      <xdr:row>49</xdr:row>
      <xdr:rowOff>176212</xdr:rowOff>
    </xdr:to>
    <xdr:sp macro="" textlink="">
      <xdr:nvSpPr>
        <xdr:cNvPr id="354" name="5-Point Star 353">
          <a:extLst>
            <a:ext uri="{FF2B5EF4-FFF2-40B4-BE49-F238E27FC236}">
              <a16:creationId xmlns:a16="http://schemas.microsoft.com/office/drawing/2014/main" id="{00000000-0008-0000-0000-000062010000}"/>
            </a:ext>
          </a:extLst>
        </xdr:cNvPr>
        <xdr:cNvSpPr/>
      </xdr:nvSpPr>
      <xdr:spPr>
        <a:xfrm>
          <a:off x="14497050" y="17468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52</xdr:row>
      <xdr:rowOff>0</xdr:rowOff>
    </xdr:from>
    <xdr:to>
      <xdr:col>27</xdr:col>
      <xdr:colOff>176212</xdr:colOff>
      <xdr:row>52</xdr:row>
      <xdr:rowOff>176212</xdr:rowOff>
    </xdr:to>
    <xdr:sp macro="" textlink="">
      <xdr:nvSpPr>
        <xdr:cNvPr id="355" name="5-Point Star 354">
          <a:extLst>
            <a:ext uri="{FF2B5EF4-FFF2-40B4-BE49-F238E27FC236}">
              <a16:creationId xmlns:a16="http://schemas.microsoft.com/office/drawing/2014/main" id="{00000000-0008-0000-0000-000063010000}"/>
            </a:ext>
          </a:extLst>
        </xdr:cNvPr>
        <xdr:cNvSpPr/>
      </xdr:nvSpPr>
      <xdr:spPr>
        <a:xfrm>
          <a:off x="15201900" y="18497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52</xdr:row>
      <xdr:rowOff>0</xdr:rowOff>
    </xdr:from>
    <xdr:to>
      <xdr:col>29</xdr:col>
      <xdr:colOff>176212</xdr:colOff>
      <xdr:row>52</xdr:row>
      <xdr:rowOff>176212</xdr:rowOff>
    </xdr:to>
    <xdr:sp macro="" textlink="">
      <xdr:nvSpPr>
        <xdr:cNvPr id="356" name="5-Point Star 355">
          <a:extLst>
            <a:ext uri="{FF2B5EF4-FFF2-40B4-BE49-F238E27FC236}">
              <a16:creationId xmlns:a16="http://schemas.microsoft.com/office/drawing/2014/main" id="{00000000-0008-0000-0000-000064010000}"/>
            </a:ext>
          </a:extLst>
        </xdr:cNvPr>
        <xdr:cNvSpPr/>
      </xdr:nvSpPr>
      <xdr:spPr>
        <a:xfrm>
          <a:off x="16259175" y="18497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0</xdr:colOff>
      <xdr:row>53</xdr:row>
      <xdr:rowOff>0</xdr:rowOff>
    </xdr:from>
    <xdr:to>
      <xdr:col>26</xdr:col>
      <xdr:colOff>176212</xdr:colOff>
      <xdr:row>53</xdr:row>
      <xdr:rowOff>176212</xdr:rowOff>
    </xdr:to>
    <xdr:sp macro="" textlink="">
      <xdr:nvSpPr>
        <xdr:cNvPr id="357" name="5-Point Star 356">
          <a:extLst>
            <a:ext uri="{FF2B5EF4-FFF2-40B4-BE49-F238E27FC236}">
              <a16:creationId xmlns:a16="http://schemas.microsoft.com/office/drawing/2014/main" id="{00000000-0008-0000-0000-000065010000}"/>
            </a:ext>
          </a:extLst>
        </xdr:cNvPr>
        <xdr:cNvSpPr/>
      </xdr:nvSpPr>
      <xdr:spPr>
        <a:xfrm>
          <a:off x="14497050" y="188404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56</xdr:row>
      <xdr:rowOff>0</xdr:rowOff>
    </xdr:from>
    <xdr:to>
      <xdr:col>27</xdr:col>
      <xdr:colOff>176212</xdr:colOff>
      <xdr:row>56</xdr:row>
      <xdr:rowOff>176212</xdr:rowOff>
    </xdr:to>
    <xdr:sp macro="" textlink="">
      <xdr:nvSpPr>
        <xdr:cNvPr id="359" name="5-Point Star 358">
          <a:extLst>
            <a:ext uri="{FF2B5EF4-FFF2-40B4-BE49-F238E27FC236}">
              <a16:creationId xmlns:a16="http://schemas.microsoft.com/office/drawing/2014/main" id="{00000000-0008-0000-0000-000067010000}"/>
            </a:ext>
          </a:extLst>
        </xdr:cNvPr>
        <xdr:cNvSpPr/>
      </xdr:nvSpPr>
      <xdr:spPr>
        <a:xfrm>
          <a:off x="15201900" y="19869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56</xdr:row>
      <xdr:rowOff>0</xdr:rowOff>
    </xdr:from>
    <xdr:to>
      <xdr:col>29</xdr:col>
      <xdr:colOff>176212</xdr:colOff>
      <xdr:row>56</xdr:row>
      <xdr:rowOff>176212</xdr:rowOff>
    </xdr:to>
    <xdr:sp macro="" textlink="">
      <xdr:nvSpPr>
        <xdr:cNvPr id="360" name="5-Point Star 359">
          <a:extLst>
            <a:ext uri="{FF2B5EF4-FFF2-40B4-BE49-F238E27FC236}">
              <a16:creationId xmlns:a16="http://schemas.microsoft.com/office/drawing/2014/main" id="{00000000-0008-0000-0000-000068010000}"/>
            </a:ext>
          </a:extLst>
        </xdr:cNvPr>
        <xdr:cNvSpPr/>
      </xdr:nvSpPr>
      <xdr:spPr>
        <a:xfrm>
          <a:off x="16259175" y="19869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0</xdr:colOff>
      <xdr:row>57</xdr:row>
      <xdr:rowOff>0</xdr:rowOff>
    </xdr:from>
    <xdr:to>
      <xdr:col>26</xdr:col>
      <xdr:colOff>176212</xdr:colOff>
      <xdr:row>57</xdr:row>
      <xdr:rowOff>176212</xdr:rowOff>
    </xdr:to>
    <xdr:sp macro="" textlink="">
      <xdr:nvSpPr>
        <xdr:cNvPr id="361" name="5-Point Star 360">
          <a:extLst>
            <a:ext uri="{FF2B5EF4-FFF2-40B4-BE49-F238E27FC236}">
              <a16:creationId xmlns:a16="http://schemas.microsoft.com/office/drawing/2014/main" id="{00000000-0008-0000-0000-000069010000}"/>
            </a:ext>
          </a:extLst>
        </xdr:cNvPr>
        <xdr:cNvSpPr/>
      </xdr:nvSpPr>
      <xdr:spPr>
        <a:xfrm>
          <a:off x="14497050" y="202120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60</xdr:row>
      <xdr:rowOff>0</xdr:rowOff>
    </xdr:from>
    <xdr:to>
      <xdr:col>27</xdr:col>
      <xdr:colOff>176212</xdr:colOff>
      <xdr:row>60</xdr:row>
      <xdr:rowOff>176212</xdr:rowOff>
    </xdr:to>
    <xdr:sp macro="" textlink="">
      <xdr:nvSpPr>
        <xdr:cNvPr id="363" name="5-Point Star 362">
          <a:extLst>
            <a:ext uri="{FF2B5EF4-FFF2-40B4-BE49-F238E27FC236}">
              <a16:creationId xmlns:a16="http://schemas.microsoft.com/office/drawing/2014/main" id="{00000000-0008-0000-0000-00006B010000}"/>
            </a:ext>
          </a:extLst>
        </xdr:cNvPr>
        <xdr:cNvSpPr/>
      </xdr:nvSpPr>
      <xdr:spPr>
        <a:xfrm>
          <a:off x="15201900" y="21240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60</xdr:row>
      <xdr:rowOff>0</xdr:rowOff>
    </xdr:from>
    <xdr:to>
      <xdr:col>29</xdr:col>
      <xdr:colOff>176212</xdr:colOff>
      <xdr:row>60</xdr:row>
      <xdr:rowOff>176212</xdr:rowOff>
    </xdr:to>
    <xdr:sp macro="" textlink="">
      <xdr:nvSpPr>
        <xdr:cNvPr id="364" name="5-Point Star 363">
          <a:extLst>
            <a:ext uri="{FF2B5EF4-FFF2-40B4-BE49-F238E27FC236}">
              <a16:creationId xmlns:a16="http://schemas.microsoft.com/office/drawing/2014/main" id="{00000000-0008-0000-0000-00006C010000}"/>
            </a:ext>
          </a:extLst>
        </xdr:cNvPr>
        <xdr:cNvSpPr/>
      </xdr:nvSpPr>
      <xdr:spPr>
        <a:xfrm>
          <a:off x="16259175" y="21240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0</xdr:colOff>
      <xdr:row>61</xdr:row>
      <xdr:rowOff>0</xdr:rowOff>
    </xdr:from>
    <xdr:to>
      <xdr:col>26</xdr:col>
      <xdr:colOff>176212</xdr:colOff>
      <xdr:row>61</xdr:row>
      <xdr:rowOff>176212</xdr:rowOff>
    </xdr:to>
    <xdr:sp macro="" textlink="">
      <xdr:nvSpPr>
        <xdr:cNvPr id="365" name="5-Point Star 364">
          <a:extLst>
            <a:ext uri="{FF2B5EF4-FFF2-40B4-BE49-F238E27FC236}">
              <a16:creationId xmlns:a16="http://schemas.microsoft.com/office/drawing/2014/main" id="{00000000-0008-0000-0000-00006D010000}"/>
            </a:ext>
          </a:extLst>
        </xdr:cNvPr>
        <xdr:cNvSpPr/>
      </xdr:nvSpPr>
      <xdr:spPr>
        <a:xfrm>
          <a:off x="14497050" y="215836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64</xdr:row>
      <xdr:rowOff>0</xdr:rowOff>
    </xdr:from>
    <xdr:to>
      <xdr:col>27</xdr:col>
      <xdr:colOff>176212</xdr:colOff>
      <xdr:row>64</xdr:row>
      <xdr:rowOff>176212</xdr:rowOff>
    </xdr:to>
    <xdr:sp macro="" textlink="">
      <xdr:nvSpPr>
        <xdr:cNvPr id="367" name="5-Point Star 366">
          <a:extLst>
            <a:ext uri="{FF2B5EF4-FFF2-40B4-BE49-F238E27FC236}">
              <a16:creationId xmlns:a16="http://schemas.microsoft.com/office/drawing/2014/main" id="{00000000-0008-0000-0000-00006F010000}"/>
            </a:ext>
          </a:extLst>
        </xdr:cNvPr>
        <xdr:cNvSpPr/>
      </xdr:nvSpPr>
      <xdr:spPr>
        <a:xfrm>
          <a:off x="15201900" y="22612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64</xdr:row>
      <xdr:rowOff>0</xdr:rowOff>
    </xdr:from>
    <xdr:to>
      <xdr:col>29</xdr:col>
      <xdr:colOff>176212</xdr:colOff>
      <xdr:row>64</xdr:row>
      <xdr:rowOff>176212</xdr:rowOff>
    </xdr:to>
    <xdr:sp macro="" textlink="">
      <xdr:nvSpPr>
        <xdr:cNvPr id="368" name="5-Point Star 367">
          <a:extLst>
            <a:ext uri="{FF2B5EF4-FFF2-40B4-BE49-F238E27FC236}">
              <a16:creationId xmlns:a16="http://schemas.microsoft.com/office/drawing/2014/main" id="{00000000-0008-0000-0000-000070010000}"/>
            </a:ext>
          </a:extLst>
        </xdr:cNvPr>
        <xdr:cNvSpPr/>
      </xdr:nvSpPr>
      <xdr:spPr>
        <a:xfrm>
          <a:off x="16259175" y="22612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0</xdr:colOff>
      <xdr:row>65</xdr:row>
      <xdr:rowOff>0</xdr:rowOff>
    </xdr:from>
    <xdr:to>
      <xdr:col>26</xdr:col>
      <xdr:colOff>176212</xdr:colOff>
      <xdr:row>65</xdr:row>
      <xdr:rowOff>176212</xdr:rowOff>
    </xdr:to>
    <xdr:sp macro="" textlink="">
      <xdr:nvSpPr>
        <xdr:cNvPr id="369" name="5-Point Star 368">
          <a:extLst>
            <a:ext uri="{FF2B5EF4-FFF2-40B4-BE49-F238E27FC236}">
              <a16:creationId xmlns:a16="http://schemas.microsoft.com/office/drawing/2014/main" id="{00000000-0008-0000-0000-000071010000}"/>
            </a:ext>
          </a:extLst>
        </xdr:cNvPr>
        <xdr:cNvSpPr/>
      </xdr:nvSpPr>
      <xdr:spPr>
        <a:xfrm>
          <a:off x="14497050" y="22955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68</xdr:row>
      <xdr:rowOff>0</xdr:rowOff>
    </xdr:from>
    <xdr:to>
      <xdr:col>27</xdr:col>
      <xdr:colOff>176212</xdr:colOff>
      <xdr:row>68</xdr:row>
      <xdr:rowOff>176212</xdr:rowOff>
    </xdr:to>
    <xdr:sp macro="" textlink="">
      <xdr:nvSpPr>
        <xdr:cNvPr id="371" name="5-Point Star 370">
          <a:extLst>
            <a:ext uri="{FF2B5EF4-FFF2-40B4-BE49-F238E27FC236}">
              <a16:creationId xmlns:a16="http://schemas.microsoft.com/office/drawing/2014/main" id="{00000000-0008-0000-0000-000073010000}"/>
            </a:ext>
          </a:extLst>
        </xdr:cNvPr>
        <xdr:cNvSpPr/>
      </xdr:nvSpPr>
      <xdr:spPr>
        <a:xfrm>
          <a:off x="15201900" y="23983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68</xdr:row>
      <xdr:rowOff>0</xdr:rowOff>
    </xdr:from>
    <xdr:to>
      <xdr:col>29</xdr:col>
      <xdr:colOff>176212</xdr:colOff>
      <xdr:row>68</xdr:row>
      <xdr:rowOff>176212</xdr:rowOff>
    </xdr:to>
    <xdr:sp macro="" textlink="">
      <xdr:nvSpPr>
        <xdr:cNvPr id="372" name="5-Point Star 371">
          <a:extLst>
            <a:ext uri="{FF2B5EF4-FFF2-40B4-BE49-F238E27FC236}">
              <a16:creationId xmlns:a16="http://schemas.microsoft.com/office/drawing/2014/main" id="{00000000-0008-0000-0000-000074010000}"/>
            </a:ext>
          </a:extLst>
        </xdr:cNvPr>
        <xdr:cNvSpPr/>
      </xdr:nvSpPr>
      <xdr:spPr>
        <a:xfrm>
          <a:off x="16259175" y="23983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0</xdr:colOff>
      <xdr:row>69</xdr:row>
      <xdr:rowOff>0</xdr:rowOff>
    </xdr:from>
    <xdr:to>
      <xdr:col>26</xdr:col>
      <xdr:colOff>176212</xdr:colOff>
      <xdr:row>69</xdr:row>
      <xdr:rowOff>176212</xdr:rowOff>
    </xdr:to>
    <xdr:sp macro="" textlink="">
      <xdr:nvSpPr>
        <xdr:cNvPr id="373" name="5-Point Star 372">
          <a:extLst>
            <a:ext uri="{FF2B5EF4-FFF2-40B4-BE49-F238E27FC236}">
              <a16:creationId xmlns:a16="http://schemas.microsoft.com/office/drawing/2014/main" id="{00000000-0008-0000-0000-000075010000}"/>
            </a:ext>
          </a:extLst>
        </xdr:cNvPr>
        <xdr:cNvSpPr/>
      </xdr:nvSpPr>
      <xdr:spPr>
        <a:xfrm>
          <a:off x="14497050" y="24326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72</xdr:row>
      <xdr:rowOff>0</xdr:rowOff>
    </xdr:from>
    <xdr:to>
      <xdr:col>27</xdr:col>
      <xdr:colOff>176212</xdr:colOff>
      <xdr:row>72</xdr:row>
      <xdr:rowOff>176212</xdr:rowOff>
    </xdr:to>
    <xdr:sp macro="" textlink="">
      <xdr:nvSpPr>
        <xdr:cNvPr id="375" name="5-Point Star 374">
          <a:extLst>
            <a:ext uri="{FF2B5EF4-FFF2-40B4-BE49-F238E27FC236}">
              <a16:creationId xmlns:a16="http://schemas.microsoft.com/office/drawing/2014/main" id="{00000000-0008-0000-0000-000077010000}"/>
            </a:ext>
          </a:extLst>
        </xdr:cNvPr>
        <xdr:cNvSpPr/>
      </xdr:nvSpPr>
      <xdr:spPr>
        <a:xfrm>
          <a:off x="15201900" y="253460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72</xdr:row>
      <xdr:rowOff>0</xdr:rowOff>
    </xdr:from>
    <xdr:to>
      <xdr:col>29</xdr:col>
      <xdr:colOff>176212</xdr:colOff>
      <xdr:row>72</xdr:row>
      <xdr:rowOff>176212</xdr:rowOff>
    </xdr:to>
    <xdr:sp macro="" textlink="">
      <xdr:nvSpPr>
        <xdr:cNvPr id="376" name="5-Point Star 375">
          <a:extLst>
            <a:ext uri="{FF2B5EF4-FFF2-40B4-BE49-F238E27FC236}">
              <a16:creationId xmlns:a16="http://schemas.microsoft.com/office/drawing/2014/main" id="{00000000-0008-0000-0000-000078010000}"/>
            </a:ext>
          </a:extLst>
        </xdr:cNvPr>
        <xdr:cNvSpPr/>
      </xdr:nvSpPr>
      <xdr:spPr>
        <a:xfrm>
          <a:off x="16259175" y="253460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49</xdr:row>
      <xdr:rowOff>0</xdr:rowOff>
    </xdr:from>
    <xdr:to>
      <xdr:col>9</xdr:col>
      <xdr:colOff>176212</xdr:colOff>
      <xdr:row>49</xdr:row>
      <xdr:rowOff>176212</xdr:rowOff>
    </xdr:to>
    <xdr:sp macro="" textlink="">
      <xdr:nvSpPr>
        <xdr:cNvPr id="377" name="5-Point Star 376">
          <a:extLst>
            <a:ext uri="{FF2B5EF4-FFF2-40B4-BE49-F238E27FC236}">
              <a16:creationId xmlns:a16="http://schemas.microsoft.com/office/drawing/2014/main" id="{00000000-0008-0000-0000-000079010000}"/>
            </a:ext>
          </a:extLst>
        </xdr:cNvPr>
        <xdr:cNvSpPr/>
      </xdr:nvSpPr>
      <xdr:spPr>
        <a:xfrm>
          <a:off x="4914900" y="17468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49</xdr:row>
      <xdr:rowOff>0</xdr:rowOff>
    </xdr:from>
    <xdr:to>
      <xdr:col>10</xdr:col>
      <xdr:colOff>176212</xdr:colOff>
      <xdr:row>49</xdr:row>
      <xdr:rowOff>176212</xdr:rowOff>
    </xdr:to>
    <xdr:sp macro="" textlink="">
      <xdr:nvSpPr>
        <xdr:cNvPr id="378" name="5-Point Star 377">
          <a:extLst>
            <a:ext uri="{FF2B5EF4-FFF2-40B4-BE49-F238E27FC236}">
              <a16:creationId xmlns:a16="http://schemas.microsoft.com/office/drawing/2014/main" id="{00000000-0008-0000-0000-00007A010000}"/>
            </a:ext>
          </a:extLst>
        </xdr:cNvPr>
        <xdr:cNvSpPr/>
      </xdr:nvSpPr>
      <xdr:spPr>
        <a:xfrm>
          <a:off x="5419725" y="17468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49</xdr:row>
      <xdr:rowOff>0</xdr:rowOff>
    </xdr:from>
    <xdr:to>
      <xdr:col>11</xdr:col>
      <xdr:colOff>176212</xdr:colOff>
      <xdr:row>49</xdr:row>
      <xdr:rowOff>176212</xdr:rowOff>
    </xdr:to>
    <xdr:sp macro="" textlink="">
      <xdr:nvSpPr>
        <xdr:cNvPr id="379" name="5-Point Star 378">
          <a:extLst>
            <a:ext uri="{FF2B5EF4-FFF2-40B4-BE49-F238E27FC236}">
              <a16:creationId xmlns:a16="http://schemas.microsoft.com/office/drawing/2014/main" id="{00000000-0008-0000-0000-00007B010000}"/>
            </a:ext>
          </a:extLst>
        </xdr:cNvPr>
        <xdr:cNvSpPr/>
      </xdr:nvSpPr>
      <xdr:spPr>
        <a:xfrm>
          <a:off x="5924550" y="17468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49</xdr:row>
      <xdr:rowOff>0</xdr:rowOff>
    </xdr:from>
    <xdr:to>
      <xdr:col>12</xdr:col>
      <xdr:colOff>176212</xdr:colOff>
      <xdr:row>49</xdr:row>
      <xdr:rowOff>176212</xdr:rowOff>
    </xdr:to>
    <xdr:sp macro="" textlink="">
      <xdr:nvSpPr>
        <xdr:cNvPr id="380" name="5-Point Star 379">
          <a:extLst>
            <a:ext uri="{FF2B5EF4-FFF2-40B4-BE49-F238E27FC236}">
              <a16:creationId xmlns:a16="http://schemas.microsoft.com/office/drawing/2014/main" id="{00000000-0008-0000-0000-00007C010000}"/>
            </a:ext>
          </a:extLst>
        </xdr:cNvPr>
        <xdr:cNvSpPr/>
      </xdr:nvSpPr>
      <xdr:spPr>
        <a:xfrm>
          <a:off x="6991350" y="17468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49</xdr:row>
      <xdr:rowOff>0</xdr:rowOff>
    </xdr:from>
    <xdr:to>
      <xdr:col>13</xdr:col>
      <xdr:colOff>176212</xdr:colOff>
      <xdr:row>49</xdr:row>
      <xdr:rowOff>176212</xdr:rowOff>
    </xdr:to>
    <xdr:sp macro="" textlink="">
      <xdr:nvSpPr>
        <xdr:cNvPr id="381" name="5-Point Star 380">
          <a:extLst>
            <a:ext uri="{FF2B5EF4-FFF2-40B4-BE49-F238E27FC236}">
              <a16:creationId xmlns:a16="http://schemas.microsoft.com/office/drawing/2014/main" id="{00000000-0008-0000-0000-00007D010000}"/>
            </a:ext>
          </a:extLst>
        </xdr:cNvPr>
        <xdr:cNvSpPr/>
      </xdr:nvSpPr>
      <xdr:spPr>
        <a:xfrm>
          <a:off x="7572375" y="174688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9</xdr:row>
      <xdr:rowOff>0</xdr:rowOff>
    </xdr:from>
    <xdr:to>
      <xdr:col>18</xdr:col>
      <xdr:colOff>176212</xdr:colOff>
      <xdr:row>9</xdr:row>
      <xdr:rowOff>176212</xdr:rowOff>
    </xdr:to>
    <xdr:sp macro="" textlink="">
      <xdr:nvSpPr>
        <xdr:cNvPr id="384" name="5-Point Star 383">
          <a:extLst>
            <a:ext uri="{FF2B5EF4-FFF2-40B4-BE49-F238E27FC236}">
              <a16:creationId xmlns:a16="http://schemas.microsoft.com/office/drawing/2014/main" id="{00000000-0008-0000-0000-000080010000}"/>
            </a:ext>
          </a:extLst>
        </xdr:cNvPr>
        <xdr:cNvSpPr/>
      </xdr:nvSpPr>
      <xdr:spPr>
        <a:xfrm>
          <a:off x="10515600" y="26289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19</xdr:row>
      <xdr:rowOff>0</xdr:rowOff>
    </xdr:from>
    <xdr:to>
      <xdr:col>2</xdr:col>
      <xdr:colOff>176212</xdr:colOff>
      <xdr:row>19</xdr:row>
      <xdr:rowOff>176212</xdr:rowOff>
    </xdr:to>
    <xdr:sp macro="" textlink="">
      <xdr:nvSpPr>
        <xdr:cNvPr id="385" name="5-Point Star 384">
          <a:extLst>
            <a:ext uri="{FF2B5EF4-FFF2-40B4-BE49-F238E27FC236}">
              <a16:creationId xmlns:a16="http://schemas.microsoft.com/office/drawing/2014/main" id="{00000000-0008-0000-0000-000081010000}"/>
            </a:ext>
          </a:extLst>
        </xdr:cNvPr>
        <xdr:cNvSpPr/>
      </xdr:nvSpPr>
      <xdr:spPr>
        <a:xfrm>
          <a:off x="1152525" y="6067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22</xdr:row>
      <xdr:rowOff>0</xdr:rowOff>
    </xdr:from>
    <xdr:to>
      <xdr:col>2</xdr:col>
      <xdr:colOff>176212</xdr:colOff>
      <xdr:row>22</xdr:row>
      <xdr:rowOff>176212</xdr:rowOff>
    </xdr:to>
    <xdr:sp macro="" textlink="">
      <xdr:nvSpPr>
        <xdr:cNvPr id="386" name="5-Point Star 385">
          <a:extLst>
            <a:ext uri="{FF2B5EF4-FFF2-40B4-BE49-F238E27FC236}">
              <a16:creationId xmlns:a16="http://schemas.microsoft.com/office/drawing/2014/main" id="{00000000-0008-0000-0000-000082010000}"/>
            </a:ext>
          </a:extLst>
        </xdr:cNvPr>
        <xdr:cNvSpPr/>
      </xdr:nvSpPr>
      <xdr:spPr>
        <a:xfrm>
          <a:off x="1152525" y="6734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23</xdr:row>
      <xdr:rowOff>0</xdr:rowOff>
    </xdr:from>
    <xdr:to>
      <xdr:col>2</xdr:col>
      <xdr:colOff>176212</xdr:colOff>
      <xdr:row>23</xdr:row>
      <xdr:rowOff>176212</xdr:rowOff>
    </xdr:to>
    <xdr:sp macro="" textlink="">
      <xdr:nvSpPr>
        <xdr:cNvPr id="387" name="5-Point Star 386">
          <a:extLst>
            <a:ext uri="{FF2B5EF4-FFF2-40B4-BE49-F238E27FC236}">
              <a16:creationId xmlns:a16="http://schemas.microsoft.com/office/drawing/2014/main" id="{00000000-0008-0000-0000-000083010000}"/>
            </a:ext>
          </a:extLst>
        </xdr:cNvPr>
        <xdr:cNvSpPr/>
      </xdr:nvSpPr>
      <xdr:spPr>
        <a:xfrm>
          <a:off x="1152525" y="74009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25</xdr:row>
      <xdr:rowOff>0</xdr:rowOff>
    </xdr:from>
    <xdr:to>
      <xdr:col>2</xdr:col>
      <xdr:colOff>176212</xdr:colOff>
      <xdr:row>25</xdr:row>
      <xdr:rowOff>176212</xdr:rowOff>
    </xdr:to>
    <xdr:sp macro="" textlink="">
      <xdr:nvSpPr>
        <xdr:cNvPr id="388" name="5-Point Star 387">
          <a:extLst>
            <a:ext uri="{FF2B5EF4-FFF2-40B4-BE49-F238E27FC236}">
              <a16:creationId xmlns:a16="http://schemas.microsoft.com/office/drawing/2014/main" id="{00000000-0008-0000-0000-000084010000}"/>
            </a:ext>
          </a:extLst>
        </xdr:cNvPr>
        <xdr:cNvSpPr/>
      </xdr:nvSpPr>
      <xdr:spPr>
        <a:xfrm>
          <a:off x="1152525" y="80676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27</xdr:row>
      <xdr:rowOff>0</xdr:rowOff>
    </xdr:from>
    <xdr:to>
      <xdr:col>2</xdr:col>
      <xdr:colOff>176212</xdr:colOff>
      <xdr:row>27</xdr:row>
      <xdr:rowOff>176212</xdr:rowOff>
    </xdr:to>
    <xdr:sp macro="" textlink="">
      <xdr:nvSpPr>
        <xdr:cNvPr id="389" name="5-Point Star 388">
          <a:extLst>
            <a:ext uri="{FF2B5EF4-FFF2-40B4-BE49-F238E27FC236}">
              <a16:creationId xmlns:a16="http://schemas.microsoft.com/office/drawing/2014/main" id="{00000000-0008-0000-0000-000085010000}"/>
            </a:ext>
          </a:extLst>
        </xdr:cNvPr>
        <xdr:cNvSpPr/>
      </xdr:nvSpPr>
      <xdr:spPr>
        <a:xfrm>
          <a:off x="1152525" y="8734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29</xdr:row>
      <xdr:rowOff>0</xdr:rowOff>
    </xdr:from>
    <xdr:to>
      <xdr:col>2</xdr:col>
      <xdr:colOff>176212</xdr:colOff>
      <xdr:row>29</xdr:row>
      <xdr:rowOff>176212</xdr:rowOff>
    </xdr:to>
    <xdr:sp macro="" textlink="">
      <xdr:nvSpPr>
        <xdr:cNvPr id="390" name="5-Point Star 389">
          <a:extLst>
            <a:ext uri="{FF2B5EF4-FFF2-40B4-BE49-F238E27FC236}">
              <a16:creationId xmlns:a16="http://schemas.microsoft.com/office/drawing/2014/main" id="{00000000-0008-0000-0000-000086010000}"/>
            </a:ext>
          </a:extLst>
        </xdr:cNvPr>
        <xdr:cNvSpPr/>
      </xdr:nvSpPr>
      <xdr:spPr>
        <a:xfrm>
          <a:off x="1152525" y="9401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31</xdr:row>
      <xdr:rowOff>0</xdr:rowOff>
    </xdr:from>
    <xdr:to>
      <xdr:col>2</xdr:col>
      <xdr:colOff>176212</xdr:colOff>
      <xdr:row>31</xdr:row>
      <xdr:rowOff>176212</xdr:rowOff>
    </xdr:to>
    <xdr:sp macro="" textlink="">
      <xdr:nvSpPr>
        <xdr:cNvPr id="391" name="5-Point Star 390">
          <a:extLst>
            <a:ext uri="{FF2B5EF4-FFF2-40B4-BE49-F238E27FC236}">
              <a16:creationId xmlns:a16="http://schemas.microsoft.com/office/drawing/2014/main" id="{00000000-0008-0000-0000-000087010000}"/>
            </a:ext>
          </a:extLst>
        </xdr:cNvPr>
        <xdr:cNvSpPr/>
      </xdr:nvSpPr>
      <xdr:spPr>
        <a:xfrm>
          <a:off x="1152525" y="100679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33</xdr:row>
      <xdr:rowOff>0</xdr:rowOff>
    </xdr:from>
    <xdr:to>
      <xdr:col>2</xdr:col>
      <xdr:colOff>176212</xdr:colOff>
      <xdr:row>33</xdr:row>
      <xdr:rowOff>176212</xdr:rowOff>
    </xdr:to>
    <xdr:sp macro="" textlink="">
      <xdr:nvSpPr>
        <xdr:cNvPr id="392" name="5-Point Star 391">
          <a:extLst>
            <a:ext uri="{FF2B5EF4-FFF2-40B4-BE49-F238E27FC236}">
              <a16:creationId xmlns:a16="http://schemas.microsoft.com/office/drawing/2014/main" id="{00000000-0008-0000-0000-000088010000}"/>
            </a:ext>
          </a:extLst>
        </xdr:cNvPr>
        <xdr:cNvSpPr/>
      </xdr:nvSpPr>
      <xdr:spPr>
        <a:xfrm>
          <a:off x="1152525" y="107346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35</xdr:row>
      <xdr:rowOff>0</xdr:rowOff>
    </xdr:from>
    <xdr:to>
      <xdr:col>2</xdr:col>
      <xdr:colOff>176212</xdr:colOff>
      <xdr:row>35</xdr:row>
      <xdr:rowOff>176212</xdr:rowOff>
    </xdr:to>
    <xdr:sp macro="" textlink="">
      <xdr:nvSpPr>
        <xdr:cNvPr id="393" name="5-Point Star 392">
          <a:extLst>
            <a:ext uri="{FF2B5EF4-FFF2-40B4-BE49-F238E27FC236}">
              <a16:creationId xmlns:a16="http://schemas.microsoft.com/office/drawing/2014/main" id="{00000000-0008-0000-0000-000089010000}"/>
            </a:ext>
          </a:extLst>
        </xdr:cNvPr>
        <xdr:cNvSpPr/>
      </xdr:nvSpPr>
      <xdr:spPr>
        <a:xfrm>
          <a:off x="1152525" y="114014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37</xdr:row>
      <xdr:rowOff>0</xdr:rowOff>
    </xdr:from>
    <xdr:to>
      <xdr:col>2</xdr:col>
      <xdr:colOff>176212</xdr:colOff>
      <xdr:row>37</xdr:row>
      <xdr:rowOff>176212</xdr:rowOff>
    </xdr:to>
    <xdr:sp macro="" textlink="">
      <xdr:nvSpPr>
        <xdr:cNvPr id="394" name="5-Point Star 393">
          <a:extLst>
            <a:ext uri="{FF2B5EF4-FFF2-40B4-BE49-F238E27FC236}">
              <a16:creationId xmlns:a16="http://schemas.microsoft.com/office/drawing/2014/main" id="{00000000-0008-0000-0000-00008A010000}"/>
            </a:ext>
          </a:extLst>
        </xdr:cNvPr>
        <xdr:cNvSpPr/>
      </xdr:nvSpPr>
      <xdr:spPr>
        <a:xfrm>
          <a:off x="1152525" y="12068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41</xdr:row>
      <xdr:rowOff>0</xdr:rowOff>
    </xdr:from>
    <xdr:to>
      <xdr:col>2</xdr:col>
      <xdr:colOff>176212</xdr:colOff>
      <xdr:row>41</xdr:row>
      <xdr:rowOff>176212</xdr:rowOff>
    </xdr:to>
    <xdr:sp macro="" textlink="">
      <xdr:nvSpPr>
        <xdr:cNvPr id="396" name="5-Point Star 395">
          <a:extLst>
            <a:ext uri="{FF2B5EF4-FFF2-40B4-BE49-F238E27FC236}">
              <a16:creationId xmlns:a16="http://schemas.microsoft.com/office/drawing/2014/main" id="{00000000-0008-0000-0000-00008C010000}"/>
            </a:ext>
          </a:extLst>
        </xdr:cNvPr>
        <xdr:cNvSpPr/>
      </xdr:nvSpPr>
      <xdr:spPr>
        <a:xfrm>
          <a:off x="1152525" y="15754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43</xdr:row>
      <xdr:rowOff>0</xdr:rowOff>
    </xdr:from>
    <xdr:to>
      <xdr:col>2</xdr:col>
      <xdr:colOff>176212</xdr:colOff>
      <xdr:row>43</xdr:row>
      <xdr:rowOff>176212</xdr:rowOff>
    </xdr:to>
    <xdr:sp macro="" textlink="">
      <xdr:nvSpPr>
        <xdr:cNvPr id="397" name="5-Point Star 396">
          <a:extLst>
            <a:ext uri="{FF2B5EF4-FFF2-40B4-BE49-F238E27FC236}">
              <a16:creationId xmlns:a16="http://schemas.microsoft.com/office/drawing/2014/main" id="{00000000-0008-0000-0000-00008D010000}"/>
            </a:ext>
          </a:extLst>
        </xdr:cNvPr>
        <xdr:cNvSpPr/>
      </xdr:nvSpPr>
      <xdr:spPr>
        <a:xfrm>
          <a:off x="1152525" y="16440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48</xdr:row>
      <xdr:rowOff>0</xdr:rowOff>
    </xdr:from>
    <xdr:to>
      <xdr:col>2</xdr:col>
      <xdr:colOff>176212</xdr:colOff>
      <xdr:row>48</xdr:row>
      <xdr:rowOff>176212</xdr:rowOff>
    </xdr:to>
    <xdr:sp macro="" textlink="">
      <xdr:nvSpPr>
        <xdr:cNvPr id="398" name="5-Point Star 397">
          <a:extLst>
            <a:ext uri="{FF2B5EF4-FFF2-40B4-BE49-F238E27FC236}">
              <a16:creationId xmlns:a16="http://schemas.microsoft.com/office/drawing/2014/main" id="{00000000-0008-0000-0000-00008E010000}"/>
            </a:ext>
          </a:extLst>
        </xdr:cNvPr>
        <xdr:cNvSpPr/>
      </xdr:nvSpPr>
      <xdr:spPr>
        <a:xfrm>
          <a:off x="1152525" y="17125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50</xdr:row>
      <xdr:rowOff>0</xdr:rowOff>
    </xdr:from>
    <xdr:to>
      <xdr:col>2</xdr:col>
      <xdr:colOff>176212</xdr:colOff>
      <xdr:row>50</xdr:row>
      <xdr:rowOff>176212</xdr:rowOff>
    </xdr:to>
    <xdr:sp macro="" textlink="">
      <xdr:nvSpPr>
        <xdr:cNvPr id="399" name="5-Point Star 398">
          <a:extLst>
            <a:ext uri="{FF2B5EF4-FFF2-40B4-BE49-F238E27FC236}">
              <a16:creationId xmlns:a16="http://schemas.microsoft.com/office/drawing/2014/main" id="{00000000-0008-0000-0000-00008F010000}"/>
            </a:ext>
          </a:extLst>
        </xdr:cNvPr>
        <xdr:cNvSpPr/>
      </xdr:nvSpPr>
      <xdr:spPr>
        <a:xfrm>
          <a:off x="1152525" y="17811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52</xdr:row>
      <xdr:rowOff>0</xdr:rowOff>
    </xdr:from>
    <xdr:to>
      <xdr:col>2</xdr:col>
      <xdr:colOff>176212</xdr:colOff>
      <xdr:row>52</xdr:row>
      <xdr:rowOff>176212</xdr:rowOff>
    </xdr:to>
    <xdr:sp macro="" textlink="">
      <xdr:nvSpPr>
        <xdr:cNvPr id="400" name="5-Point Star 399">
          <a:extLst>
            <a:ext uri="{FF2B5EF4-FFF2-40B4-BE49-F238E27FC236}">
              <a16:creationId xmlns:a16="http://schemas.microsoft.com/office/drawing/2014/main" id="{00000000-0008-0000-0000-000090010000}"/>
            </a:ext>
          </a:extLst>
        </xdr:cNvPr>
        <xdr:cNvSpPr/>
      </xdr:nvSpPr>
      <xdr:spPr>
        <a:xfrm>
          <a:off x="1152525" y="18497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54</xdr:row>
      <xdr:rowOff>0</xdr:rowOff>
    </xdr:from>
    <xdr:to>
      <xdr:col>2</xdr:col>
      <xdr:colOff>176212</xdr:colOff>
      <xdr:row>54</xdr:row>
      <xdr:rowOff>176212</xdr:rowOff>
    </xdr:to>
    <xdr:sp macro="" textlink="">
      <xdr:nvSpPr>
        <xdr:cNvPr id="401" name="5-Point Star 400">
          <a:extLst>
            <a:ext uri="{FF2B5EF4-FFF2-40B4-BE49-F238E27FC236}">
              <a16:creationId xmlns:a16="http://schemas.microsoft.com/office/drawing/2014/main" id="{00000000-0008-0000-0000-000091010000}"/>
            </a:ext>
          </a:extLst>
        </xdr:cNvPr>
        <xdr:cNvSpPr/>
      </xdr:nvSpPr>
      <xdr:spPr>
        <a:xfrm>
          <a:off x="1152525" y="19183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56</xdr:row>
      <xdr:rowOff>0</xdr:rowOff>
    </xdr:from>
    <xdr:to>
      <xdr:col>2</xdr:col>
      <xdr:colOff>176212</xdr:colOff>
      <xdr:row>56</xdr:row>
      <xdr:rowOff>176212</xdr:rowOff>
    </xdr:to>
    <xdr:sp macro="" textlink="">
      <xdr:nvSpPr>
        <xdr:cNvPr id="402" name="5-Point Star 401">
          <a:extLst>
            <a:ext uri="{FF2B5EF4-FFF2-40B4-BE49-F238E27FC236}">
              <a16:creationId xmlns:a16="http://schemas.microsoft.com/office/drawing/2014/main" id="{00000000-0008-0000-0000-000092010000}"/>
            </a:ext>
          </a:extLst>
        </xdr:cNvPr>
        <xdr:cNvSpPr/>
      </xdr:nvSpPr>
      <xdr:spPr>
        <a:xfrm>
          <a:off x="1152525" y="19869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58</xdr:row>
      <xdr:rowOff>0</xdr:rowOff>
    </xdr:from>
    <xdr:to>
      <xdr:col>2</xdr:col>
      <xdr:colOff>176212</xdr:colOff>
      <xdr:row>58</xdr:row>
      <xdr:rowOff>176212</xdr:rowOff>
    </xdr:to>
    <xdr:sp macro="" textlink="">
      <xdr:nvSpPr>
        <xdr:cNvPr id="403" name="5-Point Star 402">
          <a:extLst>
            <a:ext uri="{FF2B5EF4-FFF2-40B4-BE49-F238E27FC236}">
              <a16:creationId xmlns:a16="http://schemas.microsoft.com/office/drawing/2014/main" id="{00000000-0008-0000-0000-000093010000}"/>
            </a:ext>
          </a:extLst>
        </xdr:cNvPr>
        <xdr:cNvSpPr/>
      </xdr:nvSpPr>
      <xdr:spPr>
        <a:xfrm>
          <a:off x="1152525" y="20554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60</xdr:row>
      <xdr:rowOff>0</xdr:rowOff>
    </xdr:from>
    <xdr:to>
      <xdr:col>2</xdr:col>
      <xdr:colOff>176212</xdr:colOff>
      <xdr:row>60</xdr:row>
      <xdr:rowOff>176212</xdr:rowOff>
    </xdr:to>
    <xdr:sp macro="" textlink="">
      <xdr:nvSpPr>
        <xdr:cNvPr id="404" name="5-Point Star 403">
          <a:extLst>
            <a:ext uri="{FF2B5EF4-FFF2-40B4-BE49-F238E27FC236}">
              <a16:creationId xmlns:a16="http://schemas.microsoft.com/office/drawing/2014/main" id="{00000000-0008-0000-0000-000094010000}"/>
            </a:ext>
          </a:extLst>
        </xdr:cNvPr>
        <xdr:cNvSpPr/>
      </xdr:nvSpPr>
      <xdr:spPr>
        <a:xfrm>
          <a:off x="1152525" y="21240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62</xdr:row>
      <xdr:rowOff>0</xdr:rowOff>
    </xdr:from>
    <xdr:to>
      <xdr:col>2</xdr:col>
      <xdr:colOff>176212</xdr:colOff>
      <xdr:row>62</xdr:row>
      <xdr:rowOff>176212</xdr:rowOff>
    </xdr:to>
    <xdr:sp macro="" textlink="">
      <xdr:nvSpPr>
        <xdr:cNvPr id="405" name="5-Point Star 404">
          <a:extLst>
            <a:ext uri="{FF2B5EF4-FFF2-40B4-BE49-F238E27FC236}">
              <a16:creationId xmlns:a16="http://schemas.microsoft.com/office/drawing/2014/main" id="{00000000-0008-0000-0000-000095010000}"/>
            </a:ext>
          </a:extLst>
        </xdr:cNvPr>
        <xdr:cNvSpPr/>
      </xdr:nvSpPr>
      <xdr:spPr>
        <a:xfrm>
          <a:off x="1152525" y="21926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72</xdr:row>
      <xdr:rowOff>0</xdr:rowOff>
    </xdr:from>
    <xdr:to>
      <xdr:col>2</xdr:col>
      <xdr:colOff>176212</xdr:colOff>
      <xdr:row>72</xdr:row>
      <xdr:rowOff>176212</xdr:rowOff>
    </xdr:to>
    <xdr:sp macro="" textlink="">
      <xdr:nvSpPr>
        <xdr:cNvPr id="406" name="5-Point Star 405">
          <a:extLst>
            <a:ext uri="{FF2B5EF4-FFF2-40B4-BE49-F238E27FC236}">
              <a16:creationId xmlns:a16="http://schemas.microsoft.com/office/drawing/2014/main" id="{00000000-0008-0000-0000-000096010000}"/>
            </a:ext>
          </a:extLst>
        </xdr:cNvPr>
        <xdr:cNvSpPr/>
      </xdr:nvSpPr>
      <xdr:spPr>
        <a:xfrm>
          <a:off x="1152525" y="253460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70</xdr:row>
      <xdr:rowOff>0</xdr:rowOff>
    </xdr:from>
    <xdr:to>
      <xdr:col>2</xdr:col>
      <xdr:colOff>176212</xdr:colOff>
      <xdr:row>70</xdr:row>
      <xdr:rowOff>176212</xdr:rowOff>
    </xdr:to>
    <xdr:sp macro="" textlink="">
      <xdr:nvSpPr>
        <xdr:cNvPr id="407" name="5-Point Star 406">
          <a:extLst>
            <a:ext uri="{FF2B5EF4-FFF2-40B4-BE49-F238E27FC236}">
              <a16:creationId xmlns:a16="http://schemas.microsoft.com/office/drawing/2014/main" id="{00000000-0008-0000-0000-000097010000}"/>
            </a:ext>
          </a:extLst>
        </xdr:cNvPr>
        <xdr:cNvSpPr/>
      </xdr:nvSpPr>
      <xdr:spPr>
        <a:xfrm>
          <a:off x="1152525" y="24669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68</xdr:row>
      <xdr:rowOff>0</xdr:rowOff>
    </xdr:from>
    <xdr:to>
      <xdr:col>2</xdr:col>
      <xdr:colOff>176212</xdr:colOff>
      <xdr:row>68</xdr:row>
      <xdr:rowOff>176212</xdr:rowOff>
    </xdr:to>
    <xdr:sp macro="" textlink="">
      <xdr:nvSpPr>
        <xdr:cNvPr id="408" name="5-Point Star 407">
          <a:extLst>
            <a:ext uri="{FF2B5EF4-FFF2-40B4-BE49-F238E27FC236}">
              <a16:creationId xmlns:a16="http://schemas.microsoft.com/office/drawing/2014/main" id="{00000000-0008-0000-0000-000098010000}"/>
            </a:ext>
          </a:extLst>
        </xdr:cNvPr>
        <xdr:cNvSpPr/>
      </xdr:nvSpPr>
      <xdr:spPr>
        <a:xfrm>
          <a:off x="1152525" y="23983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66</xdr:row>
      <xdr:rowOff>0</xdr:rowOff>
    </xdr:from>
    <xdr:to>
      <xdr:col>2</xdr:col>
      <xdr:colOff>176212</xdr:colOff>
      <xdr:row>66</xdr:row>
      <xdr:rowOff>176212</xdr:rowOff>
    </xdr:to>
    <xdr:sp macro="" textlink="">
      <xdr:nvSpPr>
        <xdr:cNvPr id="409" name="5-Point Star 408">
          <a:extLst>
            <a:ext uri="{FF2B5EF4-FFF2-40B4-BE49-F238E27FC236}">
              <a16:creationId xmlns:a16="http://schemas.microsoft.com/office/drawing/2014/main" id="{00000000-0008-0000-0000-000099010000}"/>
            </a:ext>
          </a:extLst>
        </xdr:cNvPr>
        <xdr:cNvSpPr/>
      </xdr:nvSpPr>
      <xdr:spPr>
        <a:xfrm>
          <a:off x="1152525" y="232981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64</xdr:row>
      <xdr:rowOff>0</xdr:rowOff>
    </xdr:from>
    <xdr:to>
      <xdr:col>2</xdr:col>
      <xdr:colOff>176212</xdr:colOff>
      <xdr:row>64</xdr:row>
      <xdr:rowOff>176212</xdr:rowOff>
    </xdr:to>
    <xdr:sp macro="" textlink="">
      <xdr:nvSpPr>
        <xdr:cNvPr id="410" name="5-Point Star 409">
          <a:extLst>
            <a:ext uri="{FF2B5EF4-FFF2-40B4-BE49-F238E27FC236}">
              <a16:creationId xmlns:a16="http://schemas.microsoft.com/office/drawing/2014/main" id="{00000000-0008-0000-0000-00009A010000}"/>
            </a:ext>
          </a:extLst>
        </xdr:cNvPr>
        <xdr:cNvSpPr/>
      </xdr:nvSpPr>
      <xdr:spPr>
        <a:xfrm>
          <a:off x="1152525" y="22612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0</xdr:colOff>
      <xdr:row>25</xdr:row>
      <xdr:rowOff>0</xdr:rowOff>
    </xdr:from>
    <xdr:to>
      <xdr:col>23</xdr:col>
      <xdr:colOff>176212</xdr:colOff>
      <xdr:row>25</xdr:row>
      <xdr:rowOff>176212</xdr:rowOff>
    </xdr:to>
    <xdr:sp macro="" textlink="">
      <xdr:nvSpPr>
        <xdr:cNvPr id="412" name="5-Point Star 411">
          <a:extLst>
            <a:ext uri="{FF2B5EF4-FFF2-40B4-BE49-F238E27FC236}">
              <a16:creationId xmlns:a16="http://schemas.microsoft.com/office/drawing/2014/main" id="{00000000-0008-0000-0000-00009C010000}"/>
            </a:ext>
          </a:extLst>
        </xdr:cNvPr>
        <xdr:cNvSpPr/>
      </xdr:nvSpPr>
      <xdr:spPr>
        <a:xfrm>
          <a:off x="13239750" y="80676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0</xdr:colOff>
      <xdr:row>29</xdr:row>
      <xdr:rowOff>0</xdr:rowOff>
    </xdr:from>
    <xdr:to>
      <xdr:col>23</xdr:col>
      <xdr:colOff>176212</xdr:colOff>
      <xdr:row>29</xdr:row>
      <xdr:rowOff>176212</xdr:rowOff>
    </xdr:to>
    <xdr:sp macro="" textlink="">
      <xdr:nvSpPr>
        <xdr:cNvPr id="414" name="5-Point Star 413">
          <a:extLst>
            <a:ext uri="{FF2B5EF4-FFF2-40B4-BE49-F238E27FC236}">
              <a16:creationId xmlns:a16="http://schemas.microsoft.com/office/drawing/2014/main" id="{00000000-0008-0000-0000-00009E010000}"/>
            </a:ext>
          </a:extLst>
        </xdr:cNvPr>
        <xdr:cNvSpPr/>
      </xdr:nvSpPr>
      <xdr:spPr>
        <a:xfrm>
          <a:off x="13239750" y="9401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0</xdr:colOff>
      <xdr:row>32</xdr:row>
      <xdr:rowOff>0</xdr:rowOff>
    </xdr:from>
    <xdr:to>
      <xdr:col>22</xdr:col>
      <xdr:colOff>176212</xdr:colOff>
      <xdr:row>32</xdr:row>
      <xdr:rowOff>176212</xdr:rowOff>
    </xdr:to>
    <xdr:sp macro="" textlink="">
      <xdr:nvSpPr>
        <xdr:cNvPr id="416" name="5-Point Star 415">
          <a:extLst>
            <a:ext uri="{FF2B5EF4-FFF2-40B4-BE49-F238E27FC236}">
              <a16:creationId xmlns:a16="http://schemas.microsoft.com/office/drawing/2014/main" id="{00000000-0008-0000-0000-0000A0010000}"/>
            </a:ext>
          </a:extLst>
        </xdr:cNvPr>
        <xdr:cNvSpPr/>
      </xdr:nvSpPr>
      <xdr:spPr>
        <a:xfrm>
          <a:off x="12649200" y="1040130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0</xdr:colOff>
      <xdr:row>33</xdr:row>
      <xdr:rowOff>0</xdr:rowOff>
    </xdr:from>
    <xdr:to>
      <xdr:col>23</xdr:col>
      <xdr:colOff>176212</xdr:colOff>
      <xdr:row>33</xdr:row>
      <xdr:rowOff>176212</xdr:rowOff>
    </xdr:to>
    <xdr:sp macro="" textlink="">
      <xdr:nvSpPr>
        <xdr:cNvPr id="417" name="5-Point Star 416">
          <a:extLst>
            <a:ext uri="{FF2B5EF4-FFF2-40B4-BE49-F238E27FC236}">
              <a16:creationId xmlns:a16="http://schemas.microsoft.com/office/drawing/2014/main" id="{00000000-0008-0000-0000-0000A1010000}"/>
            </a:ext>
          </a:extLst>
        </xdr:cNvPr>
        <xdr:cNvSpPr/>
      </xdr:nvSpPr>
      <xdr:spPr>
        <a:xfrm>
          <a:off x="13239750" y="107346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0</xdr:colOff>
      <xdr:row>37</xdr:row>
      <xdr:rowOff>0</xdr:rowOff>
    </xdr:from>
    <xdr:to>
      <xdr:col>23</xdr:col>
      <xdr:colOff>176212</xdr:colOff>
      <xdr:row>37</xdr:row>
      <xdr:rowOff>176212</xdr:rowOff>
    </xdr:to>
    <xdr:sp macro="" textlink="">
      <xdr:nvSpPr>
        <xdr:cNvPr id="420" name="5-Point Star 419">
          <a:extLst>
            <a:ext uri="{FF2B5EF4-FFF2-40B4-BE49-F238E27FC236}">
              <a16:creationId xmlns:a16="http://schemas.microsoft.com/office/drawing/2014/main" id="{00000000-0008-0000-0000-0000A4010000}"/>
            </a:ext>
          </a:extLst>
        </xdr:cNvPr>
        <xdr:cNvSpPr/>
      </xdr:nvSpPr>
      <xdr:spPr>
        <a:xfrm>
          <a:off x="13239750" y="12068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0</xdr:colOff>
      <xdr:row>37</xdr:row>
      <xdr:rowOff>0</xdr:rowOff>
    </xdr:from>
    <xdr:to>
      <xdr:col>22</xdr:col>
      <xdr:colOff>176212</xdr:colOff>
      <xdr:row>37</xdr:row>
      <xdr:rowOff>176212</xdr:rowOff>
    </xdr:to>
    <xdr:sp macro="" textlink="">
      <xdr:nvSpPr>
        <xdr:cNvPr id="421" name="5-Point Star 420">
          <a:extLst>
            <a:ext uri="{FF2B5EF4-FFF2-40B4-BE49-F238E27FC236}">
              <a16:creationId xmlns:a16="http://schemas.microsoft.com/office/drawing/2014/main" id="{00000000-0008-0000-0000-0000A5010000}"/>
            </a:ext>
          </a:extLst>
        </xdr:cNvPr>
        <xdr:cNvSpPr/>
      </xdr:nvSpPr>
      <xdr:spPr>
        <a:xfrm>
          <a:off x="12649200" y="120681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0</xdr:colOff>
      <xdr:row>65</xdr:row>
      <xdr:rowOff>0</xdr:rowOff>
    </xdr:from>
    <xdr:to>
      <xdr:col>22</xdr:col>
      <xdr:colOff>176212</xdr:colOff>
      <xdr:row>65</xdr:row>
      <xdr:rowOff>176212</xdr:rowOff>
    </xdr:to>
    <xdr:sp macro="" textlink="">
      <xdr:nvSpPr>
        <xdr:cNvPr id="446" name="5-Point Star 445">
          <a:extLst>
            <a:ext uri="{FF2B5EF4-FFF2-40B4-BE49-F238E27FC236}">
              <a16:creationId xmlns:a16="http://schemas.microsoft.com/office/drawing/2014/main" id="{00000000-0008-0000-0000-0000BE010000}"/>
            </a:ext>
          </a:extLst>
        </xdr:cNvPr>
        <xdr:cNvSpPr/>
      </xdr:nvSpPr>
      <xdr:spPr>
        <a:xfrm>
          <a:off x="12649200" y="22955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0</xdr:colOff>
      <xdr:row>65</xdr:row>
      <xdr:rowOff>0</xdr:rowOff>
    </xdr:from>
    <xdr:to>
      <xdr:col>22</xdr:col>
      <xdr:colOff>176212</xdr:colOff>
      <xdr:row>65</xdr:row>
      <xdr:rowOff>176212</xdr:rowOff>
    </xdr:to>
    <xdr:sp macro="" textlink="">
      <xdr:nvSpPr>
        <xdr:cNvPr id="452" name="5-Point Star 451">
          <a:extLst>
            <a:ext uri="{FF2B5EF4-FFF2-40B4-BE49-F238E27FC236}">
              <a16:creationId xmlns:a16="http://schemas.microsoft.com/office/drawing/2014/main" id="{00000000-0008-0000-0000-0000C4010000}"/>
            </a:ext>
          </a:extLst>
        </xdr:cNvPr>
        <xdr:cNvSpPr/>
      </xdr:nvSpPr>
      <xdr:spPr>
        <a:xfrm>
          <a:off x="12649200" y="22955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52</xdr:row>
      <xdr:rowOff>0</xdr:rowOff>
    </xdr:from>
    <xdr:to>
      <xdr:col>29</xdr:col>
      <xdr:colOff>176212</xdr:colOff>
      <xdr:row>52</xdr:row>
      <xdr:rowOff>176212</xdr:rowOff>
    </xdr:to>
    <xdr:sp macro="" textlink="">
      <xdr:nvSpPr>
        <xdr:cNvPr id="466" name="5-Point Star 465">
          <a:extLst>
            <a:ext uri="{FF2B5EF4-FFF2-40B4-BE49-F238E27FC236}">
              <a16:creationId xmlns:a16="http://schemas.microsoft.com/office/drawing/2014/main" id="{00000000-0008-0000-0000-0000D2010000}"/>
            </a:ext>
          </a:extLst>
        </xdr:cNvPr>
        <xdr:cNvSpPr/>
      </xdr:nvSpPr>
      <xdr:spPr>
        <a:xfrm>
          <a:off x="16259175" y="18497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54</xdr:row>
      <xdr:rowOff>0</xdr:rowOff>
    </xdr:from>
    <xdr:to>
      <xdr:col>27</xdr:col>
      <xdr:colOff>176212</xdr:colOff>
      <xdr:row>54</xdr:row>
      <xdr:rowOff>176212</xdr:rowOff>
    </xdr:to>
    <xdr:sp macro="" textlink="">
      <xdr:nvSpPr>
        <xdr:cNvPr id="467" name="5-Point Star 466">
          <a:extLst>
            <a:ext uri="{FF2B5EF4-FFF2-40B4-BE49-F238E27FC236}">
              <a16:creationId xmlns:a16="http://schemas.microsoft.com/office/drawing/2014/main" id="{00000000-0008-0000-0000-0000D3010000}"/>
            </a:ext>
          </a:extLst>
        </xdr:cNvPr>
        <xdr:cNvSpPr/>
      </xdr:nvSpPr>
      <xdr:spPr>
        <a:xfrm>
          <a:off x="15201900" y="19183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54</xdr:row>
      <xdr:rowOff>0</xdr:rowOff>
    </xdr:from>
    <xdr:to>
      <xdr:col>29</xdr:col>
      <xdr:colOff>176212</xdr:colOff>
      <xdr:row>54</xdr:row>
      <xdr:rowOff>176212</xdr:rowOff>
    </xdr:to>
    <xdr:sp macro="" textlink="">
      <xdr:nvSpPr>
        <xdr:cNvPr id="468" name="5-Point Star 467">
          <a:extLst>
            <a:ext uri="{FF2B5EF4-FFF2-40B4-BE49-F238E27FC236}">
              <a16:creationId xmlns:a16="http://schemas.microsoft.com/office/drawing/2014/main" id="{00000000-0008-0000-0000-0000D4010000}"/>
            </a:ext>
          </a:extLst>
        </xdr:cNvPr>
        <xdr:cNvSpPr/>
      </xdr:nvSpPr>
      <xdr:spPr>
        <a:xfrm>
          <a:off x="16259175" y="191833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58</xdr:row>
      <xdr:rowOff>0</xdr:rowOff>
    </xdr:from>
    <xdr:to>
      <xdr:col>27</xdr:col>
      <xdr:colOff>176212</xdr:colOff>
      <xdr:row>58</xdr:row>
      <xdr:rowOff>176212</xdr:rowOff>
    </xdr:to>
    <xdr:sp macro="" textlink="">
      <xdr:nvSpPr>
        <xdr:cNvPr id="471" name="5-Point Star 470">
          <a:extLst>
            <a:ext uri="{FF2B5EF4-FFF2-40B4-BE49-F238E27FC236}">
              <a16:creationId xmlns:a16="http://schemas.microsoft.com/office/drawing/2014/main" id="{00000000-0008-0000-0000-0000D7010000}"/>
            </a:ext>
          </a:extLst>
        </xdr:cNvPr>
        <xdr:cNvSpPr/>
      </xdr:nvSpPr>
      <xdr:spPr>
        <a:xfrm>
          <a:off x="15201900" y="20554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a:t>
          </a:r>
        </a:p>
      </xdr:txBody>
    </xdr:sp>
    <xdr:clientData/>
  </xdr:twoCellAnchor>
  <xdr:twoCellAnchor>
    <xdr:from>
      <xdr:col>29</xdr:col>
      <xdr:colOff>0</xdr:colOff>
      <xdr:row>58</xdr:row>
      <xdr:rowOff>0</xdr:rowOff>
    </xdr:from>
    <xdr:to>
      <xdr:col>29</xdr:col>
      <xdr:colOff>176212</xdr:colOff>
      <xdr:row>58</xdr:row>
      <xdr:rowOff>176212</xdr:rowOff>
    </xdr:to>
    <xdr:sp macro="" textlink="">
      <xdr:nvSpPr>
        <xdr:cNvPr id="472" name="5-Point Star 471">
          <a:extLst>
            <a:ext uri="{FF2B5EF4-FFF2-40B4-BE49-F238E27FC236}">
              <a16:creationId xmlns:a16="http://schemas.microsoft.com/office/drawing/2014/main" id="{00000000-0008-0000-0000-0000D8010000}"/>
            </a:ext>
          </a:extLst>
        </xdr:cNvPr>
        <xdr:cNvSpPr/>
      </xdr:nvSpPr>
      <xdr:spPr>
        <a:xfrm>
          <a:off x="16259175" y="205549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60</xdr:row>
      <xdr:rowOff>0</xdr:rowOff>
    </xdr:from>
    <xdr:to>
      <xdr:col>29</xdr:col>
      <xdr:colOff>176212</xdr:colOff>
      <xdr:row>60</xdr:row>
      <xdr:rowOff>176212</xdr:rowOff>
    </xdr:to>
    <xdr:sp macro="" textlink="">
      <xdr:nvSpPr>
        <xdr:cNvPr id="475" name="5-Point Star 474">
          <a:extLst>
            <a:ext uri="{FF2B5EF4-FFF2-40B4-BE49-F238E27FC236}">
              <a16:creationId xmlns:a16="http://schemas.microsoft.com/office/drawing/2014/main" id="{00000000-0008-0000-0000-0000DB010000}"/>
            </a:ext>
          </a:extLst>
        </xdr:cNvPr>
        <xdr:cNvSpPr/>
      </xdr:nvSpPr>
      <xdr:spPr>
        <a:xfrm>
          <a:off x="16259175" y="212407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62</xdr:row>
      <xdr:rowOff>0</xdr:rowOff>
    </xdr:from>
    <xdr:to>
      <xdr:col>27</xdr:col>
      <xdr:colOff>176212</xdr:colOff>
      <xdr:row>62</xdr:row>
      <xdr:rowOff>176212</xdr:rowOff>
    </xdr:to>
    <xdr:sp macro="" textlink="">
      <xdr:nvSpPr>
        <xdr:cNvPr id="476" name="5-Point Star 475">
          <a:extLst>
            <a:ext uri="{FF2B5EF4-FFF2-40B4-BE49-F238E27FC236}">
              <a16:creationId xmlns:a16="http://schemas.microsoft.com/office/drawing/2014/main" id="{00000000-0008-0000-0000-0000DC010000}"/>
            </a:ext>
          </a:extLst>
        </xdr:cNvPr>
        <xdr:cNvSpPr/>
      </xdr:nvSpPr>
      <xdr:spPr>
        <a:xfrm>
          <a:off x="15201900" y="21926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62</xdr:row>
      <xdr:rowOff>0</xdr:rowOff>
    </xdr:from>
    <xdr:to>
      <xdr:col>29</xdr:col>
      <xdr:colOff>176212</xdr:colOff>
      <xdr:row>62</xdr:row>
      <xdr:rowOff>176212</xdr:rowOff>
    </xdr:to>
    <xdr:sp macro="" textlink="">
      <xdr:nvSpPr>
        <xdr:cNvPr id="477" name="5-Point Star 476">
          <a:extLst>
            <a:ext uri="{FF2B5EF4-FFF2-40B4-BE49-F238E27FC236}">
              <a16:creationId xmlns:a16="http://schemas.microsoft.com/office/drawing/2014/main" id="{00000000-0008-0000-0000-0000DD010000}"/>
            </a:ext>
          </a:extLst>
        </xdr:cNvPr>
        <xdr:cNvSpPr/>
      </xdr:nvSpPr>
      <xdr:spPr>
        <a:xfrm>
          <a:off x="16259175" y="219265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39</xdr:row>
      <xdr:rowOff>0</xdr:rowOff>
    </xdr:from>
    <xdr:to>
      <xdr:col>14</xdr:col>
      <xdr:colOff>176212</xdr:colOff>
      <xdr:row>39</xdr:row>
      <xdr:rowOff>176212</xdr:rowOff>
    </xdr:to>
    <xdr:sp macro="" textlink="">
      <xdr:nvSpPr>
        <xdr:cNvPr id="481" name="5-Point Star 480">
          <a:extLst>
            <a:ext uri="{FF2B5EF4-FFF2-40B4-BE49-F238E27FC236}">
              <a16:creationId xmlns:a16="http://schemas.microsoft.com/office/drawing/2014/main" id="{00000000-0008-0000-0000-0000E1010000}"/>
            </a:ext>
          </a:extLst>
        </xdr:cNvPr>
        <xdr:cNvSpPr/>
      </xdr:nvSpPr>
      <xdr:spPr>
        <a:xfrm>
          <a:off x="10132219" y="12715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39</xdr:row>
      <xdr:rowOff>0</xdr:rowOff>
    </xdr:from>
    <xdr:to>
      <xdr:col>18</xdr:col>
      <xdr:colOff>176212</xdr:colOff>
      <xdr:row>39</xdr:row>
      <xdr:rowOff>176212</xdr:rowOff>
    </xdr:to>
    <xdr:sp macro="" textlink="">
      <xdr:nvSpPr>
        <xdr:cNvPr id="482" name="5-Point Star 481">
          <a:extLst>
            <a:ext uri="{FF2B5EF4-FFF2-40B4-BE49-F238E27FC236}">
              <a16:creationId xmlns:a16="http://schemas.microsoft.com/office/drawing/2014/main" id="{00000000-0008-0000-0000-0000E2010000}"/>
            </a:ext>
          </a:extLst>
        </xdr:cNvPr>
        <xdr:cNvSpPr/>
      </xdr:nvSpPr>
      <xdr:spPr>
        <a:xfrm>
          <a:off x="12787313" y="12715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39</xdr:row>
      <xdr:rowOff>0</xdr:rowOff>
    </xdr:from>
    <xdr:to>
      <xdr:col>19</xdr:col>
      <xdr:colOff>176212</xdr:colOff>
      <xdr:row>39</xdr:row>
      <xdr:rowOff>176212</xdr:rowOff>
    </xdr:to>
    <xdr:sp macro="" textlink="">
      <xdr:nvSpPr>
        <xdr:cNvPr id="483" name="5-Point Star 482">
          <a:extLst>
            <a:ext uri="{FF2B5EF4-FFF2-40B4-BE49-F238E27FC236}">
              <a16:creationId xmlns:a16="http://schemas.microsoft.com/office/drawing/2014/main" id="{00000000-0008-0000-0000-0000E3010000}"/>
            </a:ext>
          </a:extLst>
        </xdr:cNvPr>
        <xdr:cNvSpPr/>
      </xdr:nvSpPr>
      <xdr:spPr>
        <a:xfrm>
          <a:off x="13406438" y="12715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39</xdr:row>
      <xdr:rowOff>0</xdr:rowOff>
    </xdr:from>
    <xdr:to>
      <xdr:col>20</xdr:col>
      <xdr:colOff>176212</xdr:colOff>
      <xdr:row>39</xdr:row>
      <xdr:rowOff>176212</xdr:rowOff>
    </xdr:to>
    <xdr:sp macro="" textlink="">
      <xdr:nvSpPr>
        <xdr:cNvPr id="484" name="5-Point Star 483">
          <a:extLst>
            <a:ext uri="{FF2B5EF4-FFF2-40B4-BE49-F238E27FC236}">
              <a16:creationId xmlns:a16="http://schemas.microsoft.com/office/drawing/2014/main" id="{00000000-0008-0000-0000-0000E4010000}"/>
            </a:ext>
          </a:extLst>
        </xdr:cNvPr>
        <xdr:cNvSpPr/>
      </xdr:nvSpPr>
      <xdr:spPr>
        <a:xfrm>
          <a:off x="14025563" y="12715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39</xdr:row>
      <xdr:rowOff>0</xdr:rowOff>
    </xdr:from>
    <xdr:to>
      <xdr:col>21</xdr:col>
      <xdr:colOff>176212</xdr:colOff>
      <xdr:row>39</xdr:row>
      <xdr:rowOff>176212</xdr:rowOff>
    </xdr:to>
    <xdr:sp macro="" textlink="">
      <xdr:nvSpPr>
        <xdr:cNvPr id="485" name="5-Point Star 484">
          <a:extLst>
            <a:ext uri="{FF2B5EF4-FFF2-40B4-BE49-F238E27FC236}">
              <a16:creationId xmlns:a16="http://schemas.microsoft.com/office/drawing/2014/main" id="{00000000-0008-0000-0000-0000E5010000}"/>
            </a:ext>
          </a:extLst>
        </xdr:cNvPr>
        <xdr:cNvSpPr/>
      </xdr:nvSpPr>
      <xdr:spPr>
        <a:xfrm>
          <a:off x="14573250" y="12715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39</xdr:row>
      <xdr:rowOff>0</xdr:rowOff>
    </xdr:from>
    <xdr:to>
      <xdr:col>2</xdr:col>
      <xdr:colOff>176212</xdr:colOff>
      <xdr:row>39</xdr:row>
      <xdr:rowOff>176212</xdr:rowOff>
    </xdr:to>
    <xdr:sp macro="" textlink="">
      <xdr:nvSpPr>
        <xdr:cNvPr id="486" name="5-Point Star 485">
          <a:extLst>
            <a:ext uri="{FF2B5EF4-FFF2-40B4-BE49-F238E27FC236}">
              <a16:creationId xmlns:a16="http://schemas.microsoft.com/office/drawing/2014/main" id="{00000000-0008-0000-0000-0000E6010000}"/>
            </a:ext>
          </a:extLst>
        </xdr:cNvPr>
        <xdr:cNvSpPr/>
      </xdr:nvSpPr>
      <xdr:spPr>
        <a:xfrm>
          <a:off x="1905000" y="12715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0</xdr:colOff>
      <xdr:row>27</xdr:row>
      <xdr:rowOff>0</xdr:rowOff>
    </xdr:from>
    <xdr:to>
      <xdr:col>22</xdr:col>
      <xdr:colOff>176212</xdr:colOff>
      <xdr:row>27</xdr:row>
      <xdr:rowOff>176212</xdr:rowOff>
    </xdr:to>
    <xdr:sp macro="" textlink="">
      <xdr:nvSpPr>
        <xdr:cNvPr id="487" name="5-Point Star 486">
          <a:extLst>
            <a:ext uri="{FF2B5EF4-FFF2-40B4-BE49-F238E27FC236}">
              <a16:creationId xmlns:a16="http://schemas.microsoft.com/office/drawing/2014/main" id="{00000000-0008-0000-0000-0000E7010000}"/>
            </a:ext>
          </a:extLst>
        </xdr:cNvPr>
        <xdr:cNvSpPr/>
      </xdr:nvSpPr>
      <xdr:spPr>
        <a:xfrm>
          <a:off x="15557500" y="6455833"/>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0</xdr:colOff>
      <xdr:row>19</xdr:row>
      <xdr:rowOff>0</xdr:rowOff>
    </xdr:from>
    <xdr:to>
      <xdr:col>24</xdr:col>
      <xdr:colOff>176212</xdr:colOff>
      <xdr:row>19</xdr:row>
      <xdr:rowOff>176212</xdr:rowOff>
    </xdr:to>
    <xdr:sp macro="" textlink="">
      <xdr:nvSpPr>
        <xdr:cNvPr id="488" name="5-Point Star 487">
          <a:extLst>
            <a:ext uri="{FF2B5EF4-FFF2-40B4-BE49-F238E27FC236}">
              <a16:creationId xmlns:a16="http://schemas.microsoft.com/office/drawing/2014/main" id="{00000000-0008-0000-0000-0000E8010000}"/>
            </a:ext>
          </a:extLst>
        </xdr:cNvPr>
        <xdr:cNvSpPr/>
      </xdr:nvSpPr>
      <xdr:spPr>
        <a:xfrm>
          <a:off x="16975667" y="5471583"/>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0</xdr:colOff>
      <xdr:row>32</xdr:row>
      <xdr:rowOff>0</xdr:rowOff>
    </xdr:from>
    <xdr:to>
      <xdr:col>22</xdr:col>
      <xdr:colOff>176212</xdr:colOff>
      <xdr:row>32</xdr:row>
      <xdr:rowOff>176212</xdr:rowOff>
    </xdr:to>
    <xdr:sp macro="" textlink="">
      <xdr:nvSpPr>
        <xdr:cNvPr id="490" name="5-Point Star 489">
          <a:extLst>
            <a:ext uri="{FF2B5EF4-FFF2-40B4-BE49-F238E27FC236}">
              <a16:creationId xmlns:a16="http://schemas.microsoft.com/office/drawing/2014/main" id="{00000000-0008-0000-0000-0000EA010000}"/>
            </a:ext>
          </a:extLst>
        </xdr:cNvPr>
        <xdr:cNvSpPr/>
      </xdr:nvSpPr>
      <xdr:spPr>
        <a:xfrm>
          <a:off x="15523882" y="80757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0</xdr:colOff>
      <xdr:row>37</xdr:row>
      <xdr:rowOff>0</xdr:rowOff>
    </xdr:from>
    <xdr:to>
      <xdr:col>22</xdr:col>
      <xdr:colOff>176212</xdr:colOff>
      <xdr:row>37</xdr:row>
      <xdr:rowOff>176212</xdr:rowOff>
    </xdr:to>
    <xdr:sp macro="" textlink="">
      <xdr:nvSpPr>
        <xdr:cNvPr id="491" name="5-Point Star 490">
          <a:extLst>
            <a:ext uri="{FF2B5EF4-FFF2-40B4-BE49-F238E27FC236}">
              <a16:creationId xmlns:a16="http://schemas.microsoft.com/office/drawing/2014/main" id="{00000000-0008-0000-0000-0000EB010000}"/>
            </a:ext>
          </a:extLst>
        </xdr:cNvPr>
        <xdr:cNvSpPr/>
      </xdr:nvSpPr>
      <xdr:spPr>
        <a:xfrm>
          <a:off x="15523882" y="80757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0</xdr:colOff>
      <xdr:row>42</xdr:row>
      <xdr:rowOff>0</xdr:rowOff>
    </xdr:from>
    <xdr:to>
      <xdr:col>22</xdr:col>
      <xdr:colOff>176212</xdr:colOff>
      <xdr:row>42</xdr:row>
      <xdr:rowOff>176212</xdr:rowOff>
    </xdr:to>
    <xdr:sp macro="" textlink="">
      <xdr:nvSpPr>
        <xdr:cNvPr id="492" name="5-Point Star 491">
          <a:extLst>
            <a:ext uri="{FF2B5EF4-FFF2-40B4-BE49-F238E27FC236}">
              <a16:creationId xmlns:a16="http://schemas.microsoft.com/office/drawing/2014/main" id="{00000000-0008-0000-0000-0000EC010000}"/>
            </a:ext>
          </a:extLst>
        </xdr:cNvPr>
        <xdr:cNvSpPr/>
      </xdr:nvSpPr>
      <xdr:spPr>
        <a:xfrm>
          <a:off x="15523882" y="80757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0</xdr:colOff>
      <xdr:row>50</xdr:row>
      <xdr:rowOff>0</xdr:rowOff>
    </xdr:from>
    <xdr:to>
      <xdr:col>22</xdr:col>
      <xdr:colOff>176212</xdr:colOff>
      <xdr:row>50</xdr:row>
      <xdr:rowOff>176212</xdr:rowOff>
    </xdr:to>
    <xdr:sp macro="" textlink="">
      <xdr:nvSpPr>
        <xdr:cNvPr id="493" name="5-Point Star 492">
          <a:extLst>
            <a:ext uri="{FF2B5EF4-FFF2-40B4-BE49-F238E27FC236}">
              <a16:creationId xmlns:a16="http://schemas.microsoft.com/office/drawing/2014/main" id="{00000000-0008-0000-0000-0000ED010000}"/>
            </a:ext>
          </a:extLst>
        </xdr:cNvPr>
        <xdr:cNvSpPr/>
      </xdr:nvSpPr>
      <xdr:spPr>
        <a:xfrm>
          <a:off x="15574818" y="813954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0</xdr:colOff>
      <xdr:row>55</xdr:row>
      <xdr:rowOff>0</xdr:rowOff>
    </xdr:from>
    <xdr:to>
      <xdr:col>22</xdr:col>
      <xdr:colOff>176212</xdr:colOff>
      <xdr:row>55</xdr:row>
      <xdr:rowOff>176212</xdr:rowOff>
    </xdr:to>
    <xdr:sp macro="" textlink="">
      <xdr:nvSpPr>
        <xdr:cNvPr id="494" name="5-Point Star 493">
          <a:extLst>
            <a:ext uri="{FF2B5EF4-FFF2-40B4-BE49-F238E27FC236}">
              <a16:creationId xmlns:a16="http://schemas.microsoft.com/office/drawing/2014/main" id="{00000000-0008-0000-0000-0000EE010000}"/>
            </a:ext>
          </a:extLst>
        </xdr:cNvPr>
        <xdr:cNvSpPr/>
      </xdr:nvSpPr>
      <xdr:spPr>
        <a:xfrm>
          <a:off x="15574818" y="813954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0</xdr:colOff>
      <xdr:row>60</xdr:row>
      <xdr:rowOff>0</xdr:rowOff>
    </xdr:from>
    <xdr:to>
      <xdr:col>22</xdr:col>
      <xdr:colOff>176212</xdr:colOff>
      <xdr:row>60</xdr:row>
      <xdr:rowOff>176212</xdr:rowOff>
    </xdr:to>
    <xdr:sp macro="" textlink="">
      <xdr:nvSpPr>
        <xdr:cNvPr id="495" name="5-Point Star 494">
          <a:extLst>
            <a:ext uri="{FF2B5EF4-FFF2-40B4-BE49-F238E27FC236}">
              <a16:creationId xmlns:a16="http://schemas.microsoft.com/office/drawing/2014/main" id="{00000000-0008-0000-0000-0000EF010000}"/>
            </a:ext>
          </a:extLst>
        </xdr:cNvPr>
        <xdr:cNvSpPr/>
      </xdr:nvSpPr>
      <xdr:spPr>
        <a:xfrm>
          <a:off x="15574818" y="813954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0</xdr:colOff>
      <xdr:row>65</xdr:row>
      <xdr:rowOff>0</xdr:rowOff>
    </xdr:from>
    <xdr:to>
      <xdr:col>22</xdr:col>
      <xdr:colOff>176212</xdr:colOff>
      <xdr:row>65</xdr:row>
      <xdr:rowOff>176212</xdr:rowOff>
    </xdr:to>
    <xdr:sp macro="" textlink="">
      <xdr:nvSpPr>
        <xdr:cNvPr id="496" name="5-Point Star 495">
          <a:extLst>
            <a:ext uri="{FF2B5EF4-FFF2-40B4-BE49-F238E27FC236}">
              <a16:creationId xmlns:a16="http://schemas.microsoft.com/office/drawing/2014/main" id="{00000000-0008-0000-0000-0000F0010000}"/>
            </a:ext>
          </a:extLst>
        </xdr:cNvPr>
        <xdr:cNvSpPr/>
      </xdr:nvSpPr>
      <xdr:spPr>
        <a:xfrm>
          <a:off x="15574818" y="813954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0</xdr:colOff>
      <xdr:row>41</xdr:row>
      <xdr:rowOff>38100</xdr:rowOff>
    </xdr:from>
    <xdr:to>
      <xdr:col>23</xdr:col>
      <xdr:colOff>176212</xdr:colOff>
      <xdr:row>41</xdr:row>
      <xdr:rowOff>214312</xdr:rowOff>
    </xdr:to>
    <xdr:sp macro="" textlink="">
      <xdr:nvSpPr>
        <xdr:cNvPr id="501" name="5-Point Star 500">
          <a:extLst>
            <a:ext uri="{FF2B5EF4-FFF2-40B4-BE49-F238E27FC236}">
              <a16:creationId xmlns:a16="http://schemas.microsoft.com/office/drawing/2014/main" id="{00000000-0008-0000-0000-0000F5010000}"/>
            </a:ext>
          </a:extLst>
        </xdr:cNvPr>
        <xdr:cNvSpPr/>
      </xdr:nvSpPr>
      <xdr:spPr>
        <a:xfrm>
          <a:off x="16313727" y="616873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0</xdr:colOff>
      <xdr:row>48</xdr:row>
      <xdr:rowOff>38100</xdr:rowOff>
    </xdr:from>
    <xdr:to>
      <xdr:col>23</xdr:col>
      <xdr:colOff>176212</xdr:colOff>
      <xdr:row>48</xdr:row>
      <xdr:rowOff>214312</xdr:rowOff>
    </xdr:to>
    <xdr:sp macro="" textlink="">
      <xdr:nvSpPr>
        <xdr:cNvPr id="502" name="5-Point Star 501">
          <a:extLst>
            <a:ext uri="{FF2B5EF4-FFF2-40B4-BE49-F238E27FC236}">
              <a16:creationId xmlns:a16="http://schemas.microsoft.com/office/drawing/2014/main" id="{00000000-0008-0000-0000-0000F6010000}"/>
            </a:ext>
          </a:extLst>
        </xdr:cNvPr>
        <xdr:cNvSpPr/>
      </xdr:nvSpPr>
      <xdr:spPr>
        <a:xfrm>
          <a:off x="16313727" y="616873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0</xdr:colOff>
      <xdr:row>52</xdr:row>
      <xdr:rowOff>38100</xdr:rowOff>
    </xdr:from>
    <xdr:to>
      <xdr:col>23</xdr:col>
      <xdr:colOff>176212</xdr:colOff>
      <xdr:row>52</xdr:row>
      <xdr:rowOff>214312</xdr:rowOff>
    </xdr:to>
    <xdr:sp macro="" textlink="">
      <xdr:nvSpPr>
        <xdr:cNvPr id="503" name="5-Point Star 502">
          <a:extLst>
            <a:ext uri="{FF2B5EF4-FFF2-40B4-BE49-F238E27FC236}">
              <a16:creationId xmlns:a16="http://schemas.microsoft.com/office/drawing/2014/main" id="{00000000-0008-0000-0000-0000F7010000}"/>
            </a:ext>
          </a:extLst>
        </xdr:cNvPr>
        <xdr:cNvSpPr/>
      </xdr:nvSpPr>
      <xdr:spPr>
        <a:xfrm>
          <a:off x="16313727" y="616873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0</xdr:colOff>
      <xdr:row>56</xdr:row>
      <xdr:rowOff>38100</xdr:rowOff>
    </xdr:from>
    <xdr:to>
      <xdr:col>23</xdr:col>
      <xdr:colOff>176212</xdr:colOff>
      <xdr:row>56</xdr:row>
      <xdr:rowOff>214312</xdr:rowOff>
    </xdr:to>
    <xdr:sp macro="" textlink="">
      <xdr:nvSpPr>
        <xdr:cNvPr id="504" name="5-Point Star 503">
          <a:extLst>
            <a:ext uri="{FF2B5EF4-FFF2-40B4-BE49-F238E27FC236}">
              <a16:creationId xmlns:a16="http://schemas.microsoft.com/office/drawing/2014/main" id="{00000000-0008-0000-0000-0000F8010000}"/>
            </a:ext>
          </a:extLst>
        </xdr:cNvPr>
        <xdr:cNvSpPr/>
      </xdr:nvSpPr>
      <xdr:spPr>
        <a:xfrm>
          <a:off x="16313727" y="616873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50</xdr:row>
      <xdr:rowOff>0</xdr:rowOff>
    </xdr:from>
    <xdr:to>
      <xdr:col>29</xdr:col>
      <xdr:colOff>176212</xdr:colOff>
      <xdr:row>50</xdr:row>
      <xdr:rowOff>176212</xdr:rowOff>
    </xdr:to>
    <xdr:sp macro="" textlink="">
      <xdr:nvSpPr>
        <xdr:cNvPr id="498" name="5-Point Star 497">
          <a:extLst>
            <a:ext uri="{FF2B5EF4-FFF2-40B4-BE49-F238E27FC236}">
              <a16:creationId xmlns:a16="http://schemas.microsoft.com/office/drawing/2014/main" id="{00000000-0008-0000-0000-0000F2010000}"/>
            </a:ext>
          </a:extLst>
        </xdr:cNvPr>
        <xdr:cNvSpPr/>
      </xdr:nvSpPr>
      <xdr:spPr>
        <a:xfrm>
          <a:off x="19597688" y="16097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21</xdr:row>
      <xdr:rowOff>0</xdr:rowOff>
    </xdr:from>
    <xdr:to>
      <xdr:col>27</xdr:col>
      <xdr:colOff>176212</xdr:colOff>
      <xdr:row>21</xdr:row>
      <xdr:rowOff>176212</xdr:rowOff>
    </xdr:to>
    <xdr:sp macro="" textlink="">
      <xdr:nvSpPr>
        <xdr:cNvPr id="512" name="5-Point Star 511">
          <a:extLst>
            <a:ext uri="{FF2B5EF4-FFF2-40B4-BE49-F238E27FC236}">
              <a16:creationId xmlns:a16="http://schemas.microsoft.com/office/drawing/2014/main" id="{00000000-0008-0000-0000-000000020000}"/>
            </a:ext>
          </a:extLst>
        </xdr:cNvPr>
        <xdr:cNvSpPr/>
      </xdr:nvSpPr>
      <xdr:spPr>
        <a:xfrm>
          <a:off x="18454688" y="622696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50</xdr:row>
      <xdr:rowOff>0</xdr:rowOff>
    </xdr:from>
    <xdr:to>
      <xdr:col>27</xdr:col>
      <xdr:colOff>176212</xdr:colOff>
      <xdr:row>50</xdr:row>
      <xdr:rowOff>176212</xdr:rowOff>
    </xdr:to>
    <xdr:sp macro="" textlink="">
      <xdr:nvSpPr>
        <xdr:cNvPr id="518" name="5-Point Star 517">
          <a:extLst>
            <a:ext uri="{FF2B5EF4-FFF2-40B4-BE49-F238E27FC236}">
              <a16:creationId xmlns:a16="http://schemas.microsoft.com/office/drawing/2014/main" id="{00000000-0008-0000-0000-000006020000}"/>
            </a:ext>
          </a:extLst>
        </xdr:cNvPr>
        <xdr:cNvSpPr/>
      </xdr:nvSpPr>
      <xdr:spPr>
        <a:xfrm>
          <a:off x="18454688" y="16787813"/>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66</xdr:row>
      <xdr:rowOff>0</xdr:rowOff>
    </xdr:from>
    <xdr:to>
      <xdr:col>27</xdr:col>
      <xdr:colOff>176212</xdr:colOff>
      <xdr:row>66</xdr:row>
      <xdr:rowOff>176212</xdr:rowOff>
    </xdr:to>
    <xdr:sp macro="" textlink="">
      <xdr:nvSpPr>
        <xdr:cNvPr id="519" name="5-Point Star 518">
          <a:extLst>
            <a:ext uri="{FF2B5EF4-FFF2-40B4-BE49-F238E27FC236}">
              <a16:creationId xmlns:a16="http://schemas.microsoft.com/office/drawing/2014/main" id="{00000000-0008-0000-0000-000007020000}"/>
            </a:ext>
          </a:extLst>
        </xdr:cNvPr>
        <xdr:cNvSpPr/>
      </xdr:nvSpPr>
      <xdr:spPr>
        <a:xfrm>
          <a:off x="18454688" y="22312313"/>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70</xdr:row>
      <xdr:rowOff>0</xdr:rowOff>
    </xdr:from>
    <xdr:to>
      <xdr:col>27</xdr:col>
      <xdr:colOff>176212</xdr:colOff>
      <xdr:row>70</xdr:row>
      <xdr:rowOff>176212</xdr:rowOff>
    </xdr:to>
    <xdr:sp macro="" textlink="">
      <xdr:nvSpPr>
        <xdr:cNvPr id="520" name="5-Point Star 519">
          <a:extLst>
            <a:ext uri="{FF2B5EF4-FFF2-40B4-BE49-F238E27FC236}">
              <a16:creationId xmlns:a16="http://schemas.microsoft.com/office/drawing/2014/main" id="{00000000-0008-0000-0000-000008020000}"/>
            </a:ext>
          </a:extLst>
        </xdr:cNvPr>
        <xdr:cNvSpPr/>
      </xdr:nvSpPr>
      <xdr:spPr>
        <a:xfrm>
          <a:off x="18454688" y="2369343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23</xdr:row>
      <xdr:rowOff>0</xdr:rowOff>
    </xdr:from>
    <xdr:to>
      <xdr:col>27</xdr:col>
      <xdr:colOff>176212</xdr:colOff>
      <xdr:row>23</xdr:row>
      <xdr:rowOff>176212</xdr:rowOff>
    </xdr:to>
    <xdr:sp macro="" textlink="">
      <xdr:nvSpPr>
        <xdr:cNvPr id="521" name="5-Point Star 520">
          <a:extLst>
            <a:ext uri="{FF2B5EF4-FFF2-40B4-BE49-F238E27FC236}">
              <a16:creationId xmlns:a16="http://schemas.microsoft.com/office/drawing/2014/main" id="{00000000-0008-0000-0000-000009020000}"/>
            </a:ext>
          </a:extLst>
        </xdr:cNvPr>
        <xdr:cNvSpPr/>
      </xdr:nvSpPr>
      <xdr:spPr>
        <a:xfrm>
          <a:off x="18454688" y="5560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25</xdr:row>
      <xdr:rowOff>0</xdr:rowOff>
    </xdr:from>
    <xdr:to>
      <xdr:col>27</xdr:col>
      <xdr:colOff>176212</xdr:colOff>
      <xdr:row>25</xdr:row>
      <xdr:rowOff>176212</xdr:rowOff>
    </xdr:to>
    <xdr:sp macro="" textlink="">
      <xdr:nvSpPr>
        <xdr:cNvPr id="522" name="5-Point Star 521">
          <a:extLst>
            <a:ext uri="{FF2B5EF4-FFF2-40B4-BE49-F238E27FC236}">
              <a16:creationId xmlns:a16="http://schemas.microsoft.com/office/drawing/2014/main" id="{00000000-0008-0000-0000-00000A020000}"/>
            </a:ext>
          </a:extLst>
        </xdr:cNvPr>
        <xdr:cNvSpPr/>
      </xdr:nvSpPr>
      <xdr:spPr>
        <a:xfrm>
          <a:off x="18454688" y="5560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27</xdr:row>
      <xdr:rowOff>0</xdr:rowOff>
    </xdr:from>
    <xdr:to>
      <xdr:col>27</xdr:col>
      <xdr:colOff>176212</xdr:colOff>
      <xdr:row>27</xdr:row>
      <xdr:rowOff>176212</xdr:rowOff>
    </xdr:to>
    <xdr:sp macro="" textlink="">
      <xdr:nvSpPr>
        <xdr:cNvPr id="523" name="5-Point Star 522">
          <a:extLst>
            <a:ext uri="{FF2B5EF4-FFF2-40B4-BE49-F238E27FC236}">
              <a16:creationId xmlns:a16="http://schemas.microsoft.com/office/drawing/2014/main" id="{00000000-0008-0000-0000-00000B020000}"/>
            </a:ext>
          </a:extLst>
        </xdr:cNvPr>
        <xdr:cNvSpPr/>
      </xdr:nvSpPr>
      <xdr:spPr>
        <a:xfrm>
          <a:off x="18454688" y="5560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29</xdr:row>
      <xdr:rowOff>0</xdr:rowOff>
    </xdr:from>
    <xdr:to>
      <xdr:col>27</xdr:col>
      <xdr:colOff>176212</xdr:colOff>
      <xdr:row>29</xdr:row>
      <xdr:rowOff>176212</xdr:rowOff>
    </xdr:to>
    <xdr:sp macro="" textlink="">
      <xdr:nvSpPr>
        <xdr:cNvPr id="524" name="5-Point Star 523">
          <a:extLst>
            <a:ext uri="{FF2B5EF4-FFF2-40B4-BE49-F238E27FC236}">
              <a16:creationId xmlns:a16="http://schemas.microsoft.com/office/drawing/2014/main" id="{00000000-0008-0000-0000-00000C020000}"/>
            </a:ext>
          </a:extLst>
        </xdr:cNvPr>
        <xdr:cNvSpPr/>
      </xdr:nvSpPr>
      <xdr:spPr>
        <a:xfrm>
          <a:off x="18454688" y="5560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31</xdr:row>
      <xdr:rowOff>0</xdr:rowOff>
    </xdr:from>
    <xdr:to>
      <xdr:col>27</xdr:col>
      <xdr:colOff>176212</xdr:colOff>
      <xdr:row>31</xdr:row>
      <xdr:rowOff>176212</xdr:rowOff>
    </xdr:to>
    <xdr:sp macro="" textlink="">
      <xdr:nvSpPr>
        <xdr:cNvPr id="525" name="5-Point Star 524">
          <a:extLst>
            <a:ext uri="{FF2B5EF4-FFF2-40B4-BE49-F238E27FC236}">
              <a16:creationId xmlns:a16="http://schemas.microsoft.com/office/drawing/2014/main" id="{00000000-0008-0000-0000-00000D020000}"/>
            </a:ext>
          </a:extLst>
        </xdr:cNvPr>
        <xdr:cNvSpPr/>
      </xdr:nvSpPr>
      <xdr:spPr>
        <a:xfrm>
          <a:off x="18454688" y="5560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33</xdr:row>
      <xdr:rowOff>0</xdr:rowOff>
    </xdr:from>
    <xdr:to>
      <xdr:col>27</xdr:col>
      <xdr:colOff>176212</xdr:colOff>
      <xdr:row>33</xdr:row>
      <xdr:rowOff>176212</xdr:rowOff>
    </xdr:to>
    <xdr:sp macro="" textlink="">
      <xdr:nvSpPr>
        <xdr:cNvPr id="526" name="5-Point Star 525">
          <a:extLst>
            <a:ext uri="{FF2B5EF4-FFF2-40B4-BE49-F238E27FC236}">
              <a16:creationId xmlns:a16="http://schemas.microsoft.com/office/drawing/2014/main" id="{00000000-0008-0000-0000-00000E020000}"/>
            </a:ext>
          </a:extLst>
        </xdr:cNvPr>
        <xdr:cNvSpPr/>
      </xdr:nvSpPr>
      <xdr:spPr>
        <a:xfrm>
          <a:off x="18454688" y="5560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35</xdr:row>
      <xdr:rowOff>0</xdr:rowOff>
    </xdr:from>
    <xdr:to>
      <xdr:col>27</xdr:col>
      <xdr:colOff>176212</xdr:colOff>
      <xdr:row>35</xdr:row>
      <xdr:rowOff>176212</xdr:rowOff>
    </xdr:to>
    <xdr:sp macro="" textlink="">
      <xdr:nvSpPr>
        <xdr:cNvPr id="527" name="5-Point Star 526">
          <a:extLst>
            <a:ext uri="{FF2B5EF4-FFF2-40B4-BE49-F238E27FC236}">
              <a16:creationId xmlns:a16="http://schemas.microsoft.com/office/drawing/2014/main" id="{00000000-0008-0000-0000-00000F020000}"/>
            </a:ext>
          </a:extLst>
        </xdr:cNvPr>
        <xdr:cNvSpPr/>
      </xdr:nvSpPr>
      <xdr:spPr>
        <a:xfrm>
          <a:off x="18454688" y="5560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37</xdr:row>
      <xdr:rowOff>0</xdr:rowOff>
    </xdr:from>
    <xdr:to>
      <xdr:col>27</xdr:col>
      <xdr:colOff>176212</xdr:colOff>
      <xdr:row>37</xdr:row>
      <xdr:rowOff>176212</xdr:rowOff>
    </xdr:to>
    <xdr:sp macro="" textlink="">
      <xdr:nvSpPr>
        <xdr:cNvPr id="528" name="5-Point Star 527">
          <a:extLst>
            <a:ext uri="{FF2B5EF4-FFF2-40B4-BE49-F238E27FC236}">
              <a16:creationId xmlns:a16="http://schemas.microsoft.com/office/drawing/2014/main" id="{00000000-0008-0000-0000-000010020000}"/>
            </a:ext>
          </a:extLst>
        </xdr:cNvPr>
        <xdr:cNvSpPr/>
      </xdr:nvSpPr>
      <xdr:spPr>
        <a:xfrm>
          <a:off x="18454688" y="5560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39</xdr:row>
      <xdr:rowOff>0</xdr:rowOff>
    </xdr:from>
    <xdr:to>
      <xdr:col>27</xdr:col>
      <xdr:colOff>176212</xdr:colOff>
      <xdr:row>39</xdr:row>
      <xdr:rowOff>176212</xdr:rowOff>
    </xdr:to>
    <xdr:sp macro="" textlink="">
      <xdr:nvSpPr>
        <xdr:cNvPr id="529" name="5-Point Star 528">
          <a:extLst>
            <a:ext uri="{FF2B5EF4-FFF2-40B4-BE49-F238E27FC236}">
              <a16:creationId xmlns:a16="http://schemas.microsoft.com/office/drawing/2014/main" id="{00000000-0008-0000-0000-000011020000}"/>
            </a:ext>
          </a:extLst>
        </xdr:cNvPr>
        <xdr:cNvSpPr/>
      </xdr:nvSpPr>
      <xdr:spPr>
        <a:xfrm>
          <a:off x="18454688" y="5560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41</xdr:row>
      <xdr:rowOff>0</xdr:rowOff>
    </xdr:from>
    <xdr:to>
      <xdr:col>27</xdr:col>
      <xdr:colOff>176212</xdr:colOff>
      <xdr:row>41</xdr:row>
      <xdr:rowOff>176212</xdr:rowOff>
    </xdr:to>
    <xdr:sp macro="" textlink="">
      <xdr:nvSpPr>
        <xdr:cNvPr id="530" name="5-Point Star 529">
          <a:extLst>
            <a:ext uri="{FF2B5EF4-FFF2-40B4-BE49-F238E27FC236}">
              <a16:creationId xmlns:a16="http://schemas.microsoft.com/office/drawing/2014/main" id="{00000000-0008-0000-0000-000012020000}"/>
            </a:ext>
          </a:extLst>
        </xdr:cNvPr>
        <xdr:cNvSpPr/>
      </xdr:nvSpPr>
      <xdr:spPr>
        <a:xfrm>
          <a:off x="18454688" y="5560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43</xdr:row>
      <xdr:rowOff>0</xdr:rowOff>
    </xdr:from>
    <xdr:to>
      <xdr:col>27</xdr:col>
      <xdr:colOff>176212</xdr:colOff>
      <xdr:row>43</xdr:row>
      <xdr:rowOff>176212</xdr:rowOff>
    </xdr:to>
    <xdr:sp macro="" textlink="">
      <xdr:nvSpPr>
        <xdr:cNvPr id="531" name="5-Point Star 530">
          <a:extLst>
            <a:ext uri="{FF2B5EF4-FFF2-40B4-BE49-F238E27FC236}">
              <a16:creationId xmlns:a16="http://schemas.microsoft.com/office/drawing/2014/main" id="{00000000-0008-0000-0000-000013020000}"/>
            </a:ext>
          </a:extLst>
        </xdr:cNvPr>
        <xdr:cNvSpPr/>
      </xdr:nvSpPr>
      <xdr:spPr>
        <a:xfrm>
          <a:off x="18454688" y="5560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28</xdr:col>
      <xdr:colOff>0</xdr:colOff>
      <xdr:row>49</xdr:row>
      <xdr:rowOff>0</xdr:rowOff>
    </xdr:from>
    <xdr:to>
      <xdr:col>28</xdr:col>
      <xdr:colOff>176212</xdr:colOff>
      <xdr:row>49</xdr:row>
      <xdr:rowOff>176212</xdr:rowOff>
    </xdr:to>
    <xdr:sp macro="" textlink="">
      <xdr:nvSpPr>
        <xdr:cNvPr id="533" name="5-Point Star 532">
          <a:extLst>
            <a:ext uri="{FF2B5EF4-FFF2-40B4-BE49-F238E27FC236}">
              <a16:creationId xmlns:a16="http://schemas.microsoft.com/office/drawing/2014/main" id="{00000000-0008-0000-0000-000015020000}"/>
            </a:ext>
          </a:extLst>
        </xdr:cNvPr>
        <xdr:cNvSpPr/>
      </xdr:nvSpPr>
      <xdr:spPr>
        <a:xfrm>
          <a:off x="19050000" y="16442531"/>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28</xdr:col>
      <xdr:colOff>0</xdr:colOff>
      <xdr:row>53</xdr:row>
      <xdr:rowOff>0</xdr:rowOff>
    </xdr:from>
    <xdr:to>
      <xdr:col>28</xdr:col>
      <xdr:colOff>176212</xdr:colOff>
      <xdr:row>53</xdr:row>
      <xdr:rowOff>176212</xdr:rowOff>
    </xdr:to>
    <xdr:sp macro="" textlink="">
      <xdr:nvSpPr>
        <xdr:cNvPr id="534" name="5-Point Star 533">
          <a:extLst>
            <a:ext uri="{FF2B5EF4-FFF2-40B4-BE49-F238E27FC236}">
              <a16:creationId xmlns:a16="http://schemas.microsoft.com/office/drawing/2014/main" id="{00000000-0008-0000-0000-000016020000}"/>
            </a:ext>
          </a:extLst>
        </xdr:cNvPr>
        <xdr:cNvSpPr/>
      </xdr:nvSpPr>
      <xdr:spPr>
        <a:xfrm>
          <a:off x="19050000" y="1782365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28</xdr:col>
      <xdr:colOff>0</xdr:colOff>
      <xdr:row>57</xdr:row>
      <xdr:rowOff>0</xdr:rowOff>
    </xdr:from>
    <xdr:to>
      <xdr:col>28</xdr:col>
      <xdr:colOff>176212</xdr:colOff>
      <xdr:row>57</xdr:row>
      <xdr:rowOff>176212</xdr:rowOff>
    </xdr:to>
    <xdr:sp macro="" textlink="">
      <xdr:nvSpPr>
        <xdr:cNvPr id="535" name="5-Point Star 534">
          <a:extLst>
            <a:ext uri="{FF2B5EF4-FFF2-40B4-BE49-F238E27FC236}">
              <a16:creationId xmlns:a16="http://schemas.microsoft.com/office/drawing/2014/main" id="{00000000-0008-0000-0000-000017020000}"/>
            </a:ext>
          </a:extLst>
        </xdr:cNvPr>
        <xdr:cNvSpPr/>
      </xdr:nvSpPr>
      <xdr:spPr>
        <a:xfrm>
          <a:off x="19050000" y="19204781"/>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28</xdr:col>
      <xdr:colOff>0</xdr:colOff>
      <xdr:row>61</xdr:row>
      <xdr:rowOff>0</xdr:rowOff>
    </xdr:from>
    <xdr:to>
      <xdr:col>28</xdr:col>
      <xdr:colOff>176212</xdr:colOff>
      <xdr:row>61</xdr:row>
      <xdr:rowOff>176212</xdr:rowOff>
    </xdr:to>
    <xdr:sp macro="" textlink="">
      <xdr:nvSpPr>
        <xdr:cNvPr id="536" name="5-Point Star 535">
          <a:extLst>
            <a:ext uri="{FF2B5EF4-FFF2-40B4-BE49-F238E27FC236}">
              <a16:creationId xmlns:a16="http://schemas.microsoft.com/office/drawing/2014/main" id="{00000000-0008-0000-0000-000018020000}"/>
            </a:ext>
          </a:extLst>
        </xdr:cNvPr>
        <xdr:cNvSpPr/>
      </xdr:nvSpPr>
      <xdr:spPr>
        <a:xfrm>
          <a:off x="19050000" y="20585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28</xdr:col>
      <xdr:colOff>0</xdr:colOff>
      <xdr:row>65</xdr:row>
      <xdr:rowOff>0</xdr:rowOff>
    </xdr:from>
    <xdr:to>
      <xdr:col>28</xdr:col>
      <xdr:colOff>176212</xdr:colOff>
      <xdr:row>65</xdr:row>
      <xdr:rowOff>176212</xdr:rowOff>
    </xdr:to>
    <xdr:sp macro="" textlink="">
      <xdr:nvSpPr>
        <xdr:cNvPr id="537" name="5-Point Star 536">
          <a:extLst>
            <a:ext uri="{FF2B5EF4-FFF2-40B4-BE49-F238E27FC236}">
              <a16:creationId xmlns:a16="http://schemas.microsoft.com/office/drawing/2014/main" id="{00000000-0008-0000-0000-000019020000}"/>
            </a:ext>
          </a:extLst>
        </xdr:cNvPr>
        <xdr:cNvSpPr/>
      </xdr:nvSpPr>
      <xdr:spPr>
        <a:xfrm>
          <a:off x="19050000" y="21967031"/>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28</xdr:col>
      <xdr:colOff>0</xdr:colOff>
      <xdr:row>69</xdr:row>
      <xdr:rowOff>0</xdr:rowOff>
    </xdr:from>
    <xdr:to>
      <xdr:col>28</xdr:col>
      <xdr:colOff>176212</xdr:colOff>
      <xdr:row>69</xdr:row>
      <xdr:rowOff>176212</xdr:rowOff>
    </xdr:to>
    <xdr:sp macro="" textlink="">
      <xdr:nvSpPr>
        <xdr:cNvPr id="538" name="5-Point Star 537">
          <a:extLst>
            <a:ext uri="{FF2B5EF4-FFF2-40B4-BE49-F238E27FC236}">
              <a16:creationId xmlns:a16="http://schemas.microsoft.com/office/drawing/2014/main" id="{00000000-0008-0000-0000-00001A020000}"/>
            </a:ext>
          </a:extLst>
        </xdr:cNvPr>
        <xdr:cNvSpPr/>
      </xdr:nvSpPr>
      <xdr:spPr>
        <a:xfrm>
          <a:off x="19050000" y="2334815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21</xdr:row>
      <xdr:rowOff>0</xdr:rowOff>
    </xdr:from>
    <xdr:to>
      <xdr:col>29</xdr:col>
      <xdr:colOff>176212</xdr:colOff>
      <xdr:row>21</xdr:row>
      <xdr:rowOff>176212</xdr:rowOff>
    </xdr:to>
    <xdr:sp macro="" textlink="">
      <xdr:nvSpPr>
        <xdr:cNvPr id="539" name="5-Point Star 538">
          <a:extLst>
            <a:ext uri="{FF2B5EF4-FFF2-40B4-BE49-F238E27FC236}">
              <a16:creationId xmlns:a16="http://schemas.microsoft.com/office/drawing/2014/main" id="{00000000-0008-0000-0000-00001B020000}"/>
            </a:ext>
          </a:extLst>
        </xdr:cNvPr>
        <xdr:cNvSpPr/>
      </xdr:nvSpPr>
      <xdr:spPr>
        <a:xfrm>
          <a:off x="19597688" y="622696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a:t>
          </a:r>
        </a:p>
      </xdr:txBody>
    </xdr:sp>
    <xdr:clientData/>
  </xdr:twoCellAnchor>
  <xdr:twoCellAnchor>
    <xdr:from>
      <xdr:col>29</xdr:col>
      <xdr:colOff>0</xdr:colOff>
      <xdr:row>66</xdr:row>
      <xdr:rowOff>0</xdr:rowOff>
    </xdr:from>
    <xdr:to>
      <xdr:col>29</xdr:col>
      <xdr:colOff>176212</xdr:colOff>
      <xdr:row>66</xdr:row>
      <xdr:rowOff>176212</xdr:rowOff>
    </xdr:to>
    <xdr:sp macro="" textlink="">
      <xdr:nvSpPr>
        <xdr:cNvPr id="540" name="5-Point Star 539">
          <a:extLst>
            <a:ext uri="{FF2B5EF4-FFF2-40B4-BE49-F238E27FC236}">
              <a16:creationId xmlns:a16="http://schemas.microsoft.com/office/drawing/2014/main" id="{00000000-0008-0000-0000-00001C020000}"/>
            </a:ext>
          </a:extLst>
        </xdr:cNvPr>
        <xdr:cNvSpPr/>
      </xdr:nvSpPr>
      <xdr:spPr>
        <a:xfrm>
          <a:off x="19597688" y="22312313"/>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70</xdr:row>
      <xdr:rowOff>0</xdr:rowOff>
    </xdr:from>
    <xdr:to>
      <xdr:col>29</xdr:col>
      <xdr:colOff>176212</xdr:colOff>
      <xdr:row>70</xdr:row>
      <xdr:rowOff>176212</xdr:rowOff>
    </xdr:to>
    <xdr:sp macro="" textlink="">
      <xdr:nvSpPr>
        <xdr:cNvPr id="541" name="5-Point Star 540">
          <a:extLst>
            <a:ext uri="{FF2B5EF4-FFF2-40B4-BE49-F238E27FC236}">
              <a16:creationId xmlns:a16="http://schemas.microsoft.com/office/drawing/2014/main" id="{00000000-0008-0000-0000-00001D020000}"/>
            </a:ext>
          </a:extLst>
        </xdr:cNvPr>
        <xdr:cNvSpPr/>
      </xdr:nvSpPr>
      <xdr:spPr>
        <a:xfrm>
          <a:off x="19597688" y="2369343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43</xdr:row>
      <xdr:rowOff>0</xdr:rowOff>
    </xdr:from>
    <xdr:to>
      <xdr:col>29</xdr:col>
      <xdr:colOff>176212</xdr:colOff>
      <xdr:row>43</xdr:row>
      <xdr:rowOff>176212</xdr:rowOff>
    </xdr:to>
    <xdr:sp macro="" textlink="">
      <xdr:nvSpPr>
        <xdr:cNvPr id="542" name="5-Point Star 541">
          <a:extLst>
            <a:ext uri="{FF2B5EF4-FFF2-40B4-BE49-F238E27FC236}">
              <a16:creationId xmlns:a16="http://schemas.microsoft.com/office/drawing/2014/main" id="{00000000-0008-0000-0000-00001E020000}"/>
            </a:ext>
          </a:extLst>
        </xdr:cNvPr>
        <xdr:cNvSpPr/>
      </xdr:nvSpPr>
      <xdr:spPr>
        <a:xfrm>
          <a:off x="19597688"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a:t>
          </a:r>
        </a:p>
      </xdr:txBody>
    </xdr:sp>
    <xdr:clientData/>
  </xdr:twoCellAnchor>
  <xdr:twoCellAnchor>
    <xdr:from>
      <xdr:col>29</xdr:col>
      <xdr:colOff>0</xdr:colOff>
      <xdr:row>41</xdr:row>
      <xdr:rowOff>0</xdr:rowOff>
    </xdr:from>
    <xdr:to>
      <xdr:col>29</xdr:col>
      <xdr:colOff>176212</xdr:colOff>
      <xdr:row>41</xdr:row>
      <xdr:rowOff>176212</xdr:rowOff>
    </xdr:to>
    <xdr:sp macro="" textlink="">
      <xdr:nvSpPr>
        <xdr:cNvPr id="543" name="5-Point Star 542">
          <a:extLst>
            <a:ext uri="{FF2B5EF4-FFF2-40B4-BE49-F238E27FC236}">
              <a16:creationId xmlns:a16="http://schemas.microsoft.com/office/drawing/2014/main" id="{00000000-0008-0000-0000-00001F020000}"/>
            </a:ext>
          </a:extLst>
        </xdr:cNvPr>
        <xdr:cNvSpPr/>
      </xdr:nvSpPr>
      <xdr:spPr>
        <a:xfrm>
          <a:off x="19597688" y="12918281"/>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39</xdr:row>
      <xdr:rowOff>0</xdr:rowOff>
    </xdr:from>
    <xdr:to>
      <xdr:col>29</xdr:col>
      <xdr:colOff>176212</xdr:colOff>
      <xdr:row>39</xdr:row>
      <xdr:rowOff>176212</xdr:rowOff>
    </xdr:to>
    <xdr:sp macro="" textlink="">
      <xdr:nvSpPr>
        <xdr:cNvPr id="544" name="5-Point Star 543">
          <a:extLst>
            <a:ext uri="{FF2B5EF4-FFF2-40B4-BE49-F238E27FC236}">
              <a16:creationId xmlns:a16="http://schemas.microsoft.com/office/drawing/2014/main" id="{00000000-0008-0000-0000-000020020000}"/>
            </a:ext>
          </a:extLst>
        </xdr:cNvPr>
        <xdr:cNvSpPr/>
      </xdr:nvSpPr>
      <xdr:spPr>
        <a:xfrm>
          <a:off x="19597688" y="122396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47625</xdr:colOff>
      <xdr:row>37</xdr:row>
      <xdr:rowOff>0</xdr:rowOff>
    </xdr:from>
    <xdr:to>
      <xdr:col>29</xdr:col>
      <xdr:colOff>223837</xdr:colOff>
      <xdr:row>37</xdr:row>
      <xdr:rowOff>176212</xdr:rowOff>
    </xdr:to>
    <xdr:sp macro="" textlink="">
      <xdr:nvSpPr>
        <xdr:cNvPr id="545" name="5-Point Star 544">
          <a:extLst>
            <a:ext uri="{FF2B5EF4-FFF2-40B4-BE49-F238E27FC236}">
              <a16:creationId xmlns:a16="http://schemas.microsoft.com/office/drawing/2014/main" id="{00000000-0008-0000-0000-000021020000}"/>
            </a:ext>
          </a:extLst>
        </xdr:cNvPr>
        <xdr:cNvSpPr/>
      </xdr:nvSpPr>
      <xdr:spPr>
        <a:xfrm>
          <a:off x="19704844" y="1156096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35</xdr:row>
      <xdr:rowOff>0</xdr:rowOff>
    </xdr:from>
    <xdr:to>
      <xdr:col>29</xdr:col>
      <xdr:colOff>176212</xdr:colOff>
      <xdr:row>35</xdr:row>
      <xdr:rowOff>176212</xdr:rowOff>
    </xdr:to>
    <xdr:sp macro="" textlink="">
      <xdr:nvSpPr>
        <xdr:cNvPr id="546" name="5-Point Star 545">
          <a:extLst>
            <a:ext uri="{FF2B5EF4-FFF2-40B4-BE49-F238E27FC236}">
              <a16:creationId xmlns:a16="http://schemas.microsoft.com/office/drawing/2014/main" id="{00000000-0008-0000-0000-000022020000}"/>
            </a:ext>
          </a:extLst>
        </xdr:cNvPr>
        <xdr:cNvSpPr/>
      </xdr:nvSpPr>
      <xdr:spPr>
        <a:xfrm>
          <a:off x="19597688" y="10894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33</xdr:row>
      <xdr:rowOff>0</xdr:rowOff>
    </xdr:from>
    <xdr:to>
      <xdr:col>29</xdr:col>
      <xdr:colOff>176212</xdr:colOff>
      <xdr:row>33</xdr:row>
      <xdr:rowOff>176212</xdr:rowOff>
    </xdr:to>
    <xdr:sp macro="" textlink="">
      <xdr:nvSpPr>
        <xdr:cNvPr id="547" name="5-Point Star 546">
          <a:extLst>
            <a:ext uri="{FF2B5EF4-FFF2-40B4-BE49-F238E27FC236}">
              <a16:creationId xmlns:a16="http://schemas.microsoft.com/office/drawing/2014/main" id="{00000000-0008-0000-0000-000023020000}"/>
            </a:ext>
          </a:extLst>
        </xdr:cNvPr>
        <xdr:cNvSpPr/>
      </xdr:nvSpPr>
      <xdr:spPr>
        <a:xfrm>
          <a:off x="19597688" y="1022746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31</xdr:row>
      <xdr:rowOff>0</xdr:rowOff>
    </xdr:from>
    <xdr:to>
      <xdr:col>29</xdr:col>
      <xdr:colOff>176212</xdr:colOff>
      <xdr:row>31</xdr:row>
      <xdr:rowOff>176212</xdr:rowOff>
    </xdr:to>
    <xdr:sp macro="" textlink="">
      <xdr:nvSpPr>
        <xdr:cNvPr id="548" name="5-Point Star 547">
          <a:extLst>
            <a:ext uri="{FF2B5EF4-FFF2-40B4-BE49-F238E27FC236}">
              <a16:creationId xmlns:a16="http://schemas.microsoft.com/office/drawing/2014/main" id="{00000000-0008-0000-0000-000024020000}"/>
            </a:ext>
          </a:extLst>
        </xdr:cNvPr>
        <xdr:cNvSpPr/>
      </xdr:nvSpPr>
      <xdr:spPr>
        <a:xfrm>
          <a:off x="19597688" y="95607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29</xdr:row>
      <xdr:rowOff>0</xdr:rowOff>
    </xdr:from>
    <xdr:to>
      <xdr:col>29</xdr:col>
      <xdr:colOff>176212</xdr:colOff>
      <xdr:row>29</xdr:row>
      <xdr:rowOff>176212</xdr:rowOff>
    </xdr:to>
    <xdr:sp macro="" textlink="">
      <xdr:nvSpPr>
        <xdr:cNvPr id="549" name="5-Point Star 548">
          <a:extLst>
            <a:ext uri="{FF2B5EF4-FFF2-40B4-BE49-F238E27FC236}">
              <a16:creationId xmlns:a16="http://schemas.microsoft.com/office/drawing/2014/main" id="{00000000-0008-0000-0000-000025020000}"/>
            </a:ext>
          </a:extLst>
        </xdr:cNvPr>
        <xdr:cNvSpPr/>
      </xdr:nvSpPr>
      <xdr:spPr>
        <a:xfrm>
          <a:off x="19597688" y="889396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27</xdr:row>
      <xdr:rowOff>0</xdr:rowOff>
    </xdr:from>
    <xdr:to>
      <xdr:col>29</xdr:col>
      <xdr:colOff>176212</xdr:colOff>
      <xdr:row>27</xdr:row>
      <xdr:rowOff>176212</xdr:rowOff>
    </xdr:to>
    <xdr:sp macro="" textlink="">
      <xdr:nvSpPr>
        <xdr:cNvPr id="550" name="5-Point Star 549">
          <a:extLst>
            <a:ext uri="{FF2B5EF4-FFF2-40B4-BE49-F238E27FC236}">
              <a16:creationId xmlns:a16="http://schemas.microsoft.com/office/drawing/2014/main" id="{00000000-0008-0000-0000-000026020000}"/>
            </a:ext>
          </a:extLst>
        </xdr:cNvPr>
        <xdr:cNvSpPr/>
      </xdr:nvSpPr>
      <xdr:spPr>
        <a:xfrm>
          <a:off x="19597688" y="8227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25</xdr:row>
      <xdr:rowOff>0</xdr:rowOff>
    </xdr:from>
    <xdr:to>
      <xdr:col>29</xdr:col>
      <xdr:colOff>176212</xdr:colOff>
      <xdr:row>25</xdr:row>
      <xdr:rowOff>176212</xdr:rowOff>
    </xdr:to>
    <xdr:sp macro="" textlink="">
      <xdr:nvSpPr>
        <xdr:cNvPr id="551" name="5-Point Star 550">
          <a:extLst>
            <a:ext uri="{FF2B5EF4-FFF2-40B4-BE49-F238E27FC236}">
              <a16:creationId xmlns:a16="http://schemas.microsoft.com/office/drawing/2014/main" id="{00000000-0008-0000-0000-000027020000}"/>
            </a:ext>
          </a:extLst>
        </xdr:cNvPr>
        <xdr:cNvSpPr/>
      </xdr:nvSpPr>
      <xdr:spPr>
        <a:xfrm>
          <a:off x="19597688" y="756046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0</xdr:colOff>
      <xdr:row>23</xdr:row>
      <xdr:rowOff>0</xdr:rowOff>
    </xdr:from>
    <xdr:to>
      <xdr:col>29</xdr:col>
      <xdr:colOff>176212</xdr:colOff>
      <xdr:row>23</xdr:row>
      <xdr:rowOff>176212</xdr:rowOff>
    </xdr:to>
    <xdr:sp macro="" textlink="">
      <xdr:nvSpPr>
        <xdr:cNvPr id="552" name="5-Point Star 551">
          <a:extLst>
            <a:ext uri="{FF2B5EF4-FFF2-40B4-BE49-F238E27FC236}">
              <a16:creationId xmlns:a16="http://schemas.microsoft.com/office/drawing/2014/main" id="{00000000-0008-0000-0000-000028020000}"/>
            </a:ext>
          </a:extLst>
        </xdr:cNvPr>
        <xdr:cNvSpPr/>
      </xdr:nvSpPr>
      <xdr:spPr>
        <a:xfrm>
          <a:off x="19597688" y="68937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73</xdr:row>
      <xdr:rowOff>0</xdr:rowOff>
    </xdr:from>
    <xdr:to>
      <xdr:col>5</xdr:col>
      <xdr:colOff>176212</xdr:colOff>
      <xdr:row>73</xdr:row>
      <xdr:rowOff>176212</xdr:rowOff>
    </xdr:to>
    <xdr:sp macro="" textlink="" fLocksText="0">
      <xdr:nvSpPr>
        <xdr:cNvPr id="448" name="5-Point Star 27">
          <a:extLst>
            <a:ext uri="{FF2B5EF4-FFF2-40B4-BE49-F238E27FC236}">
              <a16:creationId xmlns:a16="http://schemas.microsoft.com/office/drawing/2014/main" id="{ABD09385-25E2-41F0-9A4C-55A80B6A802B}"/>
            </a:ext>
          </a:extLst>
        </xdr:cNvPr>
        <xdr:cNvSpPr>
          <a:spLocks/>
        </xdr:cNvSpPr>
      </xdr:nvSpPr>
      <xdr:spPr>
        <a:xfrm>
          <a:off x="3655219" y="240387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2</xdr:col>
      <xdr:colOff>0</xdr:colOff>
      <xdr:row>73</xdr:row>
      <xdr:rowOff>0</xdr:rowOff>
    </xdr:from>
    <xdr:to>
      <xdr:col>2</xdr:col>
      <xdr:colOff>176212</xdr:colOff>
      <xdr:row>73</xdr:row>
      <xdr:rowOff>176212</xdr:rowOff>
    </xdr:to>
    <xdr:sp macro="" textlink="">
      <xdr:nvSpPr>
        <xdr:cNvPr id="450" name="5-Point Star 53">
          <a:extLst>
            <a:ext uri="{FF2B5EF4-FFF2-40B4-BE49-F238E27FC236}">
              <a16:creationId xmlns:a16="http://schemas.microsoft.com/office/drawing/2014/main" id="{75CA18AA-AA4B-448F-B476-DBB8B8A9F19A}"/>
            </a:ext>
          </a:extLst>
        </xdr:cNvPr>
        <xdr:cNvSpPr/>
      </xdr:nvSpPr>
      <xdr:spPr>
        <a:xfrm>
          <a:off x="1893094" y="240387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73</xdr:row>
      <xdr:rowOff>0</xdr:rowOff>
    </xdr:from>
    <xdr:to>
      <xdr:col>9</xdr:col>
      <xdr:colOff>176212</xdr:colOff>
      <xdr:row>73</xdr:row>
      <xdr:rowOff>176212</xdr:rowOff>
    </xdr:to>
    <xdr:sp macro="" textlink="">
      <xdr:nvSpPr>
        <xdr:cNvPr id="451" name="5-Point Star 174">
          <a:extLst>
            <a:ext uri="{FF2B5EF4-FFF2-40B4-BE49-F238E27FC236}">
              <a16:creationId xmlns:a16="http://schemas.microsoft.com/office/drawing/2014/main" id="{3A980031-D109-47E7-BDE2-FD8D5C4A75F4}"/>
            </a:ext>
          </a:extLst>
        </xdr:cNvPr>
        <xdr:cNvSpPr/>
      </xdr:nvSpPr>
      <xdr:spPr>
        <a:xfrm>
          <a:off x="6107906" y="240387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73</xdr:row>
      <xdr:rowOff>0</xdr:rowOff>
    </xdr:from>
    <xdr:to>
      <xdr:col>10</xdr:col>
      <xdr:colOff>176212</xdr:colOff>
      <xdr:row>73</xdr:row>
      <xdr:rowOff>176212</xdr:rowOff>
    </xdr:to>
    <xdr:sp macro="" textlink="">
      <xdr:nvSpPr>
        <xdr:cNvPr id="453" name="5-Point Star 175">
          <a:extLst>
            <a:ext uri="{FF2B5EF4-FFF2-40B4-BE49-F238E27FC236}">
              <a16:creationId xmlns:a16="http://schemas.microsoft.com/office/drawing/2014/main" id="{F167EB11-BDC9-449D-902D-265A735752A4}"/>
            </a:ext>
          </a:extLst>
        </xdr:cNvPr>
        <xdr:cNvSpPr/>
      </xdr:nvSpPr>
      <xdr:spPr>
        <a:xfrm>
          <a:off x="6810375" y="240387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73</xdr:row>
      <xdr:rowOff>0</xdr:rowOff>
    </xdr:from>
    <xdr:to>
      <xdr:col>11</xdr:col>
      <xdr:colOff>176212</xdr:colOff>
      <xdr:row>73</xdr:row>
      <xdr:rowOff>176212</xdr:rowOff>
    </xdr:to>
    <xdr:sp macro="" textlink="">
      <xdr:nvSpPr>
        <xdr:cNvPr id="455" name="5-Point Star 176">
          <a:extLst>
            <a:ext uri="{FF2B5EF4-FFF2-40B4-BE49-F238E27FC236}">
              <a16:creationId xmlns:a16="http://schemas.microsoft.com/office/drawing/2014/main" id="{D8BB78B8-429B-4829-ADD3-8285CBF1877A}"/>
            </a:ext>
          </a:extLst>
        </xdr:cNvPr>
        <xdr:cNvSpPr/>
      </xdr:nvSpPr>
      <xdr:spPr>
        <a:xfrm>
          <a:off x="7596188" y="240387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73</xdr:row>
      <xdr:rowOff>0</xdr:rowOff>
    </xdr:from>
    <xdr:to>
      <xdr:col>12</xdr:col>
      <xdr:colOff>176212</xdr:colOff>
      <xdr:row>73</xdr:row>
      <xdr:rowOff>176212</xdr:rowOff>
    </xdr:to>
    <xdr:sp macro="" textlink="">
      <xdr:nvSpPr>
        <xdr:cNvPr id="456" name="5-Point Star 177">
          <a:extLst>
            <a:ext uri="{FF2B5EF4-FFF2-40B4-BE49-F238E27FC236}">
              <a16:creationId xmlns:a16="http://schemas.microsoft.com/office/drawing/2014/main" id="{5BFFE8D5-4126-42DF-96C8-E894A56C0BDA}"/>
            </a:ext>
          </a:extLst>
        </xdr:cNvPr>
        <xdr:cNvSpPr/>
      </xdr:nvSpPr>
      <xdr:spPr>
        <a:xfrm>
          <a:off x="8763000" y="240387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73</xdr:row>
      <xdr:rowOff>0</xdr:rowOff>
    </xdr:from>
    <xdr:to>
      <xdr:col>13</xdr:col>
      <xdr:colOff>176212</xdr:colOff>
      <xdr:row>73</xdr:row>
      <xdr:rowOff>176212</xdr:rowOff>
    </xdr:to>
    <xdr:sp macro="" textlink="">
      <xdr:nvSpPr>
        <xdr:cNvPr id="458" name="5-Point Star 178">
          <a:extLst>
            <a:ext uri="{FF2B5EF4-FFF2-40B4-BE49-F238E27FC236}">
              <a16:creationId xmlns:a16="http://schemas.microsoft.com/office/drawing/2014/main" id="{3EAA49EA-F3E9-413B-8CDF-BA30B1C70F3F}"/>
            </a:ext>
          </a:extLst>
        </xdr:cNvPr>
        <xdr:cNvSpPr/>
      </xdr:nvSpPr>
      <xdr:spPr>
        <a:xfrm>
          <a:off x="9941719" y="240387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0</xdr:colOff>
      <xdr:row>71</xdr:row>
      <xdr:rowOff>0</xdr:rowOff>
    </xdr:from>
    <xdr:to>
      <xdr:col>22</xdr:col>
      <xdr:colOff>176212</xdr:colOff>
      <xdr:row>71</xdr:row>
      <xdr:rowOff>176212</xdr:rowOff>
    </xdr:to>
    <xdr:sp macro="" textlink="">
      <xdr:nvSpPr>
        <xdr:cNvPr id="459" name="5-Point Star 496">
          <a:extLst>
            <a:ext uri="{FF2B5EF4-FFF2-40B4-BE49-F238E27FC236}">
              <a16:creationId xmlns:a16="http://schemas.microsoft.com/office/drawing/2014/main" id="{5437B55D-2B84-4F8C-8408-59CC8F999251}"/>
            </a:ext>
          </a:extLst>
        </xdr:cNvPr>
        <xdr:cNvSpPr/>
      </xdr:nvSpPr>
      <xdr:spPr>
        <a:xfrm>
          <a:off x="15597188" y="240387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0</xdr:colOff>
      <xdr:row>62</xdr:row>
      <xdr:rowOff>0</xdr:rowOff>
    </xdr:from>
    <xdr:to>
      <xdr:col>23</xdr:col>
      <xdr:colOff>176212</xdr:colOff>
      <xdr:row>62</xdr:row>
      <xdr:rowOff>176212</xdr:rowOff>
    </xdr:to>
    <xdr:sp macro="" textlink="">
      <xdr:nvSpPr>
        <xdr:cNvPr id="460" name="5-Point Star 494">
          <a:extLst>
            <a:ext uri="{FF2B5EF4-FFF2-40B4-BE49-F238E27FC236}">
              <a16:creationId xmlns:a16="http://schemas.microsoft.com/office/drawing/2014/main" id="{A0BC8088-ECDC-4C66-A789-46143D220A0A}"/>
            </a:ext>
          </a:extLst>
        </xdr:cNvPr>
        <xdr:cNvSpPr/>
      </xdr:nvSpPr>
      <xdr:spPr>
        <a:xfrm>
          <a:off x="16335375" y="20931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0</xdr:colOff>
      <xdr:row>66</xdr:row>
      <xdr:rowOff>0</xdr:rowOff>
    </xdr:from>
    <xdr:to>
      <xdr:col>23</xdr:col>
      <xdr:colOff>176212</xdr:colOff>
      <xdr:row>66</xdr:row>
      <xdr:rowOff>176212</xdr:rowOff>
    </xdr:to>
    <xdr:sp macro="" textlink="">
      <xdr:nvSpPr>
        <xdr:cNvPr id="461" name="5-Point Star 494">
          <a:extLst>
            <a:ext uri="{FF2B5EF4-FFF2-40B4-BE49-F238E27FC236}">
              <a16:creationId xmlns:a16="http://schemas.microsoft.com/office/drawing/2014/main" id="{D9FE65A7-0C61-4E84-8DA7-9EC8DB288815}"/>
            </a:ext>
          </a:extLst>
        </xdr:cNvPr>
        <xdr:cNvSpPr/>
      </xdr:nvSpPr>
      <xdr:spPr>
        <a:xfrm>
          <a:off x="16335375" y="20931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0</xdr:colOff>
      <xdr:row>70</xdr:row>
      <xdr:rowOff>0</xdr:rowOff>
    </xdr:from>
    <xdr:to>
      <xdr:col>23</xdr:col>
      <xdr:colOff>176212</xdr:colOff>
      <xdr:row>70</xdr:row>
      <xdr:rowOff>176212</xdr:rowOff>
    </xdr:to>
    <xdr:sp macro="" textlink="">
      <xdr:nvSpPr>
        <xdr:cNvPr id="462" name="5-Point Star 494">
          <a:extLst>
            <a:ext uri="{FF2B5EF4-FFF2-40B4-BE49-F238E27FC236}">
              <a16:creationId xmlns:a16="http://schemas.microsoft.com/office/drawing/2014/main" id="{398EAFC0-169B-43A2-BB8F-FD265F624C72}"/>
            </a:ext>
          </a:extLst>
        </xdr:cNvPr>
        <xdr:cNvSpPr/>
      </xdr:nvSpPr>
      <xdr:spPr>
        <a:xfrm>
          <a:off x="16335375" y="20931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0</xdr:colOff>
      <xdr:row>35</xdr:row>
      <xdr:rowOff>0</xdr:rowOff>
    </xdr:from>
    <xdr:to>
      <xdr:col>24</xdr:col>
      <xdr:colOff>176212</xdr:colOff>
      <xdr:row>35</xdr:row>
      <xdr:rowOff>176212</xdr:rowOff>
    </xdr:to>
    <xdr:sp macro="" textlink="">
      <xdr:nvSpPr>
        <xdr:cNvPr id="464" name="5-Point Star 508">
          <a:extLst>
            <a:ext uri="{FF2B5EF4-FFF2-40B4-BE49-F238E27FC236}">
              <a16:creationId xmlns:a16="http://schemas.microsoft.com/office/drawing/2014/main" id="{605E3118-87B4-475C-B143-1EC11602E58F}"/>
            </a:ext>
          </a:extLst>
        </xdr:cNvPr>
        <xdr:cNvSpPr/>
      </xdr:nvSpPr>
      <xdr:spPr>
        <a:xfrm>
          <a:off x="17025938" y="112275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0</xdr:colOff>
      <xdr:row>43</xdr:row>
      <xdr:rowOff>0</xdr:rowOff>
    </xdr:from>
    <xdr:to>
      <xdr:col>24</xdr:col>
      <xdr:colOff>176212</xdr:colOff>
      <xdr:row>43</xdr:row>
      <xdr:rowOff>176212</xdr:rowOff>
    </xdr:to>
    <xdr:sp macro="" textlink="">
      <xdr:nvSpPr>
        <xdr:cNvPr id="465" name="5-Point Star 508">
          <a:extLst>
            <a:ext uri="{FF2B5EF4-FFF2-40B4-BE49-F238E27FC236}">
              <a16:creationId xmlns:a16="http://schemas.microsoft.com/office/drawing/2014/main" id="{FE8F56F6-E195-43BC-8827-5896EB333D67}"/>
            </a:ext>
          </a:extLst>
        </xdr:cNvPr>
        <xdr:cNvSpPr/>
      </xdr:nvSpPr>
      <xdr:spPr>
        <a:xfrm>
          <a:off x="17025938" y="10894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0</xdr:colOff>
      <xdr:row>54</xdr:row>
      <xdr:rowOff>0</xdr:rowOff>
    </xdr:from>
    <xdr:to>
      <xdr:col>24</xdr:col>
      <xdr:colOff>176212</xdr:colOff>
      <xdr:row>54</xdr:row>
      <xdr:rowOff>176212</xdr:rowOff>
    </xdr:to>
    <xdr:sp macro="" textlink="">
      <xdr:nvSpPr>
        <xdr:cNvPr id="469" name="5-Point Star 510">
          <a:extLst>
            <a:ext uri="{FF2B5EF4-FFF2-40B4-BE49-F238E27FC236}">
              <a16:creationId xmlns:a16="http://schemas.microsoft.com/office/drawing/2014/main" id="{0E91A690-71AD-4881-8D24-DF97CD135FBA}"/>
            </a:ext>
          </a:extLst>
        </xdr:cNvPr>
        <xdr:cNvSpPr/>
      </xdr:nvSpPr>
      <xdr:spPr>
        <a:xfrm>
          <a:off x="17025938" y="18514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31</xdr:row>
      <xdr:rowOff>0</xdr:rowOff>
    </xdr:from>
    <xdr:to>
      <xdr:col>2</xdr:col>
      <xdr:colOff>176212</xdr:colOff>
      <xdr:row>31</xdr:row>
      <xdr:rowOff>176212</xdr:rowOff>
    </xdr:to>
    <xdr:sp macro="" textlink="">
      <xdr:nvSpPr>
        <xdr:cNvPr id="449" name="5-Point Star 388">
          <a:extLst>
            <a:ext uri="{FF2B5EF4-FFF2-40B4-BE49-F238E27FC236}">
              <a16:creationId xmlns:a16="http://schemas.microsoft.com/office/drawing/2014/main" id="{C4D67342-26BB-4614-AB45-EC6510BB236C}"/>
            </a:ext>
          </a:extLst>
        </xdr:cNvPr>
        <xdr:cNvSpPr/>
      </xdr:nvSpPr>
      <xdr:spPr>
        <a:xfrm>
          <a:off x="1893094" y="8227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37</xdr:row>
      <xdr:rowOff>0</xdr:rowOff>
    </xdr:from>
    <xdr:to>
      <xdr:col>2</xdr:col>
      <xdr:colOff>176212</xdr:colOff>
      <xdr:row>37</xdr:row>
      <xdr:rowOff>176212</xdr:rowOff>
    </xdr:to>
    <xdr:sp macro="" textlink="">
      <xdr:nvSpPr>
        <xdr:cNvPr id="454" name="5-Point Star 388">
          <a:extLst>
            <a:ext uri="{FF2B5EF4-FFF2-40B4-BE49-F238E27FC236}">
              <a16:creationId xmlns:a16="http://schemas.microsoft.com/office/drawing/2014/main" id="{6B6BBDD2-11E4-43D2-AE3E-6016D6543D86}"/>
            </a:ext>
          </a:extLst>
        </xdr:cNvPr>
        <xdr:cNvSpPr/>
      </xdr:nvSpPr>
      <xdr:spPr>
        <a:xfrm>
          <a:off x="1893094" y="8227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41</xdr:row>
      <xdr:rowOff>0</xdr:rowOff>
    </xdr:from>
    <xdr:to>
      <xdr:col>2</xdr:col>
      <xdr:colOff>176212</xdr:colOff>
      <xdr:row>41</xdr:row>
      <xdr:rowOff>176212</xdr:rowOff>
    </xdr:to>
    <xdr:sp macro="" textlink="">
      <xdr:nvSpPr>
        <xdr:cNvPr id="457" name="5-Point Star 388">
          <a:extLst>
            <a:ext uri="{FF2B5EF4-FFF2-40B4-BE49-F238E27FC236}">
              <a16:creationId xmlns:a16="http://schemas.microsoft.com/office/drawing/2014/main" id="{79EED31D-ADDD-4164-AB04-AE1FED865424}"/>
            </a:ext>
          </a:extLst>
        </xdr:cNvPr>
        <xdr:cNvSpPr/>
      </xdr:nvSpPr>
      <xdr:spPr>
        <a:xfrm>
          <a:off x="1893094" y="8227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50</xdr:row>
      <xdr:rowOff>0</xdr:rowOff>
    </xdr:from>
    <xdr:to>
      <xdr:col>2</xdr:col>
      <xdr:colOff>176212</xdr:colOff>
      <xdr:row>50</xdr:row>
      <xdr:rowOff>176212</xdr:rowOff>
    </xdr:to>
    <xdr:sp macro="" textlink="">
      <xdr:nvSpPr>
        <xdr:cNvPr id="479" name="5-Point Star 388">
          <a:extLst>
            <a:ext uri="{FF2B5EF4-FFF2-40B4-BE49-F238E27FC236}">
              <a16:creationId xmlns:a16="http://schemas.microsoft.com/office/drawing/2014/main" id="{915CE827-62C2-4FBB-9A8D-A1E62FCDED67}"/>
            </a:ext>
          </a:extLst>
        </xdr:cNvPr>
        <xdr:cNvSpPr/>
      </xdr:nvSpPr>
      <xdr:spPr>
        <a:xfrm>
          <a:off x="1893094" y="8227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54</xdr:row>
      <xdr:rowOff>0</xdr:rowOff>
    </xdr:from>
    <xdr:to>
      <xdr:col>2</xdr:col>
      <xdr:colOff>176212</xdr:colOff>
      <xdr:row>54</xdr:row>
      <xdr:rowOff>176212</xdr:rowOff>
    </xdr:to>
    <xdr:sp macro="" textlink="">
      <xdr:nvSpPr>
        <xdr:cNvPr id="480" name="5-Point Star 388">
          <a:extLst>
            <a:ext uri="{FF2B5EF4-FFF2-40B4-BE49-F238E27FC236}">
              <a16:creationId xmlns:a16="http://schemas.microsoft.com/office/drawing/2014/main" id="{E8A76649-1BDF-4D8B-A413-74806074C67D}"/>
            </a:ext>
          </a:extLst>
        </xdr:cNvPr>
        <xdr:cNvSpPr/>
      </xdr:nvSpPr>
      <xdr:spPr>
        <a:xfrm>
          <a:off x="1893094" y="8227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58</xdr:row>
      <xdr:rowOff>0</xdr:rowOff>
    </xdr:from>
    <xdr:to>
      <xdr:col>2</xdr:col>
      <xdr:colOff>176212</xdr:colOff>
      <xdr:row>58</xdr:row>
      <xdr:rowOff>176212</xdr:rowOff>
    </xdr:to>
    <xdr:sp macro="" textlink="">
      <xdr:nvSpPr>
        <xdr:cNvPr id="489" name="5-Point Star 388">
          <a:extLst>
            <a:ext uri="{FF2B5EF4-FFF2-40B4-BE49-F238E27FC236}">
              <a16:creationId xmlns:a16="http://schemas.microsoft.com/office/drawing/2014/main" id="{CC85361A-14E3-4525-AB73-6D041189AE7E}"/>
            </a:ext>
          </a:extLst>
        </xdr:cNvPr>
        <xdr:cNvSpPr/>
      </xdr:nvSpPr>
      <xdr:spPr>
        <a:xfrm>
          <a:off x="1893094" y="8227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62</xdr:row>
      <xdr:rowOff>0</xdr:rowOff>
    </xdr:from>
    <xdr:to>
      <xdr:col>2</xdr:col>
      <xdr:colOff>176212</xdr:colOff>
      <xdr:row>62</xdr:row>
      <xdr:rowOff>176212</xdr:rowOff>
    </xdr:to>
    <xdr:sp macro="" textlink="">
      <xdr:nvSpPr>
        <xdr:cNvPr id="497" name="5-Point Star 388">
          <a:extLst>
            <a:ext uri="{FF2B5EF4-FFF2-40B4-BE49-F238E27FC236}">
              <a16:creationId xmlns:a16="http://schemas.microsoft.com/office/drawing/2014/main" id="{C08378FB-58FF-4CD1-BB67-6818DF49A2F2}"/>
            </a:ext>
          </a:extLst>
        </xdr:cNvPr>
        <xdr:cNvSpPr/>
      </xdr:nvSpPr>
      <xdr:spPr>
        <a:xfrm>
          <a:off x="1893094" y="8227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66</xdr:row>
      <xdr:rowOff>0</xdr:rowOff>
    </xdr:from>
    <xdr:to>
      <xdr:col>2</xdr:col>
      <xdr:colOff>176212</xdr:colOff>
      <xdr:row>66</xdr:row>
      <xdr:rowOff>176212</xdr:rowOff>
    </xdr:to>
    <xdr:sp macro="" textlink="">
      <xdr:nvSpPr>
        <xdr:cNvPr id="499" name="5-Point Star 388">
          <a:extLst>
            <a:ext uri="{FF2B5EF4-FFF2-40B4-BE49-F238E27FC236}">
              <a16:creationId xmlns:a16="http://schemas.microsoft.com/office/drawing/2014/main" id="{957E2105-B605-4E18-A132-7C632CE8E385}"/>
            </a:ext>
          </a:extLst>
        </xdr:cNvPr>
        <xdr:cNvSpPr/>
      </xdr:nvSpPr>
      <xdr:spPr>
        <a:xfrm>
          <a:off x="1893094" y="8227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70</xdr:row>
      <xdr:rowOff>0</xdr:rowOff>
    </xdr:from>
    <xdr:to>
      <xdr:col>2</xdr:col>
      <xdr:colOff>176212</xdr:colOff>
      <xdr:row>70</xdr:row>
      <xdr:rowOff>176212</xdr:rowOff>
    </xdr:to>
    <xdr:sp macro="" textlink="">
      <xdr:nvSpPr>
        <xdr:cNvPr id="500" name="5-Point Star 388">
          <a:extLst>
            <a:ext uri="{FF2B5EF4-FFF2-40B4-BE49-F238E27FC236}">
              <a16:creationId xmlns:a16="http://schemas.microsoft.com/office/drawing/2014/main" id="{AEEB0C43-2DA7-4728-AE15-A42627849C36}"/>
            </a:ext>
          </a:extLst>
        </xdr:cNvPr>
        <xdr:cNvSpPr/>
      </xdr:nvSpPr>
      <xdr:spPr>
        <a:xfrm>
          <a:off x="1893094" y="822721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20</xdr:row>
      <xdr:rowOff>0</xdr:rowOff>
    </xdr:from>
    <xdr:to>
      <xdr:col>5</xdr:col>
      <xdr:colOff>176212</xdr:colOff>
      <xdr:row>20</xdr:row>
      <xdr:rowOff>176212</xdr:rowOff>
    </xdr:to>
    <xdr:sp macro="" textlink="">
      <xdr:nvSpPr>
        <xdr:cNvPr id="505" name="5-Point Star 3">
          <a:extLst>
            <a:ext uri="{FF2B5EF4-FFF2-40B4-BE49-F238E27FC236}">
              <a16:creationId xmlns:a16="http://schemas.microsoft.com/office/drawing/2014/main" id="{BA5E4F28-7BA8-4158-81D8-F76B4B32EC20}"/>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20</xdr:row>
      <xdr:rowOff>0</xdr:rowOff>
    </xdr:from>
    <xdr:to>
      <xdr:col>2</xdr:col>
      <xdr:colOff>176212</xdr:colOff>
      <xdr:row>20</xdr:row>
      <xdr:rowOff>176212</xdr:rowOff>
    </xdr:to>
    <xdr:sp macro="" textlink="">
      <xdr:nvSpPr>
        <xdr:cNvPr id="506" name="5-Point Star 29">
          <a:extLst>
            <a:ext uri="{FF2B5EF4-FFF2-40B4-BE49-F238E27FC236}">
              <a16:creationId xmlns:a16="http://schemas.microsoft.com/office/drawing/2014/main" id="{4C5AA1B7-1252-4BD4-A0E8-576177F5B84E}"/>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20</xdr:row>
      <xdr:rowOff>0</xdr:rowOff>
    </xdr:from>
    <xdr:to>
      <xdr:col>9</xdr:col>
      <xdr:colOff>176212</xdr:colOff>
      <xdr:row>20</xdr:row>
      <xdr:rowOff>176212</xdr:rowOff>
    </xdr:to>
    <xdr:sp macro="" textlink="">
      <xdr:nvSpPr>
        <xdr:cNvPr id="507" name="5-Point Star 54">
          <a:extLst>
            <a:ext uri="{FF2B5EF4-FFF2-40B4-BE49-F238E27FC236}">
              <a16:creationId xmlns:a16="http://schemas.microsoft.com/office/drawing/2014/main" id="{F9584C3B-25F8-4DC6-9149-47A3FFAF4447}"/>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20</xdr:row>
      <xdr:rowOff>0</xdr:rowOff>
    </xdr:from>
    <xdr:to>
      <xdr:col>10</xdr:col>
      <xdr:colOff>176212</xdr:colOff>
      <xdr:row>20</xdr:row>
      <xdr:rowOff>176212</xdr:rowOff>
    </xdr:to>
    <xdr:sp macro="" textlink="">
      <xdr:nvSpPr>
        <xdr:cNvPr id="508" name="5-Point Star 55">
          <a:extLst>
            <a:ext uri="{FF2B5EF4-FFF2-40B4-BE49-F238E27FC236}">
              <a16:creationId xmlns:a16="http://schemas.microsoft.com/office/drawing/2014/main" id="{9242E612-B54F-45DF-B7AC-69C7DD81C446}"/>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20</xdr:row>
      <xdr:rowOff>0</xdr:rowOff>
    </xdr:from>
    <xdr:to>
      <xdr:col>11</xdr:col>
      <xdr:colOff>176212</xdr:colOff>
      <xdr:row>20</xdr:row>
      <xdr:rowOff>176212</xdr:rowOff>
    </xdr:to>
    <xdr:sp macro="" textlink="">
      <xdr:nvSpPr>
        <xdr:cNvPr id="509" name="5-Point Star 56">
          <a:extLst>
            <a:ext uri="{FF2B5EF4-FFF2-40B4-BE49-F238E27FC236}">
              <a16:creationId xmlns:a16="http://schemas.microsoft.com/office/drawing/2014/main" id="{4C9FAC39-D497-4387-A981-0030F796F312}"/>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20</xdr:row>
      <xdr:rowOff>0</xdr:rowOff>
    </xdr:from>
    <xdr:to>
      <xdr:col>12</xdr:col>
      <xdr:colOff>176212</xdr:colOff>
      <xdr:row>20</xdr:row>
      <xdr:rowOff>176212</xdr:rowOff>
    </xdr:to>
    <xdr:sp macro="" textlink="">
      <xdr:nvSpPr>
        <xdr:cNvPr id="510" name="5-Point Star 57">
          <a:extLst>
            <a:ext uri="{FF2B5EF4-FFF2-40B4-BE49-F238E27FC236}">
              <a16:creationId xmlns:a16="http://schemas.microsoft.com/office/drawing/2014/main" id="{89C6500A-88C0-4D53-9541-2D7E09850AA0}"/>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20</xdr:row>
      <xdr:rowOff>0</xdr:rowOff>
    </xdr:from>
    <xdr:to>
      <xdr:col>13</xdr:col>
      <xdr:colOff>176212</xdr:colOff>
      <xdr:row>20</xdr:row>
      <xdr:rowOff>176212</xdr:rowOff>
    </xdr:to>
    <xdr:sp macro="" textlink="">
      <xdr:nvSpPr>
        <xdr:cNvPr id="511" name="5-Point Star 58">
          <a:extLst>
            <a:ext uri="{FF2B5EF4-FFF2-40B4-BE49-F238E27FC236}">
              <a16:creationId xmlns:a16="http://schemas.microsoft.com/office/drawing/2014/main" id="{E09EC55A-41D0-4D76-B308-6D5560C9917F}"/>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22</xdr:row>
      <xdr:rowOff>0</xdr:rowOff>
    </xdr:from>
    <xdr:to>
      <xdr:col>5</xdr:col>
      <xdr:colOff>176212</xdr:colOff>
      <xdr:row>22</xdr:row>
      <xdr:rowOff>176212</xdr:rowOff>
    </xdr:to>
    <xdr:sp macro="" textlink="">
      <xdr:nvSpPr>
        <xdr:cNvPr id="513" name="5-Point Star 3">
          <a:extLst>
            <a:ext uri="{FF2B5EF4-FFF2-40B4-BE49-F238E27FC236}">
              <a16:creationId xmlns:a16="http://schemas.microsoft.com/office/drawing/2014/main" id="{7A0864F1-D03B-47A2-B6A9-41E000A99E29}"/>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22</xdr:row>
      <xdr:rowOff>0</xdr:rowOff>
    </xdr:from>
    <xdr:to>
      <xdr:col>2</xdr:col>
      <xdr:colOff>176212</xdr:colOff>
      <xdr:row>22</xdr:row>
      <xdr:rowOff>176212</xdr:rowOff>
    </xdr:to>
    <xdr:sp macro="" textlink="">
      <xdr:nvSpPr>
        <xdr:cNvPr id="514" name="5-Point Star 29">
          <a:extLst>
            <a:ext uri="{FF2B5EF4-FFF2-40B4-BE49-F238E27FC236}">
              <a16:creationId xmlns:a16="http://schemas.microsoft.com/office/drawing/2014/main" id="{0B8CF60B-FE01-42F1-B744-E69429A667FC}"/>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22</xdr:row>
      <xdr:rowOff>0</xdr:rowOff>
    </xdr:from>
    <xdr:to>
      <xdr:col>9</xdr:col>
      <xdr:colOff>176212</xdr:colOff>
      <xdr:row>22</xdr:row>
      <xdr:rowOff>176212</xdr:rowOff>
    </xdr:to>
    <xdr:sp macro="" textlink="">
      <xdr:nvSpPr>
        <xdr:cNvPr id="515" name="5-Point Star 54">
          <a:extLst>
            <a:ext uri="{FF2B5EF4-FFF2-40B4-BE49-F238E27FC236}">
              <a16:creationId xmlns:a16="http://schemas.microsoft.com/office/drawing/2014/main" id="{98D97C3C-A155-40B7-8E2A-9A7A797B69B9}"/>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22</xdr:row>
      <xdr:rowOff>0</xdr:rowOff>
    </xdr:from>
    <xdr:to>
      <xdr:col>10</xdr:col>
      <xdr:colOff>176212</xdr:colOff>
      <xdr:row>22</xdr:row>
      <xdr:rowOff>176212</xdr:rowOff>
    </xdr:to>
    <xdr:sp macro="" textlink="">
      <xdr:nvSpPr>
        <xdr:cNvPr id="516" name="5-Point Star 55">
          <a:extLst>
            <a:ext uri="{FF2B5EF4-FFF2-40B4-BE49-F238E27FC236}">
              <a16:creationId xmlns:a16="http://schemas.microsoft.com/office/drawing/2014/main" id="{DDB82207-F2AF-4735-8FA1-39E49FC149FC}"/>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22</xdr:row>
      <xdr:rowOff>0</xdr:rowOff>
    </xdr:from>
    <xdr:to>
      <xdr:col>11</xdr:col>
      <xdr:colOff>176212</xdr:colOff>
      <xdr:row>22</xdr:row>
      <xdr:rowOff>176212</xdr:rowOff>
    </xdr:to>
    <xdr:sp macro="" textlink="">
      <xdr:nvSpPr>
        <xdr:cNvPr id="517" name="5-Point Star 56">
          <a:extLst>
            <a:ext uri="{FF2B5EF4-FFF2-40B4-BE49-F238E27FC236}">
              <a16:creationId xmlns:a16="http://schemas.microsoft.com/office/drawing/2014/main" id="{8ED38AB5-41CD-464A-82A5-B0D7C948DADF}"/>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22</xdr:row>
      <xdr:rowOff>0</xdr:rowOff>
    </xdr:from>
    <xdr:to>
      <xdr:col>12</xdr:col>
      <xdr:colOff>176212</xdr:colOff>
      <xdr:row>22</xdr:row>
      <xdr:rowOff>176212</xdr:rowOff>
    </xdr:to>
    <xdr:sp macro="" textlink="">
      <xdr:nvSpPr>
        <xdr:cNvPr id="532" name="5-Point Star 57">
          <a:extLst>
            <a:ext uri="{FF2B5EF4-FFF2-40B4-BE49-F238E27FC236}">
              <a16:creationId xmlns:a16="http://schemas.microsoft.com/office/drawing/2014/main" id="{E1FF5D1A-56E9-4528-B56D-77607D215C2D}"/>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22</xdr:row>
      <xdr:rowOff>0</xdr:rowOff>
    </xdr:from>
    <xdr:to>
      <xdr:col>13</xdr:col>
      <xdr:colOff>176212</xdr:colOff>
      <xdr:row>22</xdr:row>
      <xdr:rowOff>176212</xdr:rowOff>
    </xdr:to>
    <xdr:sp macro="" textlink="">
      <xdr:nvSpPr>
        <xdr:cNvPr id="553" name="5-Point Star 58">
          <a:extLst>
            <a:ext uri="{FF2B5EF4-FFF2-40B4-BE49-F238E27FC236}">
              <a16:creationId xmlns:a16="http://schemas.microsoft.com/office/drawing/2014/main" id="{290B318B-A85B-446E-B286-868F49E85E0C}"/>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24</xdr:row>
      <xdr:rowOff>0</xdr:rowOff>
    </xdr:from>
    <xdr:to>
      <xdr:col>5</xdr:col>
      <xdr:colOff>176212</xdr:colOff>
      <xdr:row>24</xdr:row>
      <xdr:rowOff>176212</xdr:rowOff>
    </xdr:to>
    <xdr:sp macro="" textlink="">
      <xdr:nvSpPr>
        <xdr:cNvPr id="554" name="5-Point Star 3">
          <a:extLst>
            <a:ext uri="{FF2B5EF4-FFF2-40B4-BE49-F238E27FC236}">
              <a16:creationId xmlns:a16="http://schemas.microsoft.com/office/drawing/2014/main" id="{00B6E094-E5D3-4788-810C-B221307EBD27}"/>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24</xdr:row>
      <xdr:rowOff>0</xdr:rowOff>
    </xdr:from>
    <xdr:to>
      <xdr:col>2</xdr:col>
      <xdr:colOff>176212</xdr:colOff>
      <xdr:row>24</xdr:row>
      <xdr:rowOff>176212</xdr:rowOff>
    </xdr:to>
    <xdr:sp macro="" textlink="">
      <xdr:nvSpPr>
        <xdr:cNvPr id="555" name="5-Point Star 29">
          <a:extLst>
            <a:ext uri="{FF2B5EF4-FFF2-40B4-BE49-F238E27FC236}">
              <a16:creationId xmlns:a16="http://schemas.microsoft.com/office/drawing/2014/main" id="{0DEABB10-2078-42D6-9DD9-AB39A5BEAD31}"/>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24</xdr:row>
      <xdr:rowOff>0</xdr:rowOff>
    </xdr:from>
    <xdr:to>
      <xdr:col>9</xdr:col>
      <xdr:colOff>176212</xdr:colOff>
      <xdr:row>24</xdr:row>
      <xdr:rowOff>176212</xdr:rowOff>
    </xdr:to>
    <xdr:sp macro="" textlink="">
      <xdr:nvSpPr>
        <xdr:cNvPr id="556" name="5-Point Star 54">
          <a:extLst>
            <a:ext uri="{FF2B5EF4-FFF2-40B4-BE49-F238E27FC236}">
              <a16:creationId xmlns:a16="http://schemas.microsoft.com/office/drawing/2014/main" id="{73286632-241D-42BC-99BE-7F0F035523AD}"/>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24</xdr:row>
      <xdr:rowOff>0</xdr:rowOff>
    </xdr:from>
    <xdr:to>
      <xdr:col>10</xdr:col>
      <xdr:colOff>176212</xdr:colOff>
      <xdr:row>24</xdr:row>
      <xdr:rowOff>176212</xdr:rowOff>
    </xdr:to>
    <xdr:sp macro="" textlink="">
      <xdr:nvSpPr>
        <xdr:cNvPr id="557" name="5-Point Star 55">
          <a:extLst>
            <a:ext uri="{FF2B5EF4-FFF2-40B4-BE49-F238E27FC236}">
              <a16:creationId xmlns:a16="http://schemas.microsoft.com/office/drawing/2014/main" id="{8C403080-A8E9-4A1C-B1A4-DF8EE3D6ACEA}"/>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24</xdr:row>
      <xdr:rowOff>0</xdr:rowOff>
    </xdr:from>
    <xdr:to>
      <xdr:col>11</xdr:col>
      <xdr:colOff>176212</xdr:colOff>
      <xdr:row>24</xdr:row>
      <xdr:rowOff>176212</xdr:rowOff>
    </xdr:to>
    <xdr:sp macro="" textlink="">
      <xdr:nvSpPr>
        <xdr:cNvPr id="558" name="5-Point Star 56">
          <a:extLst>
            <a:ext uri="{FF2B5EF4-FFF2-40B4-BE49-F238E27FC236}">
              <a16:creationId xmlns:a16="http://schemas.microsoft.com/office/drawing/2014/main" id="{F9D0AC39-3EBB-4E66-A373-AB7EFE7439E4}"/>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24</xdr:row>
      <xdr:rowOff>0</xdr:rowOff>
    </xdr:from>
    <xdr:to>
      <xdr:col>12</xdr:col>
      <xdr:colOff>176212</xdr:colOff>
      <xdr:row>24</xdr:row>
      <xdr:rowOff>176212</xdr:rowOff>
    </xdr:to>
    <xdr:sp macro="" textlink="">
      <xdr:nvSpPr>
        <xdr:cNvPr id="559" name="5-Point Star 57">
          <a:extLst>
            <a:ext uri="{FF2B5EF4-FFF2-40B4-BE49-F238E27FC236}">
              <a16:creationId xmlns:a16="http://schemas.microsoft.com/office/drawing/2014/main" id="{F246B7C5-CE88-44F4-99E5-50C0203EA0DB}"/>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24</xdr:row>
      <xdr:rowOff>0</xdr:rowOff>
    </xdr:from>
    <xdr:to>
      <xdr:col>13</xdr:col>
      <xdr:colOff>176212</xdr:colOff>
      <xdr:row>24</xdr:row>
      <xdr:rowOff>176212</xdr:rowOff>
    </xdr:to>
    <xdr:sp macro="" textlink="">
      <xdr:nvSpPr>
        <xdr:cNvPr id="560" name="5-Point Star 58">
          <a:extLst>
            <a:ext uri="{FF2B5EF4-FFF2-40B4-BE49-F238E27FC236}">
              <a16:creationId xmlns:a16="http://schemas.microsoft.com/office/drawing/2014/main" id="{8E30758A-2AF4-4A92-82E1-6571DDDB7520}"/>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26</xdr:row>
      <xdr:rowOff>0</xdr:rowOff>
    </xdr:from>
    <xdr:to>
      <xdr:col>5</xdr:col>
      <xdr:colOff>176212</xdr:colOff>
      <xdr:row>26</xdr:row>
      <xdr:rowOff>176212</xdr:rowOff>
    </xdr:to>
    <xdr:sp macro="" textlink="">
      <xdr:nvSpPr>
        <xdr:cNvPr id="561" name="5-Point Star 3">
          <a:extLst>
            <a:ext uri="{FF2B5EF4-FFF2-40B4-BE49-F238E27FC236}">
              <a16:creationId xmlns:a16="http://schemas.microsoft.com/office/drawing/2014/main" id="{4FA1AC8C-C2BF-4157-9951-9E6C61B6474B}"/>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26</xdr:row>
      <xdr:rowOff>0</xdr:rowOff>
    </xdr:from>
    <xdr:to>
      <xdr:col>2</xdr:col>
      <xdr:colOff>176212</xdr:colOff>
      <xdr:row>26</xdr:row>
      <xdr:rowOff>176212</xdr:rowOff>
    </xdr:to>
    <xdr:sp macro="" textlink="">
      <xdr:nvSpPr>
        <xdr:cNvPr id="562" name="5-Point Star 29">
          <a:extLst>
            <a:ext uri="{FF2B5EF4-FFF2-40B4-BE49-F238E27FC236}">
              <a16:creationId xmlns:a16="http://schemas.microsoft.com/office/drawing/2014/main" id="{FFE6BEF0-4A6F-4280-B873-6469B951D784}"/>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26</xdr:row>
      <xdr:rowOff>0</xdr:rowOff>
    </xdr:from>
    <xdr:to>
      <xdr:col>9</xdr:col>
      <xdr:colOff>176212</xdr:colOff>
      <xdr:row>26</xdr:row>
      <xdr:rowOff>176212</xdr:rowOff>
    </xdr:to>
    <xdr:sp macro="" textlink="">
      <xdr:nvSpPr>
        <xdr:cNvPr id="563" name="5-Point Star 54">
          <a:extLst>
            <a:ext uri="{FF2B5EF4-FFF2-40B4-BE49-F238E27FC236}">
              <a16:creationId xmlns:a16="http://schemas.microsoft.com/office/drawing/2014/main" id="{BC266CB2-C748-4147-B584-8507F965D333}"/>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26</xdr:row>
      <xdr:rowOff>0</xdr:rowOff>
    </xdr:from>
    <xdr:to>
      <xdr:col>10</xdr:col>
      <xdr:colOff>176212</xdr:colOff>
      <xdr:row>26</xdr:row>
      <xdr:rowOff>176212</xdr:rowOff>
    </xdr:to>
    <xdr:sp macro="" textlink="">
      <xdr:nvSpPr>
        <xdr:cNvPr id="564" name="5-Point Star 55">
          <a:extLst>
            <a:ext uri="{FF2B5EF4-FFF2-40B4-BE49-F238E27FC236}">
              <a16:creationId xmlns:a16="http://schemas.microsoft.com/office/drawing/2014/main" id="{86CB989B-BCC0-42AB-B049-6976E9607FD0}"/>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26</xdr:row>
      <xdr:rowOff>0</xdr:rowOff>
    </xdr:from>
    <xdr:to>
      <xdr:col>11</xdr:col>
      <xdr:colOff>176212</xdr:colOff>
      <xdr:row>26</xdr:row>
      <xdr:rowOff>176212</xdr:rowOff>
    </xdr:to>
    <xdr:sp macro="" textlink="">
      <xdr:nvSpPr>
        <xdr:cNvPr id="565" name="5-Point Star 56">
          <a:extLst>
            <a:ext uri="{FF2B5EF4-FFF2-40B4-BE49-F238E27FC236}">
              <a16:creationId xmlns:a16="http://schemas.microsoft.com/office/drawing/2014/main" id="{93F39EF0-8CA3-4DC7-82B4-2ADA7987DC9E}"/>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26</xdr:row>
      <xdr:rowOff>0</xdr:rowOff>
    </xdr:from>
    <xdr:to>
      <xdr:col>12</xdr:col>
      <xdr:colOff>176212</xdr:colOff>
      <xdr:row>26</xdr:row>
      <xdr:rowOff>176212</xdr:rowOff>
    </xdr:to>
    <xdr:sp macro="" textlink="">
      <xdr:nvSpPr>
        <xdr:cNvPr id="566" name="5-Point Star 57">
          <a:extLst>
            <a:ext uri="{FF2B5EF4-FFF2-40B4-BE49-F238E27FC236}">
              <a16:creationId xmlns:a16="http://schemas.microsoft.com/office/drawing/2014/main" id="{68410701-B75E-4ACB-A0BD-D3BA33C0CA88}"/>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26</xdr:row>
      <xdr:rowOff>0</xdr:rowOff>
    </xdr:from>
    <xdr:to>
      <xdr:col>13</xdr:col>
      <xdr:colOff>176212</xdr:colOff>
      <xdr:row>26</xdr:row>
      <xdr:rowOff>176212</xdr:rowOff>
    </xdr:to>
    <xdr:sp macro="" textlink="">
      <xdr:nvSpPr>
        <xdr:cNvPr id="567" name="5-Point Star 58">
          <a:extLst>
            <a:ext uri="{FF2B5EF4-FFF2-40B4-BE49-F238E27FC236}">
              <a16:creationId xmlns:a16="http://schemas.microsoft.com/office/drawing/2014/main" id="{9BED01C5-6711-49EA-AC9B-626FCBC3378F}"/>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28</xdr:row>
      <xdr:rowOff>0</xdr:rowOff>
    </xdr:from>
    <xdr:to>
      <xdr:col>5</xdr:col>
      <xdr:colOff>176212</xdr:colOff>
      <xdr:row>28</xdr:row>
      <xdr:rowOff>176212</xdr:rowOff>
    </xdr:to>
    <xdr:sp macro="" textlink="">
      <xdr:nvSpPr>
        <xdr:cNvPr id="568" name="5-Point Star 3">
          <a:extLst>
            <a:ext uri="{FF2B5EF4-FFF2-40B4-BE49-F238E27FC236}">
              <a16:creationId xmlns:a16="http://schemas.microsoft.com/office/drawing/2014/main" id="{27774124-7363-4ED5-AA4B-1FCF7DC85411}"/>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28</xdr:row>
      <xdr:rowOff>0</xdr:rowOff>
    </xdr:from>
    <xdr:to>
      <xdr:col>2</xdr:col>
      <xdr:colOff>176212</xdr:colOff>
      <xdr:row>28</xdr:row>
      <xdr:rowOff>176212</xdr:rowOff>
    </xdr:to>
    <xdr:sp macro="" textlink="">
      <xdr:nvSpPr>
        <xdr:cNvPr id="569" name="5-Point Star 29">
          <a:extLst>
            <a:ext uri="{FF2B5EF4-FFF2-40B4-BE49-F238E27FC236}">
              <a16:creationId xmlns:a16="http://schemas.microsoft.com/office/drawing/2014/main" id="{E501FA49-E576-4871-9C64-5E8C82B120BB}"/>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28</xdr:row>
      <xdr:rowOff>0</xdr:rowOff>
    </xdr:from>
    <xdr:to>
      <xdr:col>9</xdr:col>
      <xdr:colOff>176212</xdr:colOff>
      <xdr:row>28</xdr:row>
      <xdr:rowOff>176212</xdr:rowOff>
    </xdr:to>
    <xdr:sp macro="" textlink="">
      <xdr:nvSpPr>
        <xdr:cNvPr id="570" name="5-Point Star 54">
          <a:extLst>
            <a:ext uri="{FF2B5EF4-FFF2-40B4-BE49-F238E27FC236}">
              <a16:creationId xmlns:a16="http://schemas.microsoft.com/office/drawing/2014/main" id="{99D86C46-19C6-4FF4-8426-42D2905FF4B2}"/>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28</xdr:row>
      <xdr:rowOff>0</xdr:rowOff>
    </xdr:from>
    <xdr:to>
      <xdr:col>10</xdr:col>
      <xdr:colOff>176212</xdr:colOff>
      <xdr:row>28</xdr:row>
      <xdr:rowOff>176212</xdr:rowOff>
    </xdr:to>
    <xdr:sp macro="" textlink="">
      <xdr:nvSpPr>
        <xdr:cNvPr id="571" name="5-Point Star 55">
          <a:extLst>
            <a:ext uri="{FF2B5EF4-FFF2-40B4-BE49-F238E27FC236}">
              <a16:creationId xmlns:a16="http://schemas.microsoft.com/office/drawing/2014/main" id="{CC78136E-A43A-422D-AFD0-C7DE1B16E9F2}"/>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28</xdr:row>
      <xdr:rowOff>0</xdr:rowOff>
    </xdr:from>
    <xdr:to>
      <xdr:col>11</xdr:col>
      <xdr:colOff>176212</xdr:colOff>
      <xdr:row>28</xdr:row>
      <xdr:rowOff>176212</xdr:rowOff>
    </xdr:to>
    <xdr:sp macro="" textlink="">
      <xdr:nvSpPr>
        <xdr:cNvPr id="572" name="5-Point Star 56">
          <a:extLst>
            <a:ext uri="{FF2B5EF4-FFF2-40B4-BE49-F238E27FC236}">
              <a16:creationId xmlns:a16="http://schemas.microsoft.com/office/drawing/2014/main" id="{E83C20C6-7318-4AB2-B8AC-AF64FF9D0084}"/>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28</xdr:row>
      <xdr:rowOff>0</xdr:rowOff>
    </xdr:from>
    <xdr:to>
      <xdr:col>12</xdr:col>
      <xdr:colOff>176212</xdr:colOff>
      <xdr:row>28</xdr:row>
      <xdr:rowOff>176212</xdr:rowOff>
    </xdr:to>
    <xdr:sp macro="" textlink="">
      <xdr:nvSpPr>
        <xdr:cNvPr id="573" name="5-Point Star 57">
          <a:extLst>
            <a:ext uri="{FF2B5EF4-FFF2-40B4-BE49-F238E27FC236}">
              <a16:creationId xmlns:a16="http://schemas.microsoft.com/office/drawing/2014/main" id="{64CB9AD7-2A18-4351-9627-30896066E95B}"/>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28</xdr:row>
      <xdr:rowOff>0</xdr:rowOff>
    </xdr:from>
    <xdr:to>
      <xdr:col>13</xdr:col>
      <xdr:colOff>176212</xdr:colOff>
      <xdr:row>28</xdr:row>
      <xdr:rowOff>176212</xdr:rowOff>
    </xdr:to>
    <xdr:sp macro="" textlink="">
      <xdr:nvSpPr>
        <xdr:cNvPr id="574" name="5-Point Star 58">
          <a:extLst>
            <a:ext uri="{FF2B5EF4-FFF2-40B4-BE49-F238E27FC236}">
              <a16:creationId xmlns:a16="http://schemas.microsoft.com/office/drawing/2014/main" id="{D7104048-876F-44AF-8A98-D231C99F210F}"/>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30</xdr:row>
      <xdr:rowOff>0</xdr:rowOff>
    </xdr:from>
    <xdr:to>
      <xdr:col>5</xdr:col>
      <xdr:colOff>176212</xdr:colOff>
      <xdr:row>30</xdr:row>
      <xdr:rowOff>176212</xdr:rowOff>
    </xdr:to>
    <xdr:sp macro="" textlink="">
      <xdr:nvSpPr>
        <xdr:cNvPr id="575" name="5-Point Star 3">
          <a:extLst>
            <a:ext uri="{FF2B5EF4-FFF2-40B4-BE49-F238E27FC236}">
              <a16:creationId xmlns:a16="http://schemas.microsoft.com/office/drawing/2014/main" id="{3AF0CFA1-0943-4DE9-803D-4B2DC00DCC9C}"/>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30</xdr:row>
      <xdr:rowOff>0</xdr:rowOff>
    </xdr:from>
    <xdr:to>
      <xdr:col>2</xdr:col>
      <xdr:colOff>176212</xdr:colOff>
      <xdr:row>30</xdr:row>
      <xdr:rowOff>176212</xdr:rowOff>
    </xdr:to>
    <xdr:sp macro="" textlink="">
      <xdr:nvSpPr>
        <xdr:cNvPr id="190" name="5-Point Star 29">
          <a:extLst>
            <a:ext uri="{FF2B5EF4-FFF2-40B4-BE49-F238E27FC236}">
              <a16:creationId xmlns:a16="http://schemas.microsoft.com/office/drawing/2014/main" id="{9967DF97-4C12-41C4-A694-55E3B85A3C16}"/>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30</xdr:row>
      <xdr:rowOff>0</xdr:rowOff>
    </xdr:from>
    <xdr:to>
      <xdr:col>9</xdr:col>
      <xdr:colOff>176212</xdr:colOff>
      <xdr:row>30</xdr:row>
      <xdr:rowOff>176212</xdr:rowOff>
    </xdr:to>
    <xdr:sp macro="" textlink="">
      <xdr:nvSpPr>
        <xdr:cNvPr id="266" name="5-Point Star 54">
          <a:extLst>
            <a:ext uri="{FF2B5EF4-FFF2-40B4-BE49-F238E27FC236}">
              <a16:creationId xmlns:a16="http://schemas.microsoft.com/office/drawing/2014/main" id="{229069E1-A3A7-4946-A7EC-C52C64DE9C1D}"/>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30</xdr:row>
      <xdr:rowOff>0</xdr:rowOff>
    </xdr:from>
    <xdr:to>
      <xdr:col>10</xdr:col>
      <xdr:colOff>176212</xdr:colOff>
      <xdr:row>30</xdr:row>
      <xdr:rowOff>176212</xdr:rowOff>
    </xdr:to>
    <xdr:sp macro="" textlink="">
      <xdr:nvSpPr>
        <xdr:cNvPr id="267" name="5-Point Star 55">
          <a:extLst>
            <a:ext uri="{FF2B5EF4-FFF2-40B4-BE49-F238E27FC236}">
              <a16:creationId xmlns:a16="http://schemas.microsoft.com/office/drawing/2014/main" id="{ABBAF469-A0F1-4DB4-9C8E-68544BE2FD9D}"/>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30</xdr:row>
      <xdr:rowOff>0</xdr:rowOff>
    </xdr:from>
    <xdr:to>
      <xdr:col>11</xdr:col>
      <xdr:colOff>176212</xdr:colOff>
      <xdr:row>30</xdr:row>
      <xdr:rowOff>176212</xdr:rowOff>
    </xdr:to>
    <xdr:sp macro="" textlink="">
      <xdr:nvSpPr>
        <xdr:cNvPr id="268" name="5-Point Star 56">
          <a:extLst>
            <a:ext uri="{FF2B5EF4-FFF2-40B4-BE49-F238E27FC236}">
              <a16:creationId xmlns:a16="http://schemas.microsoft.com/office/drawing/2014/main" id="{794B1D75-6B03-4932-BA88-91149317B558}"/>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30</xdr:row>
      <xdr:rowOff>0</xdr:rowOff>
    </xdr:from>
    <xdr:to>
      <xdr:col>12</xdr:col>
      <xdr:colOff>176212</xdr:colOff>
      <xdr:row>30</xdr:row>
      <xdr:rowOff>176212</xdr:rowOff>
    </xdr:to>
    <xdr:sp macro="" textlink="">
      <xdr:nvSpPr>
        <xdr:cNvPr id="269" name="5-Point Star 57">
          <a:extLst>
            <a:ext uri="{FF2B5EF4-FFF2-40B4-BE49-F238E27FC236}">
              <a16:creationId xmlns:a16="http://schemas.microsoft.com/office/drawing/2014/main" id="{FF1D4B25-9849-4AA1-B3F5-6C58922DF308}"/>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30</xdr:row>
      <xdr:rowOff>0</xdr:rowOff>
    </xdr:from>
    <xdr:to>
      <xdr:col>13</xdr:col>
      <xdr:colOff>176212</xdr:colOff>
      <xdr:row>30</xdr:row>
      <xdr:rowOff>176212</xdr:rowOff>
    </xdr:to>
    <xdr:sp macro="" textlink="">
      <xdr:nvSpPr>
        <xdr:cNvPr id="312" name="5-Point Star 58">
          <a:extLst>
            <a:ext uri="{FF2B5EF4-FFF2-40B4-BE49-F238E27FC236}">
              <a16:creationId xmlns:a16="http://schemas.microsoft.com/office/drawing/2014/main" id="{0A48B571-40CB-4BA9-BCBF-A0B9932F75B5}"/>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32</xdr:row>
      <xdr:rowOff>0</xdr:rowOff>
    </xdr:from>
    <xdr:to>
      <xdr:col>5</xdr:col>
      <xdr:colOff>176212</xdr:colOff>
      <xdr:row>32</xdr:row>
      <xdr:rowOff>176212</xdr:rowOff>
    </xdr:to>
    <xdr:sp macro="" textlink="">
      <xdr:nvSpPr>
        <xdr:cNvPr id="313" name="5-Point Star 3">
          <a:extLst>
            <a:ext uri="{FF2B5EF4-FFF2-40B4-BE49-F238E27FC236}">
              <a16:creationId xmlns:a16="http://schemas.microsoft.com/office/drawing/2014/main" id="{78893A9C-CB68-4C04-9EF8-66EB5C35E39E}"/>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32</xdr:row>
      <xdr:rowOff>0</xdr:rowOff>
    </xdr:from>
    <xdr:to>
      <xdr:col>2</xdr:col>
      <xdr:colOff>176212</xdr:colOff>
      <xdr:row>32</xdr:row>
      <xdr:rowOff>176212</xdr:rowOff>
    </xdr:to>
    <xdr:sp macro="" textlink="">
      <xdr:nvSpPr>
        <xdr:cNvPr id="314" name="5-Point Star 29">
          <a:extLst>
            <a:ext uri="{FF2B5EF4-FFF2-40B4-BE49-F238E27FC236}">
              <a16:creationId xmlns:a16="http://schemas.microsoft.com/office/drawing/2014/main" id="{318E450F-161B-4BBB-805C-7726868575A1}"/>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32</xdr:row>
      <xdr:rowOff>0</xdr:rowOff>
    </xdr:from>
    <xdr:to>
      <xdr:col>9</xdr:col>
      <xdr:colOff>176212</xdr:colOff>
      <xdr:row>32</xdr:row>
      <xdr:rowOff>176212</xdr:rowOff>
    </xdr:to>
    <xdr:sp macro="" textlink="">
      <xdr:nvSpPr>
        <xdr:cNvPr id="317" name="5-Point Star 54">
          <a:extLst>
            <a:ext uri="{FF2B5EF4-FFF2-40B4-BE49-F238E27FC236}">
              <a16:creationId xmlns:a16="http://schemas.microsoft.com/office/drawing/2014/main" id="{260286E6-6D1A-4293-A700-736B3BB09F57}"/>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32</xdr:row>
      <xdr:rowOff>0</xdr:rowOff>
    </xdr:from>
    <xdr:to>
      <xdr:col>10</xdr:col>
      <xdr:colOff>176212</xdr:colOff>
      <xdr:row>32</xdr:row>
      <xdr:rowOff>176212</xdr:rowOff>
    </xdr:to>
    <xdr:sp macro="" textlink="">
      <xdr:nvSpPr>
        <xdr:cNvPr id="321" name="5-Point Star 55">
          <a:extLst>
            <a:ext uri="{FF2B5EF4-FFF2-40B4-BE49-F238E27FC236}">
              <a16:creationId xmlns:a16="http://schemas.microsoft.com/office/drawing/2014/main" id="{9C7CFF49-C71C-456D-9C3B-FAFFC89ED1EC}"/>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32</xdr:row>
      <xdr:rowOff>0</xdr:rowOff>
    </xdr:from>
    <xdr:to>
      <xdr:col>11</xdr:col>
      <xdr:colOff>176212</xdr:colOff>
      <xdr:row>32</xdr:row>
      <xdr:rowOff>176212</xdr:rowOff>
    </xdr:to>
    <xdr:sp macro="" textlink="">
      <xdr:nvSpPr>
        <xdr:cNvPr id="323" name="5-Point Star 56">
          <a:extLst>
            <a:ext uri="{FF2B5EF4-FFF2-40B4-BE49-F238E27FC236}">
              <a16:creationId xmlns:a16="http://schemas.microsoft.com/office/drawing/2014/main" id="{E4E7F118-6A2E-4901-990D-715F993CD24D}"/>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32</xdr:row>
      <xdr:rowOff>0</xdr:rowOff>
    </xdr:from>
    <xdr:to>
      <xdr:col>12</xdr:col>
      <xdr:colOff>176212</xdr:colOff>
      <xdr:row>32</xdr:row>
      <xdr:rowOff>176212</xdr:rowOff>
    </xdr:to>
    <xdr:sp macro="" textlink="">
      <xdr:nvSpPr>
        <xdr:cNvPr id="324" name="5-Point Star 57">
          <a:extLst>
            <a:ext uri="{FF2B5EF4-FFF2-40B4-BE49-F238E27FC236}">
              <a16:creationId xmlns:a16="http://schemas.microsoft.com/office/drawing/2014/main" id="{C1E8FBD6-92DF-417B-9B4D-844A41155173}"/>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32</xdr:row>
      <xdr:rowOff>0</xdr:rowOff>
    </xdr:from>
    <xdr:to>
      <xdr:col>13</xdr:col>
      <xdr:colOff>176212</xdr:colOff>
      <xdr:row>32</xdr:row>
      <xdr:rowOff>176212</xdr:rowOff>
    </xdr:to>
    <xdr:sp macro="" textlink="">
      <xdr:nvSpPr>
        <xdr:cNvPr id="325" name="5-Point Star 58">
          <a:extLst>
            <a:ext uri="{FF2B5EF4-FFF2-40B4-BE49-F238E27FC236}">
              <a16:creationId xmlns:a16="http://schemas.microsoft.com/office/drawing/2014/main" id="{957855CC-7DC6-4B3E-B38F-7E9F5491208A}"/>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34</xdr:row>
      <xdr:rowOff>0</xdr:rowOff>
    </xdr:from>
    <xdr:to>
      <xdr:col>5</xdr:col>
      <xdr:colOff>176212</xdr:colOff>
      <xdr:row>34</xdr:row>
      <xdr:rowOff>176212</xdr:rowOff>
    </xdr:to>
    <xdr:sp macro="" textlink="">
      <xdr:nvSpPr>
        <xdr:cNvPr id="334" name="5-Point Star 3">
          <a:extLst>
            <a:ext uri="{FF2B5EF4-FFF2-40B4-BE49-F238E27FC236}">
              <a16:creationId xmlns:a16="http://schemas.microsoft.com/office/drawing/2014/main" id="{CB9E4401-2969-46D5-A9ED-F242F34A17A4}"/>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34</xdr:row>
      <xdr:rowOff>0</xdr:rowOff>
    </xdr:from>
    <xdr:to>
      <xdr:col>2</xdr:col>
      <xdr:colOff>176212</xdr:colOff>
      <xdr:row>34</xdr:row>
      <xdr:rowOff>176212</xdr:rowOff>
    </xdr:to>
    <xdr:sp macro="" textlink="">
      <xdr:nvSpPr>
        <xdr:cNvPr id="335" name="5-Point Star 29">
          <a:extLst>
            <a:ext uri="{FF2B5EF4-FFF2-40B4-BE49-F238E27FC236}">
              <a16:creationId xmlns:a16="http://schemas.microsoft.com/office/drawing/2014/main" id="{48CF4FF2-7A10-47B2-A5D2-92B08D8DF62C}"/>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34</xdr:row>
      <xdr:rowOff>0</xdr:rowOff>
    </xdr:from>
    <xdr:to>
      <xdr:col>9</xdr:col>
      <xdr:colOff>176212</xdr:colOff>
      <xdr:row>34</xdr:row>
      <xdr:rowOff>176212</xdr:rowOff>
    </xdr:to>
    <xdr:sp macro="" textlink="">
      <xdr:nvSpPr>
        <xdr:cNvPr id="336" name="5-Point Star 54">
          <a:extLst>
            <a:ext uri="{FF2B5EF4-FFF2-40B4-BE49-F238E27FC236}">
              <a16:creationId xmlns:a16="http://schemas.microsoft.com/office/drawing/2014/main" id="{D69CEF50-AF7A-4E17-8B25-59B5A01DCFBE}"/>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34</xdr:row>
      <xdr:rowOff>0</xdr:rowOff>
    </xdr:from>
    <xdr:to>
      <xdr:col>10</xdr:col>
      <xdr:colOff>176212</xdr:colOff>
      <xdr:row>34</xdr:row>
      <xdr:rowOff>176212</xdr:rowOff>
    </xdr:to>
    <xdr:sp macro="" textlink="">
      <xdr:nvSpPr>
        <xdr:cNvPr id="339" name="5-Point Star 55">
          <a:extLst>
            <a:ext uri="{FF2B5EF4-FFF2-40B4-BE49-F238E27FC236}">
              <a16:creationId xmlns:a16="http://schemas.microsoft.com/office/drawing/2014/main" id="{93E7532A-2A9C-4966-93BB-17E7C866F502}"/>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34</xdr:row>
      <xdr:rowOff>0</xdr:rowOff>
    </xdr:from>
    <xdr:to>
      <xdr:col>11</xdr:col>
      <xdr:colOff>176212</xdr:colOff>
      <xdr:row>34</xdr:row>
      <xdr:rowOff>176212</xdr:rowOff>
    </xdr:to>
    <xdr:sp macro="" textlink="">
      <xdr:nvSpPr>
        <xdr:cNvPr id="340" name="5-Point Star 56">
          <a:extLst>
            <a:ext uri="{FF2B5EF4-FFF2-40B4-BE49-F238E27FC236}">
              <a16:creationId xmlns:a16="http://schemas.microsoft.com/office/drawing/2014/main" id="{B60D6E8E-F42F-4DC8-ACE5-32EF41981A2B}"/>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34</xdr:row>
      <xdr:rowOff>0</xdr:rowOff>
    </xdr:from>
    <xdr:to>
      <xdr:col>12</xdr:col>
      <xdr:colOff>176212</xdr:colOff>
      <xdr:row>34</xdr:row>
      <xdr:rowOff>176212</xdr:rowOff>
    </xdr:to>
    <xdr:sp macro="" textlink="">
      <xdr:nvSpPr>
        <xdr:cNvPr id="343" name="5-Point Star 57">
          <a:extLst>
            <a:ext uri="{FF2B5EF4-FFF2-40B4-BE49-F238E27FC236}">
              <a16:creationId xmlns:a16="http://schemas.microsoft.com/office/drawing/2014/main" id="{1F7CB661-4383-4371-A6A9-F570695CD38B}"/>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34</xdr:row>
      <xdr:rowOff>0</xdr:rowOff>
    </xdr:from>
    <xdr:to>
      <xdr:col>13</xdr:col>
      <xdr:colOff>176212</xdr:colOff>
      <xdr:row>34</xdr:row>
      <xdr:rowOff>176212</xdr:rowOff>
    </xdr:to>
    <xdr:sp macro="" textlink="">
      <xdr:nvSpPr>
        <xdr:cNvPr id="344" name="5-Point Star 58">
          <a:extLst>
            <a:ext uri="{FF2B5EF4-FFF2-40B4-BE49-F238E27FC236}">
              <a16:creationId xmlns:a16="http://schemas.microsoft.com/office/drawing/2014/main" id="{AC7F4AD3-8D87-438D-8698-C8483E7197E9}"/>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36</xdr:row>
      <xdr:rowOff>0</xdr:rowOff>
    </xdr:from>
    <xdr:to>
      <xdr:col>5</xdr:col>
      <xdr:colOff>176212</xdr:colOff>
      <xdr:row>36</xdr:row>
      <xdr:rowOff>176212</xdr:rowOff>
    </xdr:to>
    <xdr:sp macro="" textlink="">
      <xdr:nvSpPr>
        <xdr:cNvPr id="345" name="5-Point Star 3">
          <a:extLst>
            <a:ext uri="{FF2B5EF4-FFF2-40B4-BE49-F238E27FC236}">
              <a16:creationId xmlns:a16="http://schemas.microsoft.com/office/drawing/2014/main" id="{67C45031-7135-4E69-B8D2-0A3CA946EC8A}"/>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36</xdr:row>
      <xdr:rowOff>0</xdr:rowOff>
    </xdr:from>
    <xdr:to>
      <xdr:col>2</xdr:col>
      <xdr:colOff>176212</xdr:colOff>
      <xdr:row>36</xdr:row>
      <xdr:rowOff>176212</xdr:rowOff>
    </xdr:to>
    <xdr:sp macro="" textlink="">
      <xdr:nvSpPr>
        <xdr:cNvPr id="348" name="5-Point Star 29">
          <a:extLst>
            <a:ext uri="{FF2B5EF4-FFF2-40B4-BE49-F238E27FC236}">
              <a16:creationId xmlns:a16="http://schemas.microsoft.com/office/drawing/2014/main" id="{CDCF6BB0-6901-4902-B2E9-B2EB37ECF931}"/>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36</xdr:row>
      <xdr:rowOff>0</xdr:rowOff>
    </xdr:from>
    <xdr:to>
      <xdr:col>9</xdr:col>
      <xdr:colOff>176212</xdr:colOff>
      <xdr:row>36</xdr:row>
      <xdr:rowOff>176212</xdr:rowOff>
    </xdr:to>
    <xdr:sp macro="" textlink="">
      <xdr:nvSpPr>
        <xdr:cNvPr id="349" name="5-Point Star 54">
          <a:extLst>
            <a:ext uri="{FF2B5EF4-FFF2-40B4-BE49-F238E27FC236}">
              <a16:creationId xmlns:a16="http://schemas.microsoft.com/office/drawing/2014/main" id="{4E85781E-9191-4B7D-BCEF-80DA53EC429E}"/>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36</xdr:row>
      <xdr:rowOff>0</xdr:rowOff>
    </xdr:from>
    <xdr:to>
      <xdr:col>10</xdr:col>
      <xdr:colOff>176212</xdr:colOff>
      <xdr:row>36</xdr:row>
      <xdr:rowOff>176212</xdr:rowOff>
    </xdr:to>
    <xdr:sp macro="" textlink="">
      <xdr:nvSpPr>
        <xdr:cNvPr id="358" name="5-Point Star 55">
          <a:extLst>
            <a:ext uri="{FF2B5EF4-FFF2-40B4-BE49-F238E27FC236}">
              <a16:creationId xmlns:a16="http://schemas.microsoft.com/office/drawing/2014/main" id="{EC710D1B-72BB-4401-9337-120C20CFC402}"/>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36</xdr:row>
      <xdr:rowOff>0</xdr:rowOff>
    </xdr:from>
    <xdr:to>
      <xdr:col>11</xdr:col>
      <xdr:colOff>176212</xdr:colOff>
      <xdr:row>36</xdr:row>
      <xdr:rowOff>176212</xdr:rowOff>
    </xdr:to>
    <xdr:sp macro="" textlink="">
      <xdr:nvSpPr>
        <xdr:cNvPr id="362" name="5-Point Star 56">
          <a:extLst>
            <a:ext uri="{FF2B5EF4-FFF2-40B4-BE49-F238E27FC236}">
              <a16:creationId xmlns:a16="http://schemas.microsoft.com/office/drawing/2014/main" id="{92B15D9A-3418-4C30-B1FC-ACA35180E5CE}"/>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36</xdr:row>
      <xdr:rowOff>0</xdr:rowOff>
    </xdr:from>
    <xdr:to>
      <xdr:col>12</xdr:col>
      <xdr:colOff>176212</xdr:colOff>
      <xdr:row>36</xdr:row>
      <xdr:rowOff>176212</xdr:rowOff>
    </xdr:to>
    <xdr:sp macro="" textlink="">
      <xdr:nvSpPr>
        <xdr:cNvPr id="366" name="5-Point Star 57">
          <a:extLst>
            <a:ext uri="{FF2B5EF4-FFF2-40B4-BE49-F238E27FC236}">
              <a16:creationId xmlns:a16="http://schemas.microsoft.com/office/drawing/2014/main" id="{CD11D2D0-3C7D-4687-9797-69B8B2AD9225}"/>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36</xdr:row>
      <xdr:rowOff>0</xdr:rowOff>
    </xdr:from>
    <xdr:to>
      <xdr:col>13</xdr:col>
      <xdr:colOff>176212</xdr:colOff>
      <xdr:row>36</xdr:row>
      <xdr:rowOff>176212</xdr:rowOff>
    </xdr:to>
    <xdr:sp macro="" textlink="">
      <xdr:nvSpPr>
        <xdr:cNvPr id="370" name="5-Point Star 58">
          <a:extLst>
            <a:ext uri="{FF2B5EF4-FFF2-40B4-BE49-F238E27FC236}">
              <a16:creationId xmlns:a16="http://schemas.microsoft.com/office/drawing/2014/main" id="{5ACE03A4-1EC6-408C-8F8C-82EEB60EBD69}"/>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38</xdr:row>
      <xdr:rowOff>0</xdr:rowOff>
    </xdr:from>
    <xdr:to>
      <xdr:col>5</xdr:col>
      <xdr:colOff>176212</xdr:colOff>
      <xdr:row>38</xdr:row>
      <xdr:rowOff>176212</xdr:rowOff>
    </xdr:to>
    <xdr:sp macro="" textlink="">
      <xdr:nvSpPr>
        <xdr:cNvPr id="374" name="5-Point Star 3">
          <a:extLst>
            <a:ext uri="{FF2B5EF4-FFF2-40B4-BE49-F238E27FC236}">
              <a16:creationId xmlns:a16="http://schemas.microsoft.com/office/drawing/2014/main" id="{CDA766D5-5000-45F6-AD78-7F22AAA74E1C}"/>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38</xdr:row>
      <xdr:rowOff>0</xdr:rowOff>
    </xdr:from>
    <xdr:to>
      <xdr:col>2</xdr:col>
      <xdr:colOff>176212</xdr:colOff>
      <xdr:row>38</xdr:row>
      <xdr:rowOff>176212</xdr:rowOff>
    </xdr:to>
    <xdr:sp macro="" textlink="">
      <xdr:nvSpPr>
        <xdr:cNvPr id="382" name="5-Point Star 29">
          <a:extLst>
            <a:ext uri="{FF2B5EF4-FFF2-40B4-BE49-F238E27FC236}">
              <a16:creationId xmlns:a16="http://schemas.microsoft.com/office/drawing/2014/main" id="{0B113C00-7843-419D-989E-1034728E2DC5}"/>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38</xdr:row>
      <xdr:rowOff>0</xdr:rowOff>
    </xdr:from>
    <xdr:to>
      <xdr:col>9</xdr:col>
      <xdr:colOff>176212</xdr:colOff>
      <xdr:row>38</xdr:row>
      <xdr:rowOff>176212</xdr:rowOff>
    </xdr:to>
    <xdr:sp macro="" textlink="">
      <xdr:nvSpPr>
        <xdr:cNvPr id="383" name="5-Point Star 54">
          <a:extLst>
            <a:ext uri="{FF2B5EF4-FFF2-40B4-BE49-F238E27FC236}">
              <a16:creationId xmlns:a16="http://schemas.microsoft.com/office/drawing/2014/main" id="{FFC226BF-F512-4B6D-9148-F080A5DE585F}"/>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38</xdr:row>
      <xdr:rowOff>0</xdr:rowOff>
    </xdr:from>
    <xdr:to>
      <xdr:col>10</xdr:col>
      <xdr:colOff>176212</xdr:colOff>
      <xdr:row>38</xdr:row>
      <xdr:rowOff>176212</xdr:rowOff>
    </xdr:to>
    <xdr:sp macro="" textlink="">
      <xdr:nvSpPr>
        <xdr:cNvPr id="395" name="5-Point Star 55">
          <a:extLst>
            <a:ext uri="{FF2B5EF4-FFF2-40B4-BE49-F238E27FC236}">
              <a16:creationId xmlns:a16="http://schemas.microsoft.com/office/drawing/2014/main" id="{23C773FD-F55A-4309-A152-CD711B750830}"/>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38</xdr:row>
      <xdr:rowOff>0</xdr:rowOff>
    </xdr:from>
    <xdr:to>
      <xdr:col>11</xdr:col>
      <xdr:colOff>176212</xdr:colOff>
      <xdr:row>38</xdr:row>
      <xdr:rowOff>176212</xdr:rowOff>
    </xdr:to>
    <xdr:sp macro="" textlink="">
      <xdr:nvSpPr>
        <xdr:cNvPr id="411" name="5-Point Star 56">
          <a:extLst>
            <a:ext uri="{FF2B5EF4-FFF2-40B4-BE49-F238E27FC236}">
              <a16:creationId xmlns:a16="http://schemas.microsoft.com/office/drawing/2014/main" id="{FE6868FA-18E4-4D75-AEFB-A2316817D818}"/>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38</xdr:row>
      <xdr:rowOff>0</xdr:rowOff>
    </xdr:from>
    <xdr:to>
      <xdr:col>12</xdr:col>
      <xdr:colOff>176212</xdr:colOff>
      <xdr:row>38</xdr:row>
      <xdr:rowOff>176212</xdr:rowOff>
    </xdr:to>
    <xdr:sp macro="" textlink="">
      <xdr:nvSpPr>
        <xdr:cNvPr id="413" name="5-Point Star 57">
          <a:extLst>
            <a:ext uri="{FF2B5EF4-FFF2-40B4-BE49-F238E27FC236}">
              <a16:creationId xmlns:a16="http://schemas.microsoft.com/office/drawing/2014/main" id="{F1D5EE2F-CB2A-407E-98CB-84BF575206F8}"/>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38</xdr:row>
      <xdr:rowOff>0</xdr:rowOff>
    </xdr:from>
    <xdr:to>
      <xdr:col>13</xdr:col>
      <xdr:colOff>176212</xdr:colOff>
      <xdr:row>38</xdr:row>
      <xdr:rowOff>176212</xdr:rowOff>
    </xdr:to>
    <xdr:sp macro="" textlink="">
      <xdr:nvSpPr>
        <xdr:cNvPr id="415" name="5-Point Star 58">
          <a:extLst>
            <a:ext uri="{FF2B5EF4-FFF2-40B4-BE49-F238E27FC236}">
              <a16:creationId xmlns:a16="http://schemas.microsoft.com/office/drawing/2014/main" id="{17D57E6A-7E54-4506-AF8E-876AD393043C}"/>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40</xdr:row>
      <xdr:rowOff>0</xdr:rowOff>
    </xdr:from>
    <xdr:to>
      <xdr:col>5</xdr:col>
      <xdr:colOff>176212</xdr:colOff>
      <xdr:row>40</xdr:row>
      <xdr:rowOff>176212</xdr:rowOff>
    </xdr:to>
    <xdr:sp macro="" textlink="">
      <xdr:nvSpPr>
        <xdr:cNvPr id="418" name="5-Point Star 3">
          <a:extLst>
            <a:ext uri="{FF2B5EF4-FFF2-40B4-BE49-F238E27FC236}">
              <a16:creationId xmlns:a16="http://schemas.microsoft.com/office/drawing/2014/main" id="{A3176B6A-7CF0-4AB3-9B6D-C7D3510B4B04}"/>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40</xdr:row>
      <xdr:rowOff>0</xdr:rowOff>
    </xdr:from>
    <xdr:to>
      <xdr:col>2</xdr:col>
      <xdr:colOff>176212</xdr:colOff>
      <xdr:row>40</xdr:row>
      <xdr:rowOff>176212</xdr:rowOff>
    </xdr:to>
    <xdr:sp macro="" textlink="">
      <xdr:nvSpPr>
        <xdr:cNvPr id="419" name="5-Point Star 29">
          <a:extLst>
            <a:ext uri="{FF2B5EF4-FFF2-40B4-BE49-F238E27FC236}">
              <a16:creationId xmlns:a16="http://schemas.microsoft.com/office/drawing/2014/main" id="{1C566136-257B-456C-BA98-B8326AF6B0D1}"/>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40</xdr:row>
      <xdr:rowOff>0</xdr:rowOff>
    </xdr:from>
    <xdr:to>
      <xdr:col>9</xdr:col>
      <xdr:colOff>176212</xdr:colOff>
      <xdr:row>40</xdr:row>
      <xdr:rowOff>176212</xdr:rowOff>
    </xdr:to>
    <xdr:sp macro="" textlink="">
      <xdr:nvSpPr>
        <xdr:cNvPr id="422" name="5-Point Star 54">
          <a:extLst>
            <a:ext uri="{FF2B5EF4-FFF2-40B4-BE49-F238E27FC236}">
              <a16:creationId xmlns:a16="http://schemas.microsoft.com/office/drawing/2014/main" id="{8CFEE514-F466-46F9-8016-8F52D3FE534C}"/>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40</xdr:row>
      <xdr:rowOff>0</xdr:rowOff>
    </xdr:from>
    <xdr:to>
      <xdr:col>10</xdr:col>
      <xdr:colOff>176212</xdr:colOff>
      <xdr:row>40</xdr:row>
      <xdr:rowOff>176212</xdr:rowOff>
    </xdr:to>
    <xdr:sp macro="" textlink="">
      <xdr:nvSpPr>
        <xdr:cNvPr id="423" name="5-Point Star 55">
          <a:extLst>
            <a:ext uri="{FF2B5EF4-FFF2-40B4-BE49-F238E27FC236}">
              <a16:creationId xmlns:a16="http://schemas.microsoft.com/office/drawing/2014/main" id="{FE33FA7A-6E27-494C-B393-B540F498F780}"/>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40</xdr:row>
      <xdr:rowOff>0</xdr:rowOff>
    </xdr:from>
    <xdr:to>
      <xdr:col>11</xdr:col>
      <xdr:colOff>176212</xdr:colOff>
      <xdr:row>40</xdr:row>
      <xdr:rowOff>176212</xdr:rowOff>
    </xdr:to>
    <xdr:sp macro="" textlink="">
      <xdr:nvSpPr>
        <xdr:cNvPr id="424" name="5-Point Star 56">
          <a:extLst>
            <a:ext uri="{FF2B5EF4-FFF2-40B4-BE49-F238E27FC236}">
              <a16:creationId xmlns:a16="http://schemas.microsoft.com/office/drawing/2014/main" id="{4C398B2F-E8B6-4A16-94DA-FDD1EE868A27}"/>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40</xdr:row>
      <xdr:rowOff>0</xdr:rowOff>
    </xdr:from>
    <xdr:to>
      <xdr:col>12</xdr:col>
      <xdr:colOff>176212</xdr:colOff>
      <xdr:row>40</xdr:row>
      <xdr:rowOff>176212</xdr:rowOff>
    </xdr:to>
    <xdr:sp macro="" textlink="">
      <xdr:nvSpPr>
        <xdr:cNvPr id="425" name="5-Point Star 57">
          <a:extLst>
            <a:ext uri="{FF2B5EF4-FFF2-40B4-BE49-F238E27FC236}">
              <a16:creationId xmlns:a16="http://schemas.microsoft.com/office/drawing/2014/main" id="{935FCA96-2570-4829-AEFD-3D6CBA0502F3}"/>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40</xdr:row>
      <xdr:rowOff>0</xdr:rowOff>
    </xdr:from>
    <xdr:to>
      <xdr:col>13</xdr:col>
      <xdr:colOff>176212</xdr:colOff>
      <xdr:row>40</xdr:row>
      <xdr:rowOff>176212</xdr:rowOff>
    </xdr:to>
    <xdr:sp macro="" textlink="">
      <xdr:nvSpPr>
        <xdr:cNvPr id="426" name="5-Point Star 58">
          <a:extLst>
            <a:ext uri="{FF2B5EF4-FFF2-40B4-BE49-F238E27FC236}">
              <a16:creationId xmlns:a16="http://schemas.microsoft.com/office/drawing/2014/main" id="{F3A48DAC-1EB6-4021-8F6E-221D20B74563}"/>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42</xdr:row>
      <xdr:rowOff>0</xdr:rowOff>
    </xdr:from>
    <xdr:to>
      <xdr:col>5</xdr:col>
      <xdr:colOff>176212</xdr:colOff>
      <xdr:row>42</xdr:row>
      <xdr:rowOff>176212</xdr:rowOff>
    </xdr:to>
    <xdr:sp macro="" textlink="">
      <xdr:nvSpPr>
        <xdr:cNvPr id="427" name="5-Point Star 3">
          <a:extLst>
            <a:ext uri="{FF2B5EF4-FFF2-40B4-BE49-F238E27FC236}">
              <a16:creationId xmlns:a16="http://schemas.microsoft.com/office/drawing/2014/main" id="{122A2D2E-4B89-4900-8C50-951D6775BCE6}"/>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42</xdr:row>
      <xdr:rowOff>0</xdr:rowOff>
    </xdr:from>
    <xdr:to>
      <xdr:col>2</xdr:col>
      <xdr:colOff>176212</xdr:colOff>
      <xdr:row>42</xdr:row>
      <xdr:rowOff>176212</xdr:rowOff>
    </xdr:to>
    <xdr:sp macro="" textlink="">
      <xdr:nvSpPr>
        <xdr:cNvPr id="428" name="5-Point Star 29">
          <a:extLst>
            <a:ext uri="{FF2B5EF4-FFF2-40B4-BE49-F238E27FC236}">
              <a16:creationId xmlns:a16="http://schemas.microsoft.com/office/drawing/2014/main" id="{F3D3B61E-8F58-44D0-A40D-C88AE30EFAE9}"/>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42</xdr:row>
      <xdr:rowOff>0</xdr:rowOff>
    </xdr:from>
    <xdr:to>
      <xdr:col>9</xdr:col>
      <xdr:colOff>176212</xdr:colOff>
      <xdr:row>42</xdr:row>
      <xdr:rowOff>176212</xdr:rowOff>
    </xdr:to>
    <xdr:sp macro="" textlink="">
      <xdr:nvSpPr>
        <xdr:cNvPr id="429" name="5-Point Star 54">
          <a:extLst>
            <a:ext uri="{FF2B5EF4-FFF2-40B4-BE49-F238E27FC236}">
              <a16:creationId xmlns:a16="http://schemas.microsoft.com/office/drawing/2014/main" id="{15A4E39A-8DA1-4523-9926-A4EE85C7DD90}"/>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42</xdr:row>
      <xdr:rowOff>0</xdr:rowOff>
    </xdr:from>
    <xdr:to>
      <xdr:col>10</xdr:col>
      <xdr:colOff>176212</xdr:colOff>
      <xdr:row>42</xdr:row>
      <xdr:rowOff>176212</xdr:rowOff>
    </xdr:to>
    <xdr:sp macro="" textlink="">
      <xdr:nvSpPr>
        <xdr:cNvPr id="430" name="5-Point Star 55">
          <a:extLst>
            <a:ext uri="{FF2B5EF4-FFF2-40B4-BE49-F238E27FC236}">
              <a16:creationId xmlns:a16="http://schemas.microsoft.com/office/drawing/2014/main" id="{B3448D8E-2FB7-46FF-B9DF-236A48FAD041}"/>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42</xdr:row>
      <xdr:rowOff>0</xdr:rowOff>
    </xdr:from>
    <xdr:to>
      <xdr:col>11</xdr:col>
      <xdr:colOff>176212</xdr:colOff>
      <xdr:row>42</xdr:row>
      <xdr:rowOff>176212</xdr:rowOff>
    </xdr:to>
    <xdr:sp macro="" textlink="">
      <xdr:nvSpPr>
        <xdr:cNvPr id="431" name="5-Point Star 56">
          <a:extLst>
            <a:ext uri="{FF2B5EF4-FFF2-40B4-BE49-F238E27FC236}">
              <a16:creationId xmlns:a16="http://schemas.microsoft.com/office/drawing/2014/main" id="{DC5F1C56-32A0-4C8F-8078-4BDAE4D739BF}"/>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42</xdr:row>
      <xdr:rowOff>0</xdr:rowOff>
    </xdr:from>
    <xdr:to>
      <xdr:col>12</xdr:col>
      <xdr:colOff>176212</xdr:colOff>
      <xdr:row>42</xdr:row>
      <xdr:rowOff>176212</xdr:rowOff>
    </xdr:to>
    <xdr:sp macro="" textlink="">
      <xdr:nvSpPr>
        <xdr:cNvPr id="432" name="5-Point Star 57">
          <a:extLst>
            <a:ext uri="{FF2B5EF4-FFF2-40B4-BE49-F238E27FC236}">
              <a16:creationId xmlns:a16="http://schemas.microsoft.com/office/drawing/2014/main" id="{46070148-AA4A-495F-B4A7-65B774E92400}"/>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42</xdr:row>
      <xdr:rowOff>0</xdr:rowOff>
    </xdr:from>
    <xdr:to>
      <xdr:col>13</xdr:col>
      <xdr:colOff>176212</xdr:colOff>
      <xdr:row>42</xdr:row>
      <xdr:rowOff>176212</xdr:rowOff>
    </xdr:to>
    <xdr:sp macro="" textlink="">
      <xdr:nvSpPr>
        <xdr:cNvPr id="433" name="5-Point Star 58">
          <a:extLst>
            <a:ext uri="{FF2B5EF4-FFF2-40B4-BE49-F238E27FC236}">
              <a16:creationId xmlns:a16="http://schemas.microsoft.com/office/drawing/2014/main" id="{B09B34C3-EA47-4E2E-ADD0-2A37CBC92670}"/>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47</xdr:row>
      <xdr:rowOff>0</xdr:rowOff>
    </xdr:from>
    <xdr:to>
      <xdr:col>5</xdr:col>
      <xdr:colOff>176212</xdr:colOff>
      <xdr:row>47</xdr:row>
      <xdr:rowOff>176212</xdr:rowOff>
    </xdr:to>
    <xdr:sp macro="" textlink="">
      <xdr:nvSpPr>
        <xdr:cNvPr id="434" name="5-Point Star 3">
          <a:extLst>
            <a:ext uri="{FF2B5EF4-FFF2-40B4-BE49-F238E27FC236}">
              <a16:creationId xmlns:a16="http://schemas.microsoft.com/office/drawing/2014/main" id="{C76DA74B-624C-4E90-9B5F-E0D4500A2BBA}"/>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47</xdr:row>
      <xdr:rowOff>0</xdr:rowOff>
    </xdr:from>
    <xdr:to>
      <xdr:col>2</xdr:col>
      <xdr:colOff>176212</xdr:colOff>
      <xdr:row>47</xdr:row>
      <xdr:rowOff>176212</xdr:rowOff>
    </xdr:to>
    <xdr:sp macro="" textlink="">
      <xdr:nvSpPr>
        <xdr:cNvPr id="435" name="5-Point Star 29">
          <a:extLst>
            <a:ext uri="{FF2B5EF4-FFF2-40B4-BE49-F238E27FC236}">
              <a16:creationId xmlns:a16="http://schemas.microsoft.com/office/drawing/2014/main" id="{26E07AB9-8F1E-4723-A59F-8B03C57B7555}"/>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47</xdr:row>
      <xdr:rowOff>0</xdr:rowOff>
    </xdr:from>
    <xdr:to>
      <xdr:col>9</xdr:col>
      <xdr:colOff>176212</xdr:colOff>
      <xdr:row>47</xdr:row>
      <xdr:rowOff>176212</xdr:rowOff>
    </xdr:to>
    <xdr:sp macro="" textlink="">
      <xdr:nvSpPr>
        <xdr:cNvPr id="436" name="5-Point Star 54">
          <a:extLst>
            <a:ext uri="{FF2B5EF4-FFF2-40B4-BE49-F238E27FC236}">
              <a16:creationId xmlns:a16="http://schemas.microsoft.com/office/drawing/2014/main" id="{9D40BBF3-8410-4539-B028-4A337CD5E3F4}"/>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47</xdr:row>
      <xdr:rowOff>0</xdr:rowOff>
    </xdr:from>
    <xdr:to>
      <xdr:col>10</xdr:col>
      <xdr:colOff>176212</xdr:colOff>
      <xdr:row>47</xdr:row>
      <xdr:rowOff>176212</xdr:rowOff>
    </xdr:to>
    <xdr:sp macro="" textlink="">
      <xdr:nvSpPr>
        <xdr:cNvPr id="437" name="5-Point Star 55">
          <a:extLst>
            <a:ext uri="{FF2B5EF4-FFF2-40B4-BE49-F238E27FC236}">
              <a16:creationId xmlns:a16="http://schemas.microsoft.com/office/drawing/2014/main" id="{BF7DAD47-B71E-449F-B29D-02F9EA1848F2}"/>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47</xdr:row>
      <xdr:rowOff>0</xdr:rowOff>
    </xdr:from>
    <xdr:to>
      <xdr:col>11</xdr:col>
      <xdr:colOff>176212</xdr:colOff>
      <xdr:row>47</xdr:row>
      <xdr:rowOff>176212</xdr:rowOff>
    </xdr:to>
    <xdr:sp macro="" textlink="">
      <xdr:nvSpPr>
        <xdr:cNvPr id="438" name="5-Point Star 56">
          <a:extLst>
            <a:ext uri="{FF2B5EF4-FFF2-40B4-BE49-F238E27FC236}">
              <a16:creationId xmlns:a16="http://schemas.microsoft.com/office/drawing/2014/main" id="{3FC23C4F-42FC-49A5-81A3-30DD786A750D}"/>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47</xdr:row>
      <xdr:rowOff>0</xdr:rowOff>
    </xdr:from>
    <xdr:to>
      <xdr:col>12</xdr:col>
      <xdr:colOff>176212</xdr:colOff>
      <xdr:row>47</xdr:row>
      <xdr:rowOff>176212</xdr:rowOff>
    </xdr:to>
    <xdr:sp macro="" textlink="">
      <xdr:nvSpPr>
        <xdr:cNvPr id="439" name="5-Point Star 57">
          <a:extLst>
            <a:ext uri="{FF2B5EF4-FFF2-40B4-BE49-F238E27FC236}">
              <a16:creationId xmlns:a16="http://schemas.microsoft.com/office/drawing/2014/main" id="{F1756A8F-DD96-4C81-8CAD-F755021F4327}"/>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47</xdr:row>
      <xdr:rowOff>0</xdr:rowOff>
    </xdr:from>
    <xdr:to>
      <xdr:col>13</xdr:col>
      <xdr:colOff>176212</xdr:colOff>
      <xdr:row>47</xdr:row>
      <xdr:rowOff>176212</xdr:rowOff>
    </xdr:to>
    <xdr:sp macro="" textlink="">
      <xdr:nvSpPr>
        <xdr:cNvPr id="440" name="5-Point Star 58">
          <a:extLst>
            <a:ext uri="{FF2B5EF4-FFF2-40B4-BE49-F238E27FC236}">
              <a16:creationId xmlns:a16="http://schemas.microsoft.com/office/drawing/2014/main" id="{E9669A16-5AB7-42DD-B541-2CC7282D7868}"/>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49</xdr:row>
      <xdr:rowOff>0</xdr:rowOff>
    </xdr:from>
    <xdr:to>
      <xdr:col>5</xdr:col>
      <xdr:colOff>176212</xdr:colOff>
      <xdr:row>49</xdr:row>
      <xdr:rowOff>176212</xdr:rowOff>
    </xdr:to>
    <xdr:sp macro="" textlink="">
      <xdr:nvSpPr>
        <xdr:cNvPr id="441" name="5-Point Star 3">
          <a:extLst>
            <a:ext uri="{FF2B5EF4-FFF2-40B4-BE49-F238E27FC236}">
              <a16:creationId xmlns:a16="http://schemas.microsoft.com/office/drawing/2014/main" id="{7E5AC8C9-A22E-425A-9EE9-70BA6AAAE659}"/>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49</xdr:row>
      <xdr:rowOff>0</xdr:rowOff>
    </xdr:from>
    <xdr:to>
      <xdr:col>2</xdr:col>
      <xdr:colOff>176212</xdr:colOff>
      <xdr:row>49</xdr:row>
      <xdr:rowOff>176212</xdr:rowOff>
    </xdr:to>
    <xdr:sp macro="" textlink="">
      <xdr:nvSpPr>
        <xdr:cNvPr id="442" name="5-Point Star 29">
          <a:extLst>
            <a:ext uri="{FF2B5EF4-FFF2-40B4-BE49-F238E27FC236}">
              <a16:creationId xmlns:a16="http://schemas.microsoft.com/office/drawing/2014/main" id="{F49DEFD9-932E-40FF-B2C7-5863D01BEE1F}"/>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49</xdr:row>
      <xdr:rowOff>0</xdr:rowOff>
    </xdr:from>
    <xdr:to>
      <xdr:col>9</xdr:col>
      <xdr:colOff>176212</xdr:colOff>
      <xdr:row>49</xdr:row>
      <xdr:rowOff>176212</xdr:rowOff>
    </xdr:to>
    <xdr:sp macro="" textlink="">
      <xdr:nvSpPr>
        <xdr:cNvPr id="443" name="5-Point Star 54">
          <a:extLst>
            <a:ext uri="{FF2B5EF4-FFF2-40B4-BE49-F238E27FC236}">
              <a16:creationId xmlns:a16="http://schemas.microsoft.com/office/drawing/2014/main" id="{BF16D1BA-2971-406C-B566-72435AA24B4E}"/>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49</xdr:row>
      <xdr:rowOff>0</xdr:rowOff>
    </xdr:from>
    <xdr:to>
      <xdr:col>10</xdr:col>
      <xdr:colOff>176212</xdr:colOff>
      <xdr:row>49</xdr:row>
      <xdr:rowOff>176212</xdr:rowOff>
    </xdr:to>
    <xdr:sp macro="" textlink="">
      <xdr:nvSpPr>
        <xdr:cNvPr id="444" name="5-Point Star 55">
          <a:extLst>
            <a:ext uri="{FF2B5EF4-FFF2-40B4-BE49-F238E27FC236}">
              <a16:creationId xmlns:a16="http://schemas.microsoft.com/office/drawing/2014/main" id="{4156BA0E-BF88-4668-B58A-6BD2600AFDDF}"/>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49</xdr:row>
      <xdr:rowOff>0</xdr:rowOff>
    </xdr:from>
    <xdr:to>
      <xdr:col>11</xdr:col>
      <xdr:colOff>176212</xdr:colOff>
      <xdr:row>49</xdr:row>
      <xdr:rowOff>176212</xdr:rowOff>
    </xdr:to>
    <xdr:sp macro="" textlink="">
      <xdr:nvSpPr>
        <xdr:cNvPr id="445" name="5-Point Star 56">
          <a:extLst>
            <a:ext uri="{FF2B5EF4-FFF2-40B4-BE49-F238E27FC236}">
              <a16:creationId xmlns:a16="http://schemas.microsoft.com/office/drawing/2014/main" id="{E51261AD-4023-4C4E-A5D9-91919B61BC95}"/>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49</xdr:row>
      <xdr:rowOff>0</xdr:rowOff>
    </xdr:from>
    <xdr:to>
      <xdr:col>12</xdr:col>
      <xdr:colOff>176212</xdr:colOff>
      <xdr:row>49</xdr:row>
      <xdr:rowOff>176212</xdr:rowOff>
    </xdr:to>
    <xdr:sp macro="" textlink="">
      <xdr:nvSpPr>
        <xdr:cNvPr id="447" name="5-Point Star 57">
          <a:extLst>
            <a:ext uri="{FF2B5EF4-FFF2-40B4-BE49-F238E27FC236}">
              <a16:creationId xmlns:a16="http://schemas.microsoft.com/office/drawing/2014/main" id="{EF9C3F74-058C-4DE7-BA51-DB4473A98918}"/>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49</xdr:row>
      <xdr:rowOff>0</xdr:rowOff>
    </xdr:from>
    <xdr:to>
      <xdr:col>13</xdr:col>
      <xdr:colOff>176212</xdr:colOff>
      <xdr:row>49</xdr:row>
      <xdr:rowOff>176212</xdr:rowOff>
    </xdr:to>
    <xdr:sp macro="" textlink="">
      <xdr:nvSpPr>
        <xdr:cNvPr id="576" name="5-Point Star 58">
          <a:extLst>
            <a:ext uri="{FF2B5EF4-FFF2-40B4-BE49-F238E27FC236}">
              <a16:creationId xmlns:a16="http://schemas.microsoft.com/office/drawing/2014/main" id="{22BC6302-B7BA-470E-B1C4-B6C544669798}"/>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51</xdr:row>
      <xdr:rowOff>0</xdr:rowOff>
    </xdr:from>
    <xdr:to>
      <xdr:col>5</xdr:col>
      <xdr:colOff>176212</xdr:colOff>
      <xdr:row>51</xdr:row>
      <xdr:rowOff>176212</xdr:rowOff>
    </xdr:to>
    <xdr:sp macro="" textlink="">
      <xdr:nvSpPr>
        <xdr:cNvPr id="577" name="5-Point Star 3">
          <a:extLst>
            <a:ext uri="{FF2B5EF4-FFF2-40B4-BE49-F238E27FC236}">
              <a16:creationId xmlns:a16="http://schemas.microsoft.com/office/drawing/2014/main" id="{C74BEDA3-2A27-4F0A-835A-376225944DF5}"/>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51</xdr:row>
      <xdr:rowOff>0</xdr:rowOff>
    </xdr:from>
    <xdr:to>
      <xdr:col>2</xdr:col>
      <xdr:colOff>176212</xdr:colOff>
      <xdr:row>51</xdr:row>
      <xdr:rowOff>176212</xdr:rowOff>
    </xdr:to>
    <xdr:sp macro="" textlink="">
      <xdr:nvSpPr>
        <xdr:cNvPr id="578" name="5-Point Star 29">
          <a:extLst>
            <a:ext uri="{FF2B5EF4-FFF2-40B4-BE49-F238E27FC236}">
              <a16:creationId xmlns:a16="http://schemas.microsoft.com/office/drawing/2014/main" id="{0445F4B6-6951-4955-B9A9-1712DFE53F87}"/>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51</xdr:row>
      <xdr:rowOff>0</xdr:rowOff>
    </xdr:from>
    <xdr:to>
      <xdr:col>9</xdr:col>
      <xdr:colOff>176212</xdr:colOff>
      <xdr:row>51</xdr:row>
      <xdr:rowOff>176212</xdr:rowOff>
    </xdr:to>
    <xdr:sp macro="" textlink="">
      <xdr:nvSpPr>
        <xdr:cNvPr id="579" name="5-Point Star 54">
          <a:extLst>
            <a:ext uri="{FF2B5EF4-FFF2-40B4-BE49-F238E27FC236}">
              <a16:creationId xmlns:a16="http://schemas.microsoft.com/office/drawing/2014/main" id="{E0E2AC32-19AC-4C92-86D8-254243C1A9C0}"/>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51</xdr:row>
      <xdr:rowOff>0</xdr:rowOff>
    </xdr:from>
    <xdr:to>
      <xdr:col>10</xdr:col>
      <xdr:colOff>176212</xdr:colOff>
      <xdr:row>51</xdr:row>
      <xdr:rowOff>176212</xdr:rowOff>
    </xdr:to>
    <xdr:sp macro="" textlink="">
      <xdr:nvSpPr>
        <xdr:cNvPr id="580" name="5-Point Star 55">
          <a:extLst>
            <a:ext uri="{FF2B5EF4-FFF2-40B4-BE49-F238E27FC236}">
              <a16:creationId xmlns:a16="http://schemas.microsoft.com/office/drawing/2014/main" id="{0D2E295D-15FA-48CD-8F52-3C5A7967946B}"/>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51</xdr:row>
      <xdr:rowOff>0</xdr:rowOff>
    </xdr:from>
    <xdr:to>
      <xdr:col>11</xdr:col>
      <xdr:colOff>176212</xdr:colOff>
      <xdr:row>51</xdr:row>
      <xdr:rowOff>176212</xdr:rowOff>
    </xdr:to>
    <xdr:sp macro="" textlink="">
      <xdr:nvSpPr>
        <xdr:cNvPr id="581" name="5-Point Star 56">
          <a:extLst>
            <a:ext uri="{FF2B5EF4-FFF2-40B4-BE49-F238E27FC236}">
              <a16:creationId xmlns:a16="http://schemas.microsoft.com/office/drawing/2014/main" id="{5ADF86BF-4947-4F06-BF5F-22147CD27D29}"/>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51</xdr:row>
      <xdr:rowOff>0</xdr:rowOff>
    </xdr:from>
    <xdr:to>
      <xdr:col>12</xdr:col>
      <xdr:colOff>176212</xdr:colOff>
      <xdr:row>51</xdr:row>
      <xdr:rowOff>176212</xdr:rowOff>
    </xdr:to>
    <xdr:sp macro="" textlink="">
      <xdr:nvSpPr>
        <xdr:cNvPr id="582" name="5-Point Star 57">
          <a:extLst>
            <a:ext uri="{FF2B5EF4-FFF2-40B4-BE49-F238E27FC236}">
              <a16:creationId xmlns:a16="http://schemas.microsoft.com/office/drawing/2014/main" id="{928F4D50-02CE-42DA-A078-70F07D606B9C}"/>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51</xdr:row>
      <xdr:rowOff>0</xdr:rowOff>
    </xdr:from>
    <xdr:to>
      <xdr:col>13</xdr:col>
      <xdr:colOff>176212</xdr:colOff>
      <xdr:row>51</xdr:row>
      <xdr:rowOff>176212</xdr:rowOff>
    </xdr:to>
    <xdr:sp macro="" textlink="">
      <xdr:nvSpPr>
        <xdr:cNvPr id="583" name="5-Point Star 58">
          <a:extLst>
            <a:ext uri="{FF2B5EF4-FFF2-40B4-BE49-F238E27FC236}">
              <a16:creationId xmlns:a16="http://schemas.microsoft.com/office/drawing/2014/main" id="{BE86AA26-47C8-44DA-83CD-C86F421BB5CA}"/>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53</xdr:row>
      <xdr:rowOff>0</xdr:rowOff>
    </xdr:from>
    <xdr:to>
      <xdr:col>5</xdr:col>
      <xdr:colOff>176212</xdr:colOff>
      <xdr:row>53</xdr:row>
      <xdr:rowOff>176212</xdr:rowOff>
    </xdr:to>
    <xdr:sp macro="" textlink="">
      <xdr:nvSpPr>
        <xdr:cNvPr id="584" name="5-Point Star 3">
          <a:extLst>
            <a:ext uri="{FF2B5EF4-FFF2-40B4-BE49-F238E27FC236}">
              <a16:creationId xmlns:a16="http://schemas.microsoft.com/office/drawing/2014/main" id="{08D48B01-FBED-41D3-995B-C3488C904F64}"/>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53</xdr:row>
      <xdr:rowOff>0</xdr:rowOff>
    </xdr:from>
    <xdr:to>
      <xdr:col>2</xdr:col>
      <xdr:colOff>176212</xdr:colOff>
      <xdr:row>53</xdr:row>
      <xdr:rowOff>176212</xdr:rowOff>
    </xdr:to>
    <xdr:sp macro="" textlink="">
      <xdr:nvSpPr>
        <xdr:cNvPr id="585" name="5-Point Star 29">
          <a:extLst>
            <a:ext uri="{FF2B5EF4-FFF2-40B4-BE49-F238E27FC236}">
              <a16:creationId xmlns:a16="http://schemas.microsoft.com/office/drawing/2014/main" id="{E47D5691-72F8-4E0D-B371-53BC8D9C5A87}"/>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53</xdr:row>
      <xdr:rowOff>0</xdr:rowOff>
    </xdr:from>
    <xdr:to>
      <xdr:col>9</xdr:col>
      <xdr:colOff>176212</xdr:colOff>
      <xdr:row>53</xdr:row>
      <xdr:rowOff>176212</xdr:rowOff>
    </xdr:to>
    <xdr:sp macro="" textlink="">
      <xdr:nvSpPr>
        <xdr:cNvPr id="586" name="5-Point Star 54">
          <a:extLst>
            <a:ext uri="{FF2B5EF4-FFF2-40B4-BE49-F238E27FC236}">
              <a16:creationId xmlns:a16="http://schemas.microsoft.com/office/drawing/2014/main" id="{CF426449-93E1-4863-A1D6-3EFFAFC4A40B}"/>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53</xdr:row>
      <xdr:rowOff>0</xdr:rowOff>
    </xdr:from>
    <xdr:to>
      <xdr:col>10</xdr:col>
      <xdr:colOff>176212</xdr:colOff>
      <xdr:row>53</xdr:row>
      <xdr:rowOff>176212</xdr:rowOff>
    </xdr:to>
    <xdr:sp macro="" textlink="">
      <xdr:nvSpPr>
        <xdr:cNvPr id="587" name="5-Point Star 55">
          <a:extLst>
            <a:ext uri="{FF2B5EF4-FFF2-40B4-BE49-F238E27FC236}">
              <a16:creationId xmlns:a16="http://schemas.microsoft.com/office/drawing/2014/main" id="{45B6F5B2-67CE-4781-A472-E6A839235C0F}"/>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53</xdr:row>
      <xdr:rowOff>0</xdr:rowOff>
    </xdr:from>
    <xdr:to>
      <xdr:col>11</xdr:col>
      <xdr:colOff>176212</xdr:colOff>
      <xdr:row>53</xdr:row>
      <xdr:rowOff>176212</xdr:rowOff>
    </xdr:to>
    <xdr:sp macro="" textlink="">
      <xdr:nvSpPr>
        <xdr:cNvPr id="588" name="5-Point Star 56">
          <a:extLst>
            <a:ext uri="{FF2B5EF4-FFF2-40B4-BE49-F238E27FC236}">
              <a16:creationId xmlns:a16="http://schemas.microsoft.com/office/drawing/2014/main" id="{44979D65-DB92-4A5C-8BAF-881CD21D4180}"/>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53</xdr:row>
      <xdr:rowOff>0</xdr:rowOff>
    </xdr:from>
    <xdr:to>
      <xdr:col>12</xdr:col>
      <xdr:colOff>176212</xdr:colOff>
      <xdr:row>53</xdr:row>
      <xdr:rowOff>176212</xdr:rowOff>
    </xdr:to>
    <xdr:sp macro="" textlink="">
      <xdr:nvSpPr>
        <xdr:cNvPr id="589" name="5-Point Star 57">
          <a:extLst>
            <a:ext uri="{FF2B5EF4-FFF2-40B4-BE49-F238E27FC236}">
              <a16:creationId xmlns:a16="http://schemas.microsoft.com/office/drawing/2014/main" id="{79F20757-66B7-464F-A55C-5293B00C20A2}"/>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53</xdr:row>
      <xdr:rowOff>0</xdr:rowOff>
    </xdr:from>
    <xdr:to>
      <xdr:col>13</xdr:col>
      <xdr:colOff>176212</xdr:colOff>
      <xdr:row>53</xdr:row>
      <xdr:rowOff>176212</xdr:rowOff>
    </xdr:to>
    <xdr:sp macro="" textlink="">
      <xdr:nvSpPr>
        <xdr:cNvPr id="590" name="5-Point Star 58">
          <a:extLst>
            <a:ext uri="{FF2B5EF4-FFF2-40B4-BE49-F238E27FC236}">
              <a16:creationId xmlns:a16="http://schemas.microsoft.com/office/drawing/2014/main" id="{E9B03372-0A22-40BB-A088-D89787175EC9}"/>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55</xdr:row>
      <xdr:rowOff>0</xdr:rowOff>
    </xdr:from>
    <xdr:to>
      <xdr:col>5</xdr:col>
      <xdr:colOff>176212</xdr:colOff>
      <xdr:row>55</xdr:row>
      <xdr:rowOff>176212</xdr:rowOff>
    </xdr:to>
    <xdr:sp macro="" textlink="">
      <xdr:nvSpPr>
        <xdr:cNvPr id="591" name="5-Point Star 3">
          <a:extLst>
            <a:ext uri="{FF2B5EF4-FFF2-40B4-BE49-F238E27FC236}">
              <a16:creationId xmlns:a16="http://schemas.microsoft.com/office/drawing/2014/main" id="{B0CDFDC4-7149-46D4-AD12-6694ED2D048C}"/>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55</xdr:row>
      <xdr:rowOff>0</xdr:rowOff>
    </xdr:from>
    <xdr:to>
      <xdr:col>2</xdr:col>
      <xdr:colOff>176212</xdr:colOff>
      <xdr:row>55</xdr:row>
      <xdr:rowOff>176212</xdr:rowOff>
    </xdr:to>
    <xdr:sp macro="" textlink="">
      <xdr:nvSpPr>
        <xdr:cNvPr id="592" name="5-Point Star 29">
          <a:extLst>
            <a:ext uri="{FF2B5EF4-FFF2-40B4-BE49-F238E27FC236}">
              <a16:creationId xmlns:a16="http://schemas.microsoft.com/office/drawing/2014/main" id="{A0935321-BDEF-4A06-A243-F0AE0AD7E8AA}"/>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55</xdr:row>
      <xdr:rowOff>0</xdr:rowOff>
    </xdr:from>
    <xdr:to>
      <xdr:col>9</xdr:col>
      <xdr:colOff>176212</xdr:colOff>
      <xdr:row>55</xdr:row>
      <xdr:rowOff>176212</xdr:rowOff>
    </xdr:to>
    <xdr:sp macro="" textlink="">
      <xdr:nvSpPr>
        <xdr:cNvPr id="593" name="5-Point Star 54">
          <a:extLst>
            <a:ext uri="{FF2B5EF4-FFF2-40B4-BE49-F238E27FC236}">
              <a16:creationId xmlns:a16="http://schemas.microsoft.com/office/drawing/2014/main" id="{E4440813-E37A-4423-9423-385C2C4D5729}"/>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55</xdr:row>
      <xdr:rowOff>0</xdr:rowOff>
    </xdr:from>
    <xdr:to>
      <xdr:col>10</xdr:col>
      <xdr:colOff>176212</xdr:colOff>
      <xdr:row>55</xdr:row>
      <xdr:rowOff>176212</xdr:rowOff>
    </xdr:to>
    <xdr:sp macro="" textlink="">
      <xdr:nvSpPr>
        <xdr:cNvPr id="594" name="5-Point Star 55">
          <a:extLst>
            <a:ext uri="{FF2B5EF4-FFF2-40B4-BE49-F238E27FC236}">
              <a16:creationId xmlns:a16="http://schemas.microsoft.com/office/drawing/2014/main" id="{034BC157-8E4D-45E2-808E-BCF6AD46F024}"/>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55</xdr:row>
      <xdr:rowOff>0</xdr:rowOff>
    </xdr:from>
    <xdr:to>
      <xdr:col>11</xdr:col>
      <xdr:colOff>176212</xdr:colOff>
      <xdr:row>55</xdr:row>
      <xdr:rowOff>176212</xdr:rowOff>
    </xdr:to>
    <xdr:sp macro="" textlink="">
      <xdr:nvSpPr>
        <xdr:cNvPr id="595" name="5-Point Star 56">
          <a:extLst>
            <a:ext uri="{FF2B5EF4-FFF2-40B4-BE49-F238E27FC236}">
              <a16:creationId xmlns:a16="http://schemas.microsoft.com/office/drawing/2014/main" id="{518F0AE9-DABD-4ED1-9C02-39B57B78DDDB}"/>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55</xdr:row>
      <xdr:rowOff>0</xdr:rowOff>
    </xdr:from>
    <xdr:to>
      <xdr:col>12</xdr:col>
      <xdr:colOff>176212</xdr:colOff>
      <xdr:row>55</xdr:row>
      <xdr:rowOff>176212</xdr:rowOff>
    </xdr:to>
    <xdr:sp macro="" textlink="">
      <xdr:nvSpPr>
        <xdr:cNvPr id="596" name="5-Point Star 57">
          <a:extLst>
            <a:ext uri="{FF2B5EF4-FFF2-40B4-BE49-F238E27FC236}">
              <a16:creationId xmlns:a16="http://schemas.microsoft.com/office/drawing/2014/main" id="{18B08A57-9C05-4460-BFEA-7AC961D7ECBB}"/>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55</xdr:row>
      <xdr:rowOff>0</xdr:rowOff>
    </xdr:from>
    <xdr:to>
      <xdr:col>13</xdr:col>
      <xdr:colOff>176212</xdr:colOff>
      <xdr:row>55</xdr:row>
      <xdr:rowOff>176212</xdr:rowOff>
    </xdr:to>
    <xdr:sp macro="" textlink="">
      <xdr:nvSpPr>
        <xdr:cNvPr id="597" name="5-Point Star 58">
          <a:extLst>
            <a:ext uri="{FF2B5EF4-FFF2-40B4-BE49-F238E27FC236}">
              <a16:creationId xmlns:a16="http://schemas.microsoft.com/office/drawing/2014/main" id="{13910F3F-21DD-4B13-9CBE-736DCB3A2688}"/>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57</xdr:row>
      <xdr:rowOff>0</xdr:rowOff>
    </xdr:from>
    <xdr:to>
      <xdr:col>5</xdr:col>
      <xdr:colOff>176212</xdr:colOff>
      <xdr:row>57</xdr:row>
      <xdr:rowOff>176212</xdr:rowOff>
    </xdr:to>
    <xdr:sp macro="" textlink="">
      <xdr:nvSpPr>
        <xdr:cNvPr id="598" name="5-Point Star 3">
          <a:extLst>
            <a:ext uri="{FF2B5EF4-FFF2-40B4-BE49-F238E27FC236}">
              <a16:creationId xmlns:a16="http://schemas.microsoft.com/office/drawing/2014/main" id="{9183A2E7-699F-48C1-BB3F-FE638BA7FF16}"/>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57</xdr:row>
      <xdr:rowOff>0</xdr:rowOff>
    </xdr:from>
    <xdr:to>
      <xdr:col>2</xdr:col>
      <xdr:colOff>176212</xdr:colOff>
      <xdr:row>57</xdr:row>
      <xdr:rowOff>176212</xdr:rowOff>
    </xdr:to>
    <xdr:sp macro="" textlink="">
      <xdr:nvSpPr>
        <xdr:cNvPr id="599" name="5-Point Star 29">
          <a:extLst>
            <a:ext uri="{FF2B5EF4-FFF2-40B4-BE49-F238E27FC236}">
              <a16:creationId xmlns:a16="http://schemas.microsoft.com/office/drawing/2014/main" id="{369237AE-1C78-4903-9F79-8D233BB1C09D}"/>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57</xdr:row>
      <xdr:rowOff>0</xdr:rowOff>
    </xdr:from>
    <xdr:to>
      <xdr:col>9</xdr:col>
      <xdr:colOff>176212</xdr:colOff>
      <xdr:row>57</xdr:row>
      <xdr:rowOff>176212</xdr:rowOff>
    </xdr:to>
    <xdr:sp macro="" textlink="">
      <xdr:nvSpPr>
        <xdr:cNvPr id="600" name="5-Point Star 54">
          <a:extLst>
            <a:ext uri="{FF2B5EF4-FFF2-40B4-BE49-F238E27FC236}">
              <a16:creationId xmlns:a16="http://schemas.microsoft.com/office/drawing/2014/main" id="{3A8D9848-44DA-4E2F-8CCA-807A92167EE2}"/>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57</xdr:row>
      <xdr:rowOff>0</xdr:rowOff>
    </xdr:from>
    <xdr:to>
      <xdr:col>10</xdr:col>
      <xdr:colOff>176212</xdr:colOff>
      <xdr:row>57</xdr:row>
      <xdr:rowOff>176212</xdr:rowOff>
    </xdr:to>
    <xdr:sp macro="" textlink="">
      <xdr:nvSpPr>
        <xdr:cNvPr id="601" name="5-Point Star 55">
          <a:extLst>
            <a:ext uri="{FF2B5EF4-FFF2-40B4-BE49-F238E27FC236}">
              <a16:creationId xmlns:a16="http://schemas.microsoft.com/office/drawing/2014/main" id="{B8CB01A2-756B-41AE-A8EE-58FF182FF32A}"/>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57</xdr:row>
      <xdr:rowOff>0</xdr:rowOff>
    </xdr:from>
    <xdr:to>
      <xdr:col>11</xdr:col>
      <xdr:colOff>176212</xdr:colOff>
      <xdr:row>57</xdr:row>
      <xdr:rowOff>176212</xdr:rowOff>
    </xdr:to>
    <xdr:sp macro="" textlink="">
      <xdr:nvSpPr>
        <xdr:cNvPr id="602" name="5-Point Star 56">
          <a:extLst>
            <a:ext uri="{FF2B5EF4-FFF2-40B4-BE49-F238E27FC236}">
              <a16:creationId xmlns:a16="http://schemas.microsoft.com/office/drawing/2014/main" id="{A16E36AA-E151-4314-94CE-01216769B3B5}"/>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57</xdr:row>
      <xdr:rowOff>0</xdr:rowOff>
    </xdr:from>
    <xdr:to>
      <xdr:col>12</xdr:col>
      <xdr:colOff>176212</xdr:colOff>
      <xdr:row>57</xdr:row>
      <xdr:rowOff>176212</xdr:rowOff>
    </xdr:to>
    <xdr:sp macro="" textlink="">
      <xdr:nvSpPr>
        <xdr:cNvPr id="603" name="5-Point Star 57">
          <a:extLst>
            <a:ext uri="{FF2B5EF4-FFF2-40B4-BE49-F238E27FC236}">
              <a16:creationId xmlns:a16="http://schemas.microsoft.com/office/drawing/2014/main" id="{AC6917D6-C02F-4F7C-990C-DF2685BDE4F4}"/>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57</xdr:row>
      <xdr:rowOff>0</xdr:rowOff>
    </xdr:from>
    <xdr:to>
      <xdr:col>13</xdr:col>
      <xdr:colOff>176212</xdr:colOff>
      <xdr:row>57</xdr:row>
      <xdr:rowOff>176212</xdr:rowOff>
    </xdr:to>
    <xdr:sp macro="" textlink="">
      <xdr:nvSpPr>
        <xdr:cNvPr id="604" name="5-Point Star 58">
          <a:extLst>
            <a:ext uri="{FF2B5EF4-FFF2-40B4-BE49-F238E27FC236}">
              <a16:creationId xmlns:a16="http://schemas.microsoft.com/office/drawing/2014/main" id="{1CC8631A-2505-4BD8-810C-E1F79196471D}"/>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59</xdr:row>
      <xdr:rowOff>0</xdr:rowOff>
    </xdr:from>
    <xdr:to>
      <xdr:col>5</xdr:col>
      <xdr:colOff>176212</xdr:colOff>
      <xdr:row>59</xdr:row>
      <xdr:rowOff>176212</xdr:rowOff>
    </xdr:to>
    <xdr:sp macro="" textlink="">
      <xdr:nvSpPr>
        <xdr:cNvPr id="605" name="5-Point Star 3">
          <a:extLst>
            <a:ext uri="{FF2B5EF4-FFF2-40B4-BE49-F238E27FC236}">
              <a16:creationId xmlns:a16="http://schemas.microsoft.com/office/drawing/2014/main" id="{D373844C-8018-4D0E-98CA-2F9A3313B534}"/>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59</xdr:row>
      <xdr:rowOff>0</xdr:rowOff>
    </xdr:from>
    <xdr:to>
      <xdr:col>2</xdr:col>
      <xdr:colOff>176212</xdr:colOff>
      <xdr:row>59</xdr:row>
      <xdr:rowOff>176212</xdr:rowOff>
    </xdr:to>
    <xdr:sp macro="" textlink="">
      <xdr:nvSpPr>
        <xdr:cNvPr id="606" name="5-Point Star 29">
          <a:extLst>
            <a:ext uri="{FF2B5EF4-FFF2-40B4-BE49-F238E27FC236}">
              <a16:creationId xmlns:a16="http://schemas.microsoft.com/office/drawing/2014/main" id="{4F377BFD-C9EB-4DA4-9335-6EA10A3847C2}"/>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59</xdr:row>
      <xdr:rowOff>0</xdr:rowOff>
    </xdr:from>
    <xdr:to>
      <xdr:col>9</xdr:col>
      <xdr:colOff>176212</xdr:colOff>
      <xdr:row>59</xdr:row>
      <xdr:rowOff>176212</xdr:rowOff>
    </xdr:to>
    <xdr:sp macro="" textlink="">
      <xdr:nvSpPr>
        <xdr:cNvPr id="607" name="5-Point Star 54">
          <a:extLst>
            <a:ext uri="{FF2B5EF4-FFF2-40B4-BE49-F238E27FC236}">
              <a16:creationId xmlns:a16="http://schemas.microsoft.com/office/drawing/2014/main" id="{442AD926-4002-4794-A366-480172A0CFF8}"/>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59</xdr:row>
      <xdr:rowOff>0</xdr:rowOff>
    </xdr:from>
    <xdr:to>
      <xdr:col>10</xdr:col>
      <xdr:colOff>176212</xdr:colOff>
      <xdr:row>59</xdr:row>
      <xdr:rowOff>176212</xdr:rowOff>
    </xdr:to>
    <xdr:sp macro="" textlink="">
      <xdr:nvSpPr>
        <xdr:cNvPr id="608" name="5-Point Star 55">
          <a:extLst>
            <a:ext uri="{FF2B5EF4-FFF2-40B4-BE49-F238E27FC236}">
              <a16:creationId xmlns:a16="http://schemas.microsoft.com/office/drawing/2014/main" id="{504B1037-AF45-4C23-BC35-3E06F95037F8}"/>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59</xdr:row>
      <xdr:rowOff>0</xdr:rowOff>
    </xdr:from>
    <xdr:to>
      <xdr:col>11</xdr:col>
      <xdr:colOff>176212</xdr:colOff>
      <xdr:row>59</xdr:row>
      <xdr:rowOff>176212</xdr:rowOff>
    </xdr:to>
    <xdr:sp macro="" textlink="">
      <xdr:nvSpPr>
        <xdr:cNvPr id="609" name="5-Point Star 56">
          <a:extLst>
            <a:ext uri="{FF2B5EF4-FFF2-40B4-BE49-F238E27FC236}">
              <a16:creationId xmlns:a16="http://schemas.microsoft.com/office/drawing/2014/main" id="{336D75A8-BDB0-4C6C-A3D6-12A862EBEC21}"/>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59</xdr:row>
      <xdr:rowOff>0</xdr:rowOff>
    </xdr:from>
    <xdr:to>
      <xdr:col>12</xdr:col>
      <xdr:colOff>176212</xdr:colOff>
      <xdr:row>59</xdr:row>
      <xdr:rowOff>176212</xdr:rowOff>
    </xdr:to>
    <xdr:sp macro="" textlink="">
      <xdr:nvSpPr>
        <xdr:cNvPr id="610" name="5-Point Star 57">
          <a:extLst>
            <a:ext uri="{FF2B5EF4-FFF2-40B4-BE49-F238E27FC236}">
              <a16:creationId xmlns:a16="http://schemas.microsoft.com/office/drawing/2014/main" id="{5D5164EF-30ED-4483-9DA2-585852821EA2}"/>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59</xdr:row>
      <xdr:rowOff>0</xdr:rowOff>
    </xdr:from>
    <xdr:to>
      <xdr:col>13</xdr:col>
      <xdr:colOff>176212</xdr:colOff>
      <xdr:row>59</xdr:row>
      <xdr:rowOff>176212</xdr:rowOff>
    </xdr:to>
    <xdr:sp macro="" textlink="">
      <xdr:nvSpPr>
        <xdr:cNvPr id="611" name="5-Point Star 58">
          <a:extLst>
            <a:ext uri="{FF2B5EF4-FFF2-40B4-BE49-F238E27FC236}">
              <a16:creationId xmlns:a16="http://schemas.microsoft.com/office/drawing/2014/main" id="{EBC4B92B-F489-4467-98A8-BD6C38643DC3}"/>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61</xdr:row>
      <xdr:rowOff>0</xdr:rowOff>
    </xdr:from>
    <xdr:to>
      <xdr:col>5</xdr:col>
      <xdr:colOff>176212</xdr:colOff>
      <xdr:row>61</xdr:row>
      <xdr:rowOff>176212</xdr:rowOff>
    </xdr:to>
    <xdr:sp macro="" textlink="">
      <xdr:nvSpPr>
        <xdr:cNvPr id="612" name="5-Point Star 3">
          <a:extLst>
            <a:ext uri="{FF2B5EF4-FFF2-40B4-BE49-F238E27FC236}">
              <a16:creationId xmlns:a16="http://schemas.microsoft.com/office/drawing/2014/main" id="{7237F823-2B84-42F0-AB43-6E84E7A9A51B}"/>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61</xdr:row>
      <xdr:rowOff>0</xdr:rowOff>
    </xdr:from>
    <xdr:to>
      <xdr:col>2</xdr:col>
      <xdr:colOff>176212</xdr:colOff>
      <xdr:row>61</xdr:row>
      <xdr:rowOff>176212</xdr:rowOff>
    </xdr:to>
    <xdr:sp macro="" textlink="">
      <xdr:nvSpPr>
        <xdr:cNvPr id="613" name="5-Point Star 29">
          <a:extLst>
            <a:ext uri="{FF2B5EF4-FFF2-40B4-BE49-F238E27FC236}">
              <a16:creationId xmlns:a16="http://schemas.microsoft.com/office/drawing/2014/main" id="{2B7ADEDD-C1A8-49E6-A325-68CB55C48FF0}"/>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61</xdr:row>
      <xdr:rowOff>0</xdr:rowOff>
    </xdr:from>
    <xdr:to>
      <xdr:col>9</xdr:col>
      <xdr:colOff>176212</xdr:colOff>
      <xdr:row>61</xdr:row>
      <xdr:rowOff>176212</xdr:rowOff>
    </xdr:to>
    <xdr:sp macro="" textlink="">
      <xdr:nvSpPr>
        <xdr:cNvPr id="614" name="5-Point Star 54">
          <a:extLst>
            <a:ext uri="{FF2B5EF4-FFF2-40B4-BE49-F238E27FC236}">
              <a16:creationId xmlns:a16="http://schemas.microsoft.com/office/drawing/2014/main" id="{F82F52B6-2B8A-4725-9842-FF98D96A3DEC}"/>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61</xdr:row>
      <xdr:rowOff>0</xdr:rowOff>
    </xdr:from>
    <xdr:to>
      <xdr:col>10</xdr:col>
      <xdr:colOff>176212</xdr:colOff>
      <xdr:row>61</xdr:row>
      <xdr:rowOff>176212</xdr:rowOff>
    </xdr:to>
    <xdr:sp macro="" textlink="">
      <xdr:nvSpPr>
        <xdr:cNvPr id="615" name="5-Point Star 55">
          <a:extLst>
            <a:ext uri="{FF2B5EF4-FFF2-40B4-BE49-F238E27FC236}">
              <a16:creationId xmlns:a16="http://schemas.microsoft.com/office/drawing/2014/main" id="{E7FFFC34-7C90-41F7-9CD4-3C47FCBD2961}"/>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61</xdr:row>
      <xdr:rowOff>0</xdr:rowOff>
    </xdr:from>
    <xdr:to>
      <xdr:col>11</xdr:col>
      <xdr:colOff>176212</xdr:colOff>
      <xdr:row>61</xdr:row>
      <xdr:rowOff>176212</xdr:rowOff>
    </xdr:to>
    <xdr:sp macro="" textlink="">
      <xdr:nvSpPr>
        <xdr:cNvPr id="616" name="5-Point Star 56">
          <a:extLst>
            <a:ext uri="{FF2B5EF4-FFF2-40B4-BE49-F238E27FC236}">
              <a16:creationId xmlns:a16="http://schemas.microsoft.com/office/drawing/2014/main" id="{37DC76DC-242F-4FDB-A86C-F8295C1AB904}"/>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61</xdr:row>
      <xdr:rowOff>0</xdr:rowOff>
    </xdr:from>
    <xdr:to>
      <xdr:col>12</xdr:col>
      <xdr:colOff>176212</xdr:colOff>
      <xdr:row>61</xdr:row>
      <xdr:rowOff>176212</xdr:rowOff>
    </xdr:to>
    <xdr:sp macro="" textlink="">
      <xdr:nvSpPr>
        <xdr:cNvPr id="617" name="5-Point Star 57">
          <a:extLst>
            <a:ext uri="{FF2B5EF4-FFF2-40B4-BE49-F238E27FC236}">
              <a16:creationId xmlns:a16="http://schemas.microsoft.com/office/drawing/2014/main" id="{FACAB401-5C29-4F80-9873-DD019AD401F3}"/>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61</xdr:row>
      <xdr:rowOff>0</xdr:rowOff>
    </xdr:from>
    <xdr:to>
      <xdr:col>13</xdr:col>
      <xdr:colOff>176212</xdr:colOff>
      <xdr:row>61</xdr:row>
      <xdr:rowOff>176212</xdr:rowOff>
    </xdr:to>
    <xdr:sp macro="" textlink="">
      <xdr:nvSpPr>
        <xdr:cNvPr id="618" name="5-Point Star 58">
          <a:extLst>
            <a:ext uri="{FF2B5EF4-FFF2-40B4-BE49-F238E27FC236}">
              <a16:creationId xmlns:a16="http://schemas.microsoft.com/office/drawing/2014/main" id="{D536A425-059B-4F99-8D36-360B1447038B}"/>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63</xdr:row>
      <xdr:rowOff>0</xdr:rowOff>
    </xdr:from>
    <xdr:to>
      <xdr:col>5</xdr:col>
      <xdr:colOff>176212</xdr:colOff>
      <xdr:row>63</xdr:row>
      <xdr:rowOff>176212</xdr:rowOff>
    </xdr:to>
    <xdr:sp macro="" textlink="">
      <xdr:nvSpPr>
        <xdr:cNvPr id="619" name="5-Point Star 3">
          <a:extLst>
            <a:ext uri="{FF2B5EF4-FFF2-40B4-BE49-F238E27FC236}">
              <a16:creationId xmlns:a16="http://schemas.microsoft.com/office/drawing/2014/main" id="{47445A2B-C9FC-4640-8DFB-2202B59A39CD}"/>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63</xdr:row>
      <xdr:rowOff>0</xdr:rowOff>
    </xdr:from>
    <xdr:to>
      <xdr:col>2</xdr:col>
      <xdr:colOff>176212</xdr:colOff>
      <xdr:row>63</xdr:row>
      <xdr:rowOff>176212</xdr:rowOff>
    </xdr:to>
    <xdr:sp macro="" textlink="">
      <xdr:nvSpPr>
        <xdr:cNvPr id="620" name="5-Point Star 29">
          <a:extLst>
            <a:ext uri="{FF2B5EF4-FFF2-40B4-BE49-F238E27FC236}">
              <a16:creationId xmlns:a16="http://schemas.microsoft.com/office/drawing/2014/main" id="{132E2FD4-9F74-45AD-8B6F-C00A191FF1D7}"/>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63</xdr:row>
      <xdr:rowOff>0</xdr:rowOff>
    </xdr:from>
    <xdr:to>
      <xdr:col>9</xdr:col>
      <xdr:colOff>176212</xdr:colOff>
      <xdr:row>63</xdr:row>
      <xdr:rowOff>176212</xdr:rowOff>
    </xdr:to>
    <xdr:sp macro="" textlink="">
      <xdr:nvSpPr>
        <xdr:cNvPr id="621" name="5-Point Star 54">
          <a:extLst>
            <a:ext uri="{FF2B5EF4-FFF2-40B4-BE49-F238E27FC236}">
              <a16:creationId xmlns:a16="http://schemas.microsoft.com/office/drawing/2014/main" id="{88099EE2-1303-438C-B8B2-4500F4CFFB4A}"/>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63</xdr:row>
      <xdr:rowOff>0</xdr:rowOff>
    </xdr:from>
    <xdr:to>
      <xdr:col>10</xdr:col>
      <xdr:colOff>176212</xdr:colOff>
      <xdr:row>63</xdr:row>
      <xdr:rowOff>176212</xdr:rowOff>
    </xdr:to>
    <xdr:sp macro="" textlink="">
      <xdr:nvSpPr>
        <xdr:cNvPr id="622" name="5-Point Star 55">
          <a:extLst>
            <a:ext uri="{FF2B5EF4-FFF2-40B4-BE49-F238E27FC236}">
              <a16:creationId xmlns:a16="http://schemas.microsoft.com/office/drawing/2014/main" id="{EEA3487F-9BAD-4AC2-9DD1-9FC0BC838344}"/>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63</xdr:row>
      <xdr:rowOff>0</xdr:rowOff>
    </xdr:from>
    <xdr:to>
      <xdr:col>11</xdr:col>
      <xdr:colOff>176212</xdr:colOff>
      <xdr:row>63</xdr:row>
      <xdr:rowOff>176212</xdr:rowOff>
    </xdr:to>
    <xdr:sp macro="" textlink="">
      <xdr:nvSpPr>
        <xdr:cNvPr id="623" name="5-Point Star 56">
          <a:extLst>
            <a:ext uri="{FF2B5EF4-FFF2-40B4-BE49-F238E27FC236}">
              <a16:creationId xmlns:a16="http://schemas.microsoft.com/office/drawing/2014/main" id="{11D64C01-3010-421A-BA68-328A9067BB67}"/>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63</xdr:row>
      <xdr:rowOff>0</xdr:rowOff>
    </xdr:from>
    <xdr:to>
      <xdr:col>12</xdr:col>
      <xdr:colOff>176212</xdr:colOff>
      <xdr:row>63</xdr:row>
      <xdr:rowOff>176212</xdr:rowOff>
    </xdr:to>
    <xdr:sp macro="" textlink="">
      <xdr:nvSpPr>
        <xdr:cNvPr id="624" name="5-Point Star 57">
          <a:extLst>
            <a:ext uri="{FF2B5EF4-FFF2-40B4-BE49-F238E27FC236}">
              <a16:creationId xmlns:a16="http://schemas.microsoft.com/office/drawing/2014/main" id="{A242B8BA-B6D0-49DE-A3F0-B94CDC3CA79B}"/>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63</xdr:row>
      <xdr:rowOff>0</xdr:rowOff>
    </xdr:from>
    <xdr:to>
      <xdr:col>13</xdr:col>
      <xdr:colOff>176212</xdr:colOff>
      <xdr:row>63</xdr:row>
      <xdr:rowOff>176212</xdr:rowOff>
    </xdr:to>
    <xdr:sp macro="" textlink="">
      <xdr:nvSpPr>
        <xdr:cNvPr id="625" name="5-Point Star 58">
          <a:extLst>
            <a:ext uri="{FF2B5EF4-FFF2-40B4-BE49-F238E27FC236}">
              <a16:creationId xmlns:a16="http://schemas.microsoft.com/office/drawing/2014/main" id="{6BB9DDCB-ECD1-4A6A-9DBA-9858EDCAFEB3}"/>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67</xdr:row>
      <xdr:rowOff>0</xdr:rowOff>
    </xdr:from>
    <xdr:to>
      <xdr:col>5</xdr:col>
      <xdr:colOff>176212</xdr:colOff>
      <xdr:row>67</xdr:row>
      <xdr:rowOff>176212</xdr:rowOff>
    </xdr:to>
    <xdr:sp macro="" textlink="">
      <xdr:nvSpPr>
        <xdr:cNvPr id="661" name="5-Point Star 3">
          <a:extLst>
            <a:ext uri="{FF2B5EF4-FFF2-40B4-BE49-F238E27FC236}">
              <a16:creationId xmlns:a16="http://schemas.microsoft.com/office/drawing/2014/main" id="{E7AACB3A-503F-40A9-BCC9-F925BF97A12A}"/>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67</xdr:row>
      <xdr:rowOff>0</xdr:rowOff>
    </xdr:from>
    <xdr:to>
      <xdr:col>2</xdr:col>
      <xdr:colOff>176212</xdr:colOff>
      <xdr:row>67</xdr:row>
      <xdr:rowOff>176212</xdr:rowOff>
    </xdr:to>
    <xdr:sp macro="" textlink="">
      <xdr:nvSpPr>
        <xdr:cNvPr id="662" name="5-Point Star 29">
          <a:extLst>
            <a:ext uri="{FF2B5EF4-FFF2-40B4-BE49-F238E27FC236}">
              <a16:creationId xmlns:a16="http://schemas.microsoft.com/office/drawing/2014/main" id="{1B2BA084-0FD2-456F-8664-99D228638BAB}"/>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67</xdr:row>
      <xdr:rowOff>0</xdr:rowOff>
    </xdr:from>
    <xdr:to>
      <xdr:col>9</xdr:col>
      <xdr:colOff>176212</xdr:colOff>
      <xdr:row>67</xdr:row>
      <xdr:rowOff>176212</xdr:rowOff>
    </xdr:to>
    <xdr:sp macro="" textlink="">
      <xdr:nvSpPr>
        <xdr:cNvPr id="663" name="5-Point Star 54">
          <a:extLst>
            <a:ext uri="{FF2B5EF4-FFF2-40B4-BE49-F238E27FC236}">
              <a16:creationId xmlns:a16="http://schemas.microsoft.com/office/drawing/2014/main" id="{EF6D5390-E602-403D-9AD4-F96964362E99}"/>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67</xdr:row>
      <xdr:rowOff>0</xdr:rowOff>
    </xdr:from>
    <xdr:to>
      <xdr:col>10</xdr:col>
      <xdr:colOff>176212</xdr:colOff>
      <xdr:row>67</xdr:row>
      <xdr:rowOff>176212</xdr:rowOff>
    </xdr:to>
    <xdr:sp macro="" textlink="">
      <xdr:nvSpPr>
        <xdr:cNvPr id="664" name="5-Point Star 55">
          <a:extLst>
            <a:ext uri="{FF2B5EF4-FFF2-40B4-BE49-F238E27FC236}">
              <a16:creationId xmlns:a16="http://schemas.microsoft.com/office/drawing/2014/main" id="{5F836D30-6B1B-4595-BCC9-09D5AA3521CF}"/>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67</xdr:row>
      <xdr:rowOff>0</xdr:rowOff>
    </xdr:from>
    <xdr:to>
      <xdr:col>11</xdr:col>
      <xdr:colOff>176212</xdr:colOff>
      <xdr:row>67</xdr:row>
      <xdr:rowOff>176212</xdr:rowOff>
    </xdr:to>
    <xdr:sp macro="" textlink="">
      <xdr:nvSpPr>
        <xdr:cNvPr id="665" name="5-Point Star 56">
          <a:extLst>
            <a:ext uri="{FF2B5EF4-FFF2-40B4-BE49-F238E27FC236}">
              <a16:creationId xmlns:a16="http://schemas.microsoft.com/office/drawing/2014/main" id="{03AD32C1-EDC4-4207-9F8B-1C5ED3DE2EC2}"/>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67</xdr:row>
      <xdr:rowOff>0</xdr:rowOff>
    </xdr:from>
    <xdr:to>
      <xdr:col>12</xdr:col>
      <xdr:colOff>176212</xdr:colOff>
      <xdr:row>67</xdr:row>
      <xdr:rowOff>176212</xdr:rowOff>
    </xdr:to>
    <xdr:sp macro="" textlink="">
      <xdr:nvSpPr>
        <xdr:cNvPr id="666" name="5-Point Star 57">
          <a:extLst>
            <a:ext uri="{FF2B5EF4-FFF2-40B4-BE49-F238E27FC236}">
              <a16:creationId xmlns:a16="http://schemas.microsoft.com/office/drawing/2014/main" id="{41A1DAAA-57B6-479B-A8FD-9167CA06FBB5}"/>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67</xdr:row>
      <xdr:rowOff>0</xdr:rowOff>
    </xdr:from>
    <xdr:to>
      <xdr:col>13</xdr:col>
      <xdr:colOff>176212</xdr:colOff>
      <xdr:row>67</xdr:row>
      <xdr:rowOff>176212</xdr:rowOff>
    </xdr:to>
    <xdr:sp macro="" textlink="">
      <xdr:nvSpPr>
        <xdr:cNvPr id="667" name="5-Point Star 58">
          <a:extLst>
            <a:ext uri="{FF2B5EF4-FFF2-40B4-BE49-F238E27FC236}">
              <a16:creationId xmlns:a16="http://schemas.microsoft.com/office/drawing/2014/main" id="{C44F4ADE-4A82-48E9-A69A-85C6A2C90B58}"/>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69</xdr:row>
      <xdr:rowOff>0</xdr:rowOff>
    </xdr:from>
    <xdr:to>
      <xdr:col>5</xdr:col>
      <xdr:colOff>176212</xdr:colOff>
      <xdr:row>69</xdr:row>
      <xdr:rowOff>176212</xdr:rowOff>
    </xdr:to>
    <xdr:sp macro="" textlink="">
      <xdr:nvSpPr>
        <xdr:cNvPr id="668" name="5-Point Star 3">
          <a:extLst>
            <a:ext uri="{FF2B5EF4-FFF2-40B4-BE49-F238E27FC236}">
              <a16:creationId xmlns:a16="http://schemas.microsoft.com/office/drawing/2014/main" id="{B36C3EE7-01C2-4326-9A2B-158FFC8A4A20}"/>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69</xdr:row>
      <xdr:rowOff>0</xdr:rowOff>
    </xdr:from>
    <xdr:to>
      <xdr:col>2</xdr:col>
      <xdr:colOff>176212</xdr:colOff>
      <xdr:row>69</xdr:row>
      <xdr:rowOff>176212</xdr:rowOff>
    </xdr:to>
    <xdr:sp macro="" textlink="">
      <xdr:nvSpPr>
        <xdr:cNvPr id="669" name="5-Point Star 29">
          <a:extLst>
            <a:ext uri="{FF2B5EF4-FFF2-40B4-BE49-F238E27FC236}">
              <a16:creationId xmlns:a16="http://schemas.microsoft.com/office/drawing/2014/main" id="{337AC423-A065-499B-9F7D-55246B0796F1}"/>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69</xdr:row>
      <xdr:rowOff>0</xdr:rowOff>
    </xdr:from>
    <xdr:to>
      <xdr:col>9</xdr:col>
      <xdr:colOff>176212</xdr:colOff>
      <xdr:row>69</xdr:row>
      <xdr:rowOff>176212</xdr:rowOff>
    </xdr:to>
    <xdr:sp macro="" textlink="">
      <xdr:nvSpPr>
        <xdr:cNvPr id="670" name="5-Point Star 54">
          <a:extLst>
            <a:ext uri="{FF2B5EF4-FFF2-40B4-BE49-F238E27FC236}">
              <a16:creationId xmlns:a16="http://schemas.microsoft.com/office/drawing/2014/main" id="{B4C2B45A-BEA7-4A7C-A21C-5E7EE5F0E445}"/>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69</xdr:row>
      <xdr:rowOff>0</xdr:rowOff>
    </xdr:from>
    <xdr:to>
      <xdr:col>10</xdr:col>
      <xdr:colOff>176212</xdr:colOff>
      <xdr:row>69</xdr:row>
      <xdr:rowOff>176212</xdr:rowOff>
    </xdr:to>
    <xdr:sp macro="" textlink="">
      <xdr:nvSpPr>
        <xdr:cNvPr id="671" name="5-Point Star 55">
          <a:extLst>
            <a:ext uri="{FF2B5EF4-FFF2-40B4-BE49-F238E27FC236}">
              <a16:creationId xmlns:a16="http://schemas.microsoft.com/office/drawing/2014/main" id="{92A6728F-BA01-41AF-8F9D-F4777D8FBC40}"/>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69</xdr:row>
      <xdr:rowOff>0</xdr:rowOff>
    </xdr:from>
    <xdr:to>
      <xdr:col>11</xdr:col>
      <xdr:colOff>176212</xdr:colOff>
      <xdr:row>69</xdr:row>
      <xdr:rowOff>176212</xdr:rowOff>
    </xdr:to>
    <xdr:sp macro="" textlink="">
      <xdr:nvSpPr>
        <xdr:cNvPr id="672" name="5-Point Star 56">
          <a:extLst>
            <a:ext uri="{FF2B5EF4-FFF2-40B4-BE49-F238E27FC236}">
              <a16:creationId xmlns:a16="http://schemas.microsoft.com/office/drawing/2014/main" id="{5AB61D72-1CDE-4362-A506-9466A8F176B9}"/>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69</xdr:row>
      <xdr:rowOff>0</xdr:rowOff>
    </xdr:from>
    <xdr:to>
      <xdr:col>12</xdr:col>
      <xdr:colOff>176212</xdr:colOff>
      <xdr:row>69</xdr:row>
      <xdr:rowOff>176212</xdr:rowOff>
    </xdr:to>
    <xdr:sp macro="" textlink="">
      <xdr:nvSpPr>
        <xdr:cNvPr id="673" name="5-Point Star 57">
          <a:extLst>
            <a:ext uri="{FF2B5EF4-FFF2-40B4-BE49-F238E27FC236}">
              <a16:creationId xmlns:a16="http://schemas.microsoft.com/office/drawing/2014/main" id="{CEA44834-2C24-4348-AE5E-30FFBA22E3BF}"/>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69</xdr:row>
      <xdr:rowOff>0</xdr:rowOff>
    </xdr:from>
    <xdr:to>
      <xdr:col>13</xdr:col>
      <xdr:colOff>176212</xdr:colOff>
      <xdr:row>69</xdr:row>
      <xdr:rowOff>176212</xdr:rowOff>
    </xdr:to>
    <xdr:sp macro="" textlink="">
      <xdr:nvSpPr>
        <xdr:cNvPr id="674" name="5-Point Star 58">
          <a:extLst>
            <a:ext uri="{FF2B5EF4-FFF2-40B4-BE49-F238E27FC236}">
              <a16:creationId xmlns:a16="http://schemas.microsoft.com/office/drawing/2014/main" id="{6F52D1E7-DDF0-4058-B4A0-D52F2E46011B}"/>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71</xdr:row>
      <xdr:rowOff>0</xdr:rowOff>
    </xdr:from>
    <xdr:to>
      <xdr:col>5</xdr:col>
      <xdr:colOff>176212</xdr:colOff>
      <xdr:row>71</xdr:row>
      <xdr:rowOff>176212</xdr:rowOff>
    </xdr:to>
    <xdr:sp macro="" textlink="">
      <xdr:nvSpPr>
        <xdr:cNvPr id="675" name="5-Point Star 3">
          <a:extLst>
            <a:ext uri="{FF2B5EF4-FFF2-40B4-BE49-F238E27FC236}">
              <a16:creationId xmlns:a16="http://schemas.microsoft.com/office/drawing/2014/main" id="{2F78A7EE-4A69-42B8-A085-0E7CB66DA7A5}"/>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71</xdr:row>
      <xdr:rowOff>0</xdr:rowOff>
    </xdr:from>
    <xdr:to>
      <xdr:col>2</xdr:col>
      <xdr:colOff>176212</xdr:colOff>
      <xdr:row>71</xdr:row>
      <xdr:rowOff>176212</xdr:rowOff>
    </xdr:to>
    <xdr:sp macro="" textlink="">
      <xdr:nvSpPr>
        <xdr:cNvPr id="676" name="5-Point Star 29">
          <a:extLst>
            <a:ext uri="{FF2B5EF4-FFF2-40B4-BE49-F238E27FC236}">
              <a16:creationId xmlns:a16="http://schemas.microsoft.com/office/drawing/2014/main" id="{350D8A3F-9F26-446D-B1C7-6C3EE275E458}"/>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71</xdr:row>
      <xdr:rowOff>0</xdr:rowOff>
    </xdr:from>
    <xdr:to>
      <xdr:col>9</xdr:col>
      <xdr:colOff>176212</xdr:colOff>
      <xdr:row>71</xdr:row>
      <xdr:rowOff>176212</xdr:rowOff>
    </xdr:to>
    <xdr:sp macro="" textlink="">
      <xdr:nvSpPr>
        <xdr:cNvPr id="677" name="5-Point Star 54">
          <a:extLst>
            <a:ext uri="{FF2B5EF4-FFF2-40B4-BE49-F238E27FC236}">
              <a16:creationId xmlns:a16="http://schemas.microsoft.com/office/drawing/2014/main" id="{089C8090-678D-4DAF-B08D-DB5AB7EEE05A}"/>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71</xdr:row>
      <xdr:rowOff>0</xdr:rowOff>
    </xdr:from>
    <xdr:to>
      <xdr:col>10</xdr:col>
      <xdr:colOff>176212</xdr:colOff>
      <xdr:row>71</xdr:row>
      <xdr:rowOff>176212</xdr:rowOff>
    </xdr:to>
    <xdr:sp macro="" textlink="">
      <xdr:nvSpPr>
        <xdr:cNvPr id="678" name="5-Point Star 55">
          <a:extLst>
            <a:ext uri="{FF2B5EF4-FFF2-40B4-BE49-F238E27FC236}">
              <a16:creationId xmlns:a16="http://schemas.microsoft.com/office/drawing/2014/main" id="{8982C6EA-64DF-494C-A27B-5AFB4151EB0C}"/>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71</xdr:row>
      <xdr:rowOff>0</xdr:rowOff>
    </xdr:from>
    <xdr:to>
      <xdr:col>11</xdr:col>
      <xdr:colOff>176212</xdr:colOff>
      <xdr:row>71</xdr:row>
      <xdr:rowOff>176212</xdr:rowOff>
    </xdr:to>
    <xdr:sp macro="" textlink="">
      <xdr:nvSpPr>
        <xdr:cNvPr id="679" name="5-Point Star 56">
          <a:extLst>
            <a:ext uri="{FF2B5EF4-FFF2-40B4-BE49-F238E27FC236}">
              <a16:creationId xmlns:a16="http://schemas.microsoft.com/office/drawing/2014/main" id="{236F0859-C022-405E-8AC9-165F75DD1B3E}"/>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71</xdr:row>
      <xdr:rowOff>0</xdr:rowOff>
    </xdr:from>
    <xdr:to>
      <xdr:col>12</xdr:col>
      <xdr:colOff>176212</xdr:colOff>
      <xdr:row>71</xdr:row>
      <xdr:rowOff>176212</xdr:rowOff>
    </xdr:to>
    <xdr:sp macro="" textlink="">
      <xdr:nvSpPr>
        <xdr:cNvPr id="680" name="5-Point Star 57">
          <a:extLst>
            <a:ext uri="{FF2B5EF4-FFF2-40B4-BE49-F238E27FC236}">
              <a16:creationId xmlns:a16="http://schemas.microsoft.com/office/drawing/2014/main" id="{AB9BACA3-D0A8-486F-B6CD-90D318F6B4F9}"/>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71</xdr:row>
      <xdr:rowOff>0</xdr:rowOff>
    </xdr:from>
    <xdr:to>
      <xdr:col>13</xdr:col>
      <xdr:colOff>176212</xdr:colOff>
      <xdr:row>71</xdr:row>
      <xdr:rowOff>176212</xdr:rowOff>
    </xdr:to>
    <xdr:sp macro="" textlink="">
      <xdr:nvSpPr>
        <xdr:cNvPr id="681" name="5-Point Star 58">
          <a:extLst>
            <a:ext uri="{FF2B5EF4-FFF2-40B4-BE49-F238E27FC236}">
              <a16:creationId xmlns:a16="http://schemas.microsoft.com/office/drawing/2014/main" id="{ECC28412-C433-4DE8-8AF4-99D02B132C3F}"/>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73</xdr:row>
      <xdr:rowOff>0</xdr:rowOff>
    </xdr:from>
    <xdr:to>
      <xdr:col>5</xdr:col>
      <xdr:colOff>176212</xdr:colOff>
      <xdr:row>73</xdr:row>
      <xdr:rowOff>176212</xdr:rowOff>
    </xdr:to>
    <xdr:sp macro="" textlink="">
      <xdr:nvSpPr>
        <xdr:cNvPr id="682" name="5-Point Star 3">
          <a:extLst>
            <a:ext uri="{FF2B5EF4-FFF2-40B4-BE49-F238E27FC236}">
              <a16:creationId xmlns:a16="http://schemas.microsoft.com/office/drawing/2014/main" id="{24151C7E-1935-4F9B-BBC5-2DDBA82E0E68}"/>
            </a:ext>
          </a:extLst>
        </xdr:cNvPr>
        <xdr:cNvSpPr/>
      </xdr:nvSpPr>
      <xdr:spPr>
        <a:xfrm>
          <a:off x="36552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73</xdr:row>
      <xdr:rowOff>0</xdr:rowOff>
    </xdr:from>
    <xdr:to>
      <xdr:col>2</xdr:col>
      <xdr:colOff>176212</xdr:colOff>
      <xdr:row>73</xdr:row>
      <xdr:rowOff>176212</xdr:rowOff>
    </xdr:to>
    <xdr:sp macro="" textlink="">
      <xdr:nvSpPr>
        <xdr:cNvPr id="683" name="5-Point Star 29">
          <a:extLst>
            <a:ext uri="{FF2B5EF4-FFF2-40B4-BE49-F238E27FC236}">
              <a16:creationId xmlns:a16="http://schemas.microsoft.com/office/drawing/2014/main" id="{2F7A666F-9409-461A-B290-E839C6DF26CA}"/>
            </a:ext>
          </a:extLst>
        </xdr:cNvPr>
        <xdr:cNvSpPr/>
      </xdr:nvSpPr>
      <xdr:spPr>
        <a:xfrm>
          <a:off x="1893094"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73</xdr:row>
      <xdr:rowOff>0</xdr:rowOff>
    </xdr:from>
    <xdr:to>
      <xdr:col>9</xdr:col>
      <xdr:colOff>176212</xdr:colOff>
      <xdr:row>73</xdr:row>
      <xdr:rowOff>176212</xdr:rowOff>
    </xdr:to>
    <xdr:sp macro="" textlink="">
      <xdr:nvSpPr>
        <xdr:cNvPr id="684" name="5-Point Star 54">
          <a:extLst>
            <a:ext uri="{FF2B5EF4-FFF2-40B4-BE49-F238E27FC236}">
              <a16:creationId xmlns:a16="http://schemas.microsoft.com/office/drawing/2014/main" id="{FEDC419F-6A49-496E-9133-A50A704DB3C8}"/>
            </a:ext>
          </a:extLst>
        </xdr:cNvPr>
        <xdr:cNvSpPr/>
      </xdr:nvSpPr>
      <xdr:spPr>
        <a:xfrm>
          <a:off x="6107906"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73</xdr:row>
      <xdr:rowOff>0</xdr:rowOff>
    </xdr:from>
    <xdr:to>
      <xdr:col>10</xdr:col>
      <xdr:colOff>176212</xdr:colOff>
      <xdr:row>73</xdr:row>
      <xdr:rowOff>176212</xdr:rowOff>
    </xdr:to>
    <xdr:sp macro="" textlink="">
      <xdr:nvSpPr>
        <xdr:cNvPr id="685" name="5-Point Star 55">
          <a:extLst>
            <a:ext uri="{FF2B5EF4-FFF2-40B4-BE49-F238E27FC236}">
              <a16:creationId xmlns:a16="http://schemas.microsoft.com/office/drawing/2014/main" id="{12C09E60-6F1E-4151-B691-3051FBF25DAD}"/>
            </a:ext>
          </a:extLst>
        </xdr:cNvPr>
        <xdr:cNvSpPr/>
      </xdr:nvSpPr>
      <xdr:spPr>
        <a:xfrm>
          <a:off x="6810375"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73</xdr:row>
      <xdr:rowOff>0</xdr:rowOff>
    </xdr:from>
    <xdr:to>
      <xdr:col>11</xdr:col>
      <xdr:colOff>176212</xdr:colOff>
      <xdr:row>73</xdr:row>
      <xdr:rowOff>176212</xdr:rowOff>
    </xdr:to>
    <xdr:sp macro="" textlink="">
      <xdr:nvSpPr>
        <xdr:cNvPr id="686" name="5-Point Star 56">
          <a:extLst>
            <a:ext uri="{FF2B5EF4-FFF2-40B4-BE49-F238E27FC236}">
              <a16:creationId xmlns:a16="http://schemas.microsoft.com/office/drawing/2014/main" id="{FAB362C4-525B-41A0-A8DE-5CCFB4B54FE0}"/>
            </a:ext>
          </a:extLst>
        </xdr:cNvPr>
        <xdr:cNvSpPr/>
      </xdr:nvSpPr>
      <xdr:spPr>
        <a:xfrm>
          <a:off x="7596188"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73</xdr:row>
      <xdr:rowOff>0</xdr:rowOff>
    </xdr:from>
    <xdr:to>
      <xdr:col>12</xdr:col>
      <xdr:colOff>176212</xdr:colOff>
      <xdr:row>73</xdr:row>
      <xdr:rowOff>176212</xdr:rowOff>
    </xdr:to>
    <xdr:sp macro="" textlink="">
      <xdr:nvSpPr>
        <xdr:cNvPr id="687" name="5-Point Star 57">
          <a:extLst>
            <a:ext uri="{FF2B5EF4-FFF2-40B4-BE49-F238E27FC236}">
              <a16:creationId xmlns:a16="http://schemas.microsoft.com/office/drawing/2014/main" id="{5113EBB8-1B91-41EA-A83A-1081F553AFF3}"/>
            </a:ext>
          </a:extLst>
        </xdr:cNvPr>
        <xdr:cNvSpPr/>
      </xdr:nvSpPr>
      <xdr:spPr>
        <a:xfrm>
          <a:off x="8763000"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73</xdr:row>
      <xdr:rowOff>0</xdr:rowOff>
    </xdr:from>
    <xdr:to>
      <xdr:col>13</xdr:col>
      <xdr:colOff>176212</xdr:colOff>
      <xdr:row>73</xdr:row>
      <xdr:rowOff>176212</xdr:rowOff>
    </xdr:to>
    <xdr:sp macro="" textlink="">
      <xdr:nvSpPr>
        <xdr:cNvPr id="688" name="5-Point Star 58">
          <a:extLst>
            <a:ext uri="{FF2B5EF4-FFF2-40B4-BE49-F238E27FC236}">
              <a16:creationId xmlns:a16="http://schemas.microsoft.com/office/drawing/2014/main" id="{428C05A1-AF92-4C2C-8EE7-A5C2610EFF2E}"/>
            </a:ext>
          </a:extLst>
        </xdr:cNvPr>
        <xdr:cNvSpPr/>
      </xdr:nvSpPr>
      <xdr:spPr>
        <a:xfrm>
          <a:off x="9941719" y="5226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70</xdr:row>
      <xdr:rowOff>0</xdr:rowOff>
    </xdr:from>
    <xdr:to>
      <xdr:col>14</xdr:col>
      <xdr:colOff>176212</xdr:colOff>
      <xdr:row>70</xdr:row>
      <xdr:rowOff>176212</xdr:rowOff>
    </xdr:to>
    <xdr:sp macro="" textlink="">
      <xdr:nvSpPr>
        <xdr:cNvPr id="704" name="5-Point Star 204">
          <a:extLst>
            <a:ext uri="{FF2B5EF4-FFF2-40B4-BE49-F238E27FC236}">
              <a16:creationId xmlns:a16="http://schemas.microsoft.com/office/drawing/2014/main" id="{39BBE039-D101-4009-A597-F8DA94072AA4}"/>
            </a:ext>
          </a:extLst>
        </xdr:cNvPr>
        <xdr:cNvSpPr/>
      </xdr:nvSpPr>
      <xdr:spPr>
        <a:xfrm>
          <a:off x="1063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70</xdr:row>
      <xdr:rowOff>0</xdr:rowOff>
    </xdr:from>
    <xdr:to>
      <xdr:col>18</xdr:col>
      <xdr:colOff>176212</xdr:colOff>
      <xdr:row>70</xdr:row>
      <xdr:rowOff>176212</xdr:rowOff>
    </xdr:to>
    <xdr:sp macro="" textlink="">
      <xdr:nvSpPr>
        <xdr:cNvPr id="705" name="5-Point Star 205">
          <a:extLst>
            <a:ext uri="{FF2B5EF4-FFF2-40B4-BE49-F238E27FC236}">
              <a16:creationId xmlns:a16="http://schemas.microsoft.com/office/drawing/2014/main" id="{B37EBF78-9043-46D4-9439-953C7535CB90}"/>
            </a:ext>
          </a:extLst>
        </xdr:cNvPr>
        <xdr:cNvSpPr/>
      </xdr:nvSpPr>
      <xdr:spPr>
        <a:xfrm>
          <a:off x="13096875"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70</xdr:row>
      <xdr:rowOff>0</xdr:rowOff>
    </xdr:from>
    <xdr:to>
      <xdr:col>19</xdr:col>
      <xdr:colOff>176212</xdr:colOff>
      <xdr:row>70</xdr:row>
      <xdr:rowOff>176212</xdr:rowOff>
    </xdr:to>
    <xdr:sp macro="" textlink="">
      <xdr:nvSpPr>
        <xdr:cNvPr id="706" name="5-Point Star 206">
          <a:extLst>
            <a:ext uri="{FF2B5EF4-FFF2-40B4-BE49-F238E27FC236}">
              <a16:creationId xmlns:a16="http://schemas.microsoft.com/office/drawing/2014/main" id="{5356ABC3-B7B6-408A-8B05-9EE575AF678C}"/>
            </a:ext>
          </a:extLst>
        </xdr:cNvPr>
        <xdr:cNvSpPr/>
      </xdr:nvSpPr>
      <xdr:spPr>
        <a:xfrm>
          <a:off x="13823156"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70</xdr:row>
      <xdr:rowOff>0</xdr:rowOff>
    </xdr:from>
    <xdr:to>
      <xdr:col>20</xdr:col>
      <xdr:colOff>176212</xdr:colOff>
      <xdr:row>70</xdr:row>
      <xdr:rowOff>176212</xdr:rowOff>
    </xdr:to>
    <xdr:sp macro="" textlink="">
      <xdr:nvSpPr>
        <xdr:cNvPr id="707" name="5-Point Star 207">
          <a:extLst>
            <a:ext uri="{FF2B5EF4-FFF2-40B4-BE49-F238E27FC236}">
              <a16:creationId xmlns:a16="http://schemas.microsoft.com/office/drawing/2014/main" id="{38BDF5DB-79E4-462A-A08F-E50A1F02C10B}"/>
            </a:ext>
          </a:extLst>
        </xdr:cNvPr>
        <xdr:cNvSpPr/>
      </xdr:nvSpPr>
      <xdr:spPr>
        <a:xfrm>
          <a:off x="1444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68</xdr:row>
      <xdr:rowOff>0</xdr:rowOff>
    </xdr:from>
    <xdr:to>
      <xdr:col>14</xdr:col>
      <xdr:colOff>176212</xdr:colOff>
      <xdr:row>68</xdr:row>
      <xdr:rowOff>176212</xdr:rowOff>
    </xdr:to>
    <xdr:sp macro="" textlink="">
      <xdr:nvSpPr>
        <xdr:cNvPr id="708" name="5-Point Star 204">
          <a:extLst>
            <a:ext uri="{FF2B5EF4-FFF2-40B4-BE49-F238E27FC236}">
              <a16:creationId xmlns:a16="http://schemas.microsoft.com/office/drawing/2014/main" id="{58877713-8762-42AE-8DFE-0531FFFDDB2D}"/>
            </a:ext>
          </a:extLst>
        </xdr:cNvPr>
        <xdr:cNvSpPr/>
      </xdr:nvSpPr>
      <xdr:spPr>
        <a:xfrm>
          <a:off x="1063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68</xdr:row>
      <xdr:rowOff>0</xdr:rowOff>
    </xdr:from>
    <xdr:to>
      <xdr:col>18</xdr:col>
      <xdr:colOff>176212</xdr:colOff>
      <xdr:row>68</xdr:row>
      <xdr:rowOff>176212</xdr:rowOff>
    </xdr:to>
    <xdr:sp macro="" textlink="">
      <xdr:nvSpPr>
        <xdr:cNvPr id="709" name="5-Point Star 205">
          <a:extLst>
            <a:ext uri="{FF2B5EF4-FFF2-40B4-BE49-F238E27FC236}">
              <a16:creationId xmlns:a16="http://schemas.microsoft.com/office/drawing/2014/main" id="{533C445C-9872-4A68-BFA9-66F79B6967D1}"/>
            </a:ext>
          </a:extLst>
        </xdr:cNvPr>
        <xdr:cNvSpPr/>
      </xdr:nvSpPr>
      <xdr:spPr>
        <a:xfrm>
          <a:off x="13096875"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68</xdr:row>
      <xdr:rowOff>0</xdr:rowOff>
    </xdr:from>
    <xdr:to>
      <xdr:col>19</xdr:col>
      <xdr:colOff>176212</xdr:colOff>
      <xdr:row>68</xdr:row>
      <xdr:rowOff>176212</xdr:rowOff>
    </xdr:to>
    <xdr:sp macro="" textlink="">
      <xdr:nvSpPr>
        <xdr:cNvPr id="710" name="5-Point Star 206">
          <a:extLst>
            <a:ext uri="{FF2B5EF4-FFF2-40B4-BE49-F238E27FC236}">
              <a16:creationId xmlns:a16="http://schemas.microsoft.com/office/drawing/2014/main" id="{16B95793-B3D3-4D44-BD17-84BEA757C36E}"/>
            </a:ext>
          </a:extLst>
        </xdr:cNvPr>
        <xdr:cNvSpPr/>
      </xdr:nvSpPr>
      <xdr:spPr>
        <a:xfrm>
          <a:off x="13823156"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68</xdr:row>
      <xdr:rowOff>0</xdr:rowOff>
    </xdr:from>
    <xdr:to>
      <xdr:col>20</xdr:col>
      <xdr:colOff>176212</xdr:colOff>
      <xdr:row>68</xdr:row>
      <xdr:rowOff>176212</xdr:rowOff>
    </xdr:to>
    <xdr:sp macro="" textlink="">
      <xdr:nvSpPr>
        <xdr:cNvPr id="711" name="5-Point Star 207">
          <a:extLst>
            <a:ext uri="{FF2B5EF4-FFF2-40B4-BE49-F238E27FC236}">
              <a16:creationId xmlns:a16="http://schemas.microsoft.com/office/drawing/2014/main" id="{EC70A7CC-5164-49CD-ABC7-A14395A206AD}"/>
            </a:ext>
          </a:extLst>
        </xdr:cNvPr>
        <xdr:cNvSpPr/>
      </xdr:nvSpPr>
      <xdr:spPr>
        <a:xfrm>
          <a:off x="1444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66</xdr:row>
      <xdr:rowOff>0</xdr:rowOff>
    </xdr:from>
    <xdr:to>
      <xdr:col>14</xdr:col>
      <xdr:colOff>176212</xdr:colOff>
      <xdr:row>66</xdr:row>
      <xdr:rowOff>176212</xdr:rowOff>
    </xdr:to>
    <xdr:sp macro="" textlink="">
      <xdr:nvSpPr>
        <xdr:cNvPr id="712" name="5-Point Star 204">
          <a:extLst>
            <a:ext uri="{FF2B5EF4-FFF2-40B4-BE49-F238E27FC236}">
              <a16:creationId xmlns:a16="http://schemas.microsoft.com/office/drawing/2014/main" id="{51CCE690-9C0A-4B85-852A-12704E6A8717}"/>
            </a:ext>
          </a:extLst>
        </xdr:cNvPr>
        <xdr:cNvSpPr/>
      </xdr:nvSpPr>
      <xdr:spPr>
        <a:xfrm>
          <a:off x="1063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66</xdr:row>
      <xdr:rowOff>0</xdr:rowOff>
    </xdr:from>
    <xdr:to>
      <xdr:col>18</xdr:col>
      <xdr:colOff>176212</xdr:colOff>
      <xdr:row>66</xdr:row>
      <xdr:rowOff>176212</xdr:rowOff>
    </xdr:to>
    <xdr:sp macro="" textlink="">
      <xdr:nvSpPr>
        <xdr:cNvPr id="713" name="5-Point Star 205">
          <a:extLst>
            <a:ext uri="{FF2B5EF4-FFF2-40B4-BE49-F238E27FC236}">
              <a16:creationId xmlns:a16="http://schemas.microsoft.com/office/drawing/2014/main" id="{9F0EAAFB-CD18-49FE-A670-E06EB4D849EA}"/>
            </a:ext>
          </a:extLst>
        </xdr:cNvPr>
        <xdr:cNvSpPr/>
      </xdr:nvSpPr>
      <xdr:spPr>
        <a:xfrm>
          <a:off x="13096875"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66</xdr:row>
      <xdr:rowOff>0</xdr:rowOff>
    </xdr:from>
    <xdr:to>
      <xdr:col>19</xdr:col>
      <xdr:colOff>176212</xdr:colOff>
      <xdr:row>66</xdr:row>
      <xdr:rowOff>176212</xdr:rowOff>
    </xdr:to>
    <xdr:sp macro="" textlink="">
      <xdr:nvSpPr>
        <xdr:cNvPr id="714" name="5-Point Star 206">
          <a:extLst>
            <a:ext uri="{FF2B5EF4-FFF2-40B4-BE49-F238E27FC236}">
              <a16:creationId xmlns:a16="http://schemas.microsoft.com/office/drawing/2014/main" id="{6C69E464-C49C-44AA-B01B-47E36D6C2318}"/>
            </a:ext>
          </a:extLst>
        </xdr:cNvPr>
        <xdr:cNvSpPr/>
      </xdr:nvSpPr>
      <xdr:spPr>
        <a:xfrm>
          <a:off x="13823156"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66</xdr:row>
      <xdr:rowOff>0</xdr:rowOff>
    </xdr:from>
    <xdr:to>
      <xdr:col>20</xdr:col>
      <xdr:colOff>176212</xdr:colOff>
      <xdr:row>66</xdr:row>
      <xdr:rowOff>176212</xdr:rowOff>
    </xdr:to>
    <xdr:sp macro="" textlink="">
      <xdr:nvSpPr>
        <xdr:cNvPr id="715" name="5-Point Star 207">
          <a:extLst>
            <a:ext uri="{FF2B5EF4-FFF2-40B4-BE49-F238E27FC236}">
              <a16:creationId xmlns:a16="http://schemas.microsoft.com/office/drawing/2014/main" id="{731FCEC7-1431-4DEB-A0B0-6F53FAB6A20B}"/>
            </a:ext>
          </a:extLst>
        </xdr:cNvPr>
        <xdr:cNvSpPr/>
      </xdr:nvSpPr>
      <xdr:spPr>
        <a:xfrm>
          <a:off x="1444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64</xdr:row>
      <xdr:rowOff>0</xdr:rowOff>
    </xdr:from>
    <xdr:to>
      <xdr:col>14</xdr:col>
      <xdr:colOff>176212</xdr:colOff>
      <xdr:row>64</xdr:row>
      <xdr:rowOff>176212</xdr:rowOff>
    </xdr:to>
    <xdr:sp macro="" textlink="">
      <xdr:nvSpPr>
        <xdr:cNvPr id="716" name="5-Point Star 204">
          <a:extLst>
            <a:ext uri="{FF2B5EF4-FFF2-40B4-BE49-F238E27FC236}">
              <a16:creationId xmlns:a16="http://schemas.microsoft.com/office/drawing/2014/main" id="{CBEC2FE8-8116-4C23-AD01-B84779FF5ABB}"/>
            </a:ext>
          </a:extLst>
        </xdr:cNvPr>
        <xdr:cNvSpPr/>
      </xdr:nvSpPr>
      <xdr:spPr>
        <a:xfrm>
          <a:off x="1063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64</xdr:row>
      <xdr:rowOff>0</xdr:rowOff>
    </xdr:from>
    <xdr:to>
      <xdr:col>18</xdr:col>
      <xdr:colOff>176212</xdr:colOff>
      <xdr:row>64</xdr:row>
      <xdr:rowOff>176212</xdr:rowOff>
    </xdr:to>
    <xdr:sp macro="" textlink="">
      <xdr:nvSpPr>
        <xdr:cNvPr id="717" name="5-Point Star 205">
          <a:extLst>
            <a:ext uri="{FF2B5EF4-FFF2-40B4-BE49-F238E27FC236}">
              <a16:creationId xmlns:a16="http://schemas.microsoft.com/office/drawing/2014/main" id="{08B07AF8-8B68-4838-893A-64767FD54B4B}"/>
            </a:ext>
          </a:extLst>
        </xdr:cNvPr>
        <xdr:cNvSpPr/>
      </xdr:nvSpPr>
      <xdr:spPr>
        <a:xfrm>
          <a:off x="13096875"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64</xdr:row>
      <xdr:rowOff>0</xdr:rowOff>
    </xdr:from>
    <xdr:to>
      <xdr:col>19</xdr:col>
      <xdr:colOff>176212</xdr:colOff>
      <xdr:row>64</xdr:row>
      <xdr:rowOff>176212</xdr:rowOff>
    </xdr:to>
    <xdr:sp macro="" textlink="">
      <xdr:nvSpPr>
        <xdr:cNvPr id="718" name="5-Point Star 206">
          <a:extLst>
            <a:ext uri="{FF2B5EF4-FFF2-40B4-BE49-F238E27FC236}">
              <a16:creationId xmlns:a16="http://schemas.microsoft.com/office/drawing/2014/main" id="{9B25D340-B839-491E-800D-A47E98F60A9C}"/>
            </a:ext>
          </a:extLst>
        </xdr:cNvPr>
        <xdr:cNvSpPr/>
      </xdr:nvSpPr>
      <xdr:spPr>
        <a:xfrm>
          <a:off x="13823156"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64</xdr:row>
      <xdr:rowOff>0</xdr:rowOff>
    </xdr:from>
    <xdr:to>
      <xdr:col>20</xdr:col>
      <xdr:colOff>176212</xdr:colOff>
      <xdr:row>64</xdr:row>
      <xdr:rowOff>176212</xdr:rowOff>
    </xdr:to>
    <xdr:sp macro="" textlink="">
      <xdr:nvSpPr>
        <xdr:cNvPr id="719" name="5-Point Star 207">
          <a:extLst>
            <a:ext uri="{FF2B5EF4-FFF2-40B4-BE49-F238E27FC236}">
              <a16:creationId xmlns:a16="http://schemas.microsoft.com/office/drawing/2014/main" id="{3E4948A1-229D-4708-AD27-41585849FAB8}"/>
            </a:ext>
          </a:extLst>
        </xdr:cNvPr>
        <xdr:cNvSpPr/>
      </xdr:nvSpPr>
      <xdr:spPr>
        <a:xfrm>
          <a:off x="1444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62</xdr:row>
      <xdr:rowOff>0</xdr:rowOff>
    </xdr:from>
    <xdr:to>
      <xdr:col>14</xdr:col>
      <xdr:colOff>176212</xdr:colOff>
      <xdr:row>62</xdr:row>
      <xdr:rowOff>176212</xdr:rowOff>
    </xdr:to>
    <xdr:sp macro="" textlink="">
      <xdr:nvSpPr>
        <xdr:cNvPr id="720" name="5-Point Star 204">
          <a:extLst>
            <a:ext uri="{FF2B5EF4-FFF2-40B4-BE49-F238E27FC236}">
              <a16:creationId xmlns:a16="http://schemas.microsoft.com/office/drawing/2014/main" id="{B976A254-14CA-4320-A1FA-69AA64592355}"/>
            </a:ext>
          </a:extLst>
        </xdr:cNvPr>
        <xdr:cNvSpPr/>
      </xdr:nvSpPr>
      <xdr:spPr>
        <a:xfrm>
          <a:off x="1063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62</xdr:row>
      <xdr:rowOff>0</xdr:rowOff>
    </xdr:from>
    <xdr:to>
      <xdr:col>18</xdr:col>
      <xdr:colOff>176212</xdr:colOff>
      <xdr:row>62</xdr:row>
      <xdr:rowOff>176212</xdr:rowOff>
    </xdr:to>
    <xdr:sp macro="" textlink="">
      <xdr:nvSpPr>
        <xdr:cNvPr id="721" name="5-Point Star 205">
          <a:extLst>
            <a:ext uri="{FF2B5EF4-FFF2-40B4-BE49-F238E27FC236}">
              <a16:creationId xmlns:a16="http://schemas.microsoft.com/office/drawing/2014/main" id="{5DE99691-280B-4B0A-994E-291D1FCA27E1}"/>
            </a:ext>
          </a:extLst>
        </xdr:cNvPr>
        <xdr:cNvSpPr/>
      </xdr:nvSpPr>
      <xdr:spPr>
        <a:xfrm>
          <a:off x="13096875"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62</xdr:row>
      <xdr:rowOff>0</xdr:rowOff>
    </xdr:from>
    <xdr:to>
      <xdr:col>19</xdr:col>
      <xdr:colOff>176212</xdr:colOff>
      <xdr:row>62</xdr:row>
      <xdr:rowOff>176212</xdr:rowOff>
    </xdr:to>
    <xdr:sp macro="" textlink="">
      <xdr:nvSpPr>
        <xdr:cNvPr id="722" name="5-Point Star 206">
          <a:extLst>
            <a:ext uri="{FF2B5EF4-FFF2-40B4-BE49-F238E27FC236}">
              <a16:creationId xmlns:a16="http://schemas.microsoft.com/office/drawing/2014/main" id="{FD69AEC9-0414-44EE-8312-3D727C58BDFD}"/>
            </a:ext>
          </a:extLst>
        </xdr:cNvPr>
        <xdr:cNvSpPr/>
      </xdr:nvSpPr>
      <xdr:spPr>
        <a:xfrm>
          <a:off x="13823156"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62</xdr:row>
      <xdr:rowOff>0</xdr:rowOff>
    </xdr:from>
    <xdr:to>
      <xdr:col>20</xdr:col>
      <xdr:colOff>176212</xdr:colOff>
      <xdr:row>62</xdr:row>
      <xdr:rowOff>176212</xdr:rowOff>
    </xdr:to>
    <xdr:sp macro="" textlink="">
      <xdr:nvSpPr>
        <xdr:cNvPr id="723" name="5-Point Star 207">
          <a:extLst>
            <a:ext uri="{FF2B5EF4-FFF2-40B4-BE49-F238E27FC236}">
              <a16:creationId xmlns:a16="http://schemas.microsoft.com/office/drawing/2014/main" id="{EEE03A61-FB62-48ED-8572-6AE125DFBE04}"/>
            </a:ext>
          </a:extLst>
        </xdr:cNvPr>
        <xdr:cNvSpPr/>
      </xdr:nvSpPr>
      <xdr:spPr>
        <a:xfrm>
          <a:off x="1444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60</xdr:row>
      <xdr:rowOff>0</xdr:rowOff>
    </xdr:from>
    <xdr:to>
      <xdr:col>14</xdr:col>
      <xdr:colOff>176212</xdr:colOff>
      <xdr:row>60</xdr:row>
      <xdr:rowOff>176212</xdr:rowOff>
    </xdr:to>
    <xdr:sp macro="" textlink="">
      <xdr:nvSpPr>
        <xdr:cNvPr id="724" name="5-Point Star 204">
          <a:extLst>
            <a:ext uri="{FF2B5EF4-FFF2-40B4-BE49-F238E27FC236}">
              <a16:creationId xmlns:a16="http://schemas.microsoft.com/office/drawing/2014/main" id="{8F8F39DC-06CC-44DE-85CB-E9FA2915F020}"/>
            </a:ext>
          </a:extLst>
        </xdr:cNvPr>
        <xdr:cNvSpPr/>
      </xdr:nvSpPr>
      <xdr:spPr>
        <a:xfrm>
          <a:off x="1063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60</xdr:row>
      <xdr:rowOff>0</xdr:rowOff>
    </xdr:from>
    <xdr:to>
      <xdr:col>18</xdr:col>
      <xdr:colOff>176212</xdr:colOff>
      <xdr:row>60</xdr:row>
      <xdr:rowOff>176212</xdr:rowOff>
    </xdr:to>
    <xdr:sp macro="" textlink="">
      <xdr:nvSpPr>
        <xdr:cNvPr id="725" name="5-Point Star 205">
          <a:extLst>
            <a:ext uri="{FF2B5EF4-FFF2-40B4-BE49-F238E27FC236}">
              <a16:creationId xmlns:a16="http://schemas.microsoft.com/office/drawing/2014/main" id="{CCBB7CFB-E396-46F0-B76F-FA916F5D8DB2}"/>
            </a:ext>
          </a:extLst>
        </xdr:cNvPr>
        <xdr:cNvSpPr/>
      </xdr:nvSpPr>
      <xdr:spPr>
        <a:xfrm>
          <a:off x="13096875"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60</xdr:row>
      <xdr:rowOff>0</xdr:rowOff>
    </xdr:from>
    <xdr:to>
      <xdr:col>19</xdr:col>
      <xdr:colOff>176212</xdr:colOff>
      <xdr:row>60</xdr:row>
      <xdr:rowOff>176212</xdr:rowOff>
    </xdr:to>
    <xdr:sp macro="" textlink="">
      <xdr:nvSpPr>
        <xdr:cNvPr id="726" name="5-Point Star 206">
          <a:extLst>
            <a:ext uri="{FF2B5EF4-FFF2-40B4-BE49-F238E27FC236}">
              <a16:creationId xmlns:a16="http://schemas.microsoft.com/office/drawing/2014/main" id="{735F15FA-B370-40A0-8106-71B8828C92DA}"/>
            </a:ext>
          </a:extLst>
        </xdr:cNvPr>
        <xdr:cNvSpPr/>
      </xdr:nvSpPr>
      <xdr:spPr>
        <a:xfrm>
          <a:off x="13823156"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60</xdr:row>
      <xdr:rowOff>0</xdr:rowOff>
    </xdr:from>
    <xdr:to>
      <xdr:col>20</xdr:col>
      <xdr:colOff>176212</xdr:colOff>
      <xdr:row>60</xdr:row>
      <xdr:rowOff>176212</xdr:rowOff>
    </xdr:to>
    <xdr:sp macro="" textlink="">
      <xdr:nvSpPr>
        <xdr:cNvPr id="727" name="5-Point Star 207">
          <a:extLst>
            <a:ext uri="{FF2B5EF4-FFF2-40B4-BE49-F238E27FC236}">
              <a16:creationId xmlns:a16="http://schemas.microsoft.com/office/drawing/2014/main" id="{93CDEF11-28F7-42EE-BE6D-86AD6CDD1EE4}"/>
            </a:ext>
          </a:extLst>
        </xdr:cNvPr>
        <xdr:cNvSpPr/>
      </xdr:nvSpPr>
      <xdr:spPr>
        <a:xfrm>
          <a:off x="1444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58</xdr:row>
      <xdr:rowOff>0</xdr:rowOff>
    </xdr:from>
    <xdr:to>
      <xdr:col>14</xdr:col>
      <xdr:colOff>176212</xdr:colOff>
      <xdr:row>58</xdr:row>
      <xdr:rowOff>176212</xdr:rowOff>
    </xdr:to>
    <xdr:sp macro="" textlink="">
      <xdr:nvSpPr>
        <xdr:cNvPr id="728" name="5-Point Star 204">
          <a:extLst>
            <a:ext uri="{FF2B5EF4-FFF2-40B4-BE49-F238E27FC236}">
              <a16:creationId xmlns:a16="http://schemas.microsoft.com/office/drawing/2014/main" id="{C94DFEC1-6DE3-4EBA-9D40-941A91210E8A}"/>
            </a:ext>
          </a:extLst>
        </xdr:cNvPr>
        <xdr:cNvSpPr/>
      </xdr:nvSpPr>
      <xdr:spPr>
        <a:xfrm>
          <a:off x="1063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58</xdr:row>
      <xdr:rowOff>0</xdr:rowOff>
    </xdr:from>
    <xdr:to>
      <xdr:col>18</xdr:col>
      <xdr:colOff>176212</xdr:colOff>
      <xdr:row>58</xdr:row>
      <xdr:rowOff>176212</xdr:rowOff>
    </xdr:to>
    <xdr:sp macro="" textlink="">
      <xdr:nvSpPr>
        <xdr:cNvPr id="729" name="5-Point Star 205">
          <a:extLst>
            <a:ext uri="{FF2B5EF4-FFF2-40B4-BE49-F238E27FC236}">
              <a16:creationId xmlns:a16="http://schemas.microsoft.com/office/drawing/2014/main" id="{CEFAF200-800A-449E-9C0A-164F4A297134}"/>
            </a:ext>
          </a:extLst>
        </xdr:cNvPr>
        <xdr:cNvSpPr/>
      </xdr:nvSpPr>
      <xdr:spPr>
        <a:xfrm>
          <a:off x="13096875"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58</xdr:row>
      <xdr:rowOff>0</xdr:rowOff>
    </xdr:from>
    <xdr:to>
      <xdr:col>19</xdr:col>
      <xdr:colOff>176212</xdr:colOff>
      <xdr:row>58</xdr:row>
      <xdr:rowOff>176212</xdr:rowOff>
    </xdr:to>
    <xdr:sp macro="" textlink="">
      <xdr:nvSpPr>
        <xdr:cNvPr id="730" name="5-Point Star 206">
          <a:extLst>
            <a:ext uri="{FF2B5EF4-FFF2-40B4-BE49-F238E27FC236}">
              <a16:creationId xmlns:a16="http://schemas.microsoft.com/office/drawing/2014/main" id="{3CA5F5CF-9B57-43B8-855E-9C425BB9421B}"/>
            </a:ext>
          </a:extLst>
        </xdr:cNvPr>
        <xdr:cNvSpPr/>
      </xdr:nvSpPr>
      <xdr:spPr>
        <a:xfrm>
          <a:off x="13823156"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58</xdr:row>
      <xdr:rowOff>0</xdr:rowOff>
    </xdr:from>
    <xdr:to>
      <xdr:col>20</xdr:col>
      <xdr:colOff>176212</xdr:colOff>
      <xdr:row>58</xdr:row>
      <xdr:rowOff>176212</xdr:rowOff>
    </xdr:to>
    <xdr:sp macro="" textlink="">
      <xdr:nvSpPr>
        <xdr:cNvPr id="731" name="5-Point Star 207">
          <a:extLst>
            <a:ext uri="{FF2B5EF4-FFF2-40B4-BE49-F238E27FC236}">
              <a16:creationId xmlns:a16="http://schemas.microsoft.com/office/drawing/2014/main" id="{9851F038-8FC1-493F-AEB8-F8C168B51B39}"/>
            </a:ext>
          </a:extLst>
        </xdr:cNvPr>
        <xdr:cNvSpPr/>
      </xdr:nvSpPr>
      <xdr:spPr>
        <a:xfrm>
          <a:off x="1444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56</xdr:row>
      <xdr:rowOff>0</xdr:rowOff>
    </xdr:from>
    <xdr:to>
      <xdr:col>14</xdr:col>
      <xdr:colOff>176212</xdr:colOff>
      <xdr:row>56</xdr:row>
      <xdr:rowOff>176212</xdr:rowOff>
    </xdr:to>
    <xdr:sp macro="" textlink="">
      <xdr:nvSpPr>
        <xdr:cNvPr id="732" name="5-Point Star 204">
          <a:extLst>
            <a:ext uri="{FF2B5EF4-FFF2-40B4-BE49-F238E27FC236}">
              <a16:creationId xmlns:a16="http://schemas.microsoft.com/office/drawing/2014/main" id="{2A84D7E1-BD89-494F-AAA6-FAA37EC55D02}"/>
            </a:ext>
          </a:extLst>
        </xdr:cNvPr>
        <xdr:cNvSpPr/>
      </xdr:nvSpPr>
      <xdr:spPr>
        <a:xfrm>
          <a:off x="1063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56</xdr:row>
      <xdr:rowOff>0</xdr:rowOff>
    </xdr:from>
    <xdr:to>
      <xdr:col>18</xdr:col>
      <xdr:colOff>176212</xdr:colOff>
      <xdr:row>56</xdr:row>
      <xdr:rowOff>176212</xdr:rowOff>
    </xdr:to>
    <xdr:sp macro="" textlink="">
      <xdr:nvSpPr>
        <xdr:cNvPr id="733" name="5-Point Star 205">
          <a:extLst>
            <a:ext uri="{FF2B5EF4-FFF2-40B4-BE49-F238E27FC236}">
              <a16:creationId xmlns:a16="http://schemas.microsoft.com/office/drawing/2014/main" id="{FEA560EC-38C1-4865-997A-3B9330918759}"/>
            </a:ext>
          </a:extLst>
        </xdr:cNvPr>
        <xdr:cNvSpPr/>
      </xdr:nvSpPr>
      <xdr:spPr>
        <a:xfrm>
          <a:off x="13096875"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56</xdr:row>
      <xdr:rowOff>0</xdr:rowOff>
    </xdr:from>
    <xdr:to>
      <xdr:col>19</xdr:col>
      <xdr:colOff>176212</xdr:colOff>
      <xdr:row>56</xdr:row>
      <xdr:rowOff>176212</xdr:rowOff>
    </xdr:to>
    <xdr:sp macro="" textlink="">
      <xdr:nvSpPr>
        <xdr:cNvPr id="734" name="5-Point Star 206">
          <a:extLst>
            <a:ext uri="{FF2B5EF4-FFF2-40B4-BE49-F238E27FC236}">
              <a16:creationId xmlns:a16="http://schemas.microsoft.com/office/drawing/2014/main" id="{F0F37319-5664-4080-97BC-76E3D139A676}"/>
            </a:ext>
          </a:extLst>
        </xdr:cNvPr>
        <xdr:cNvSpPr/>
      </xdr:nvSpPr>
      <xdr:spPr>
        <a:xfrm>
          <a:off x="13823156"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56</xdr:row>
      <xdr:rowOff>0</xdr:rowOff>
    </xdr:from>
    <xdr:to>
      <xdr:col>20</xdr:col>
      <xdr:colOff>176212</xdr:colOff>
      <xdr:row>56</xdr:row>
      <xdr:rowOff>176212</xdr:rowOff>
    </xdr:to>
    <xdr:sp macro="" textlink="">
      <xdr:nvSpPr>
        <xdr:cNvPr id="735" name="5-Point Star 207">
          <a:extLst>
            <a:ext uri="{FF2B5EF4-FFF2-40B4-BE49-F238E27FC236}">
              <a16:creationId xmlns:a16="http://schemas.microsoft.com/office/drawing/2014/main" id="{C0C75E0B-44EA-4D17-8C01-45F3B1C5F14F}"/>
            </a:ext>
          </a:extLst>
        </xdr:cNvPr>
        <xdr:cNvSpPr/>
      </xdr:nvSpPr>
      <xdr:spPr>
        <a:xfrm>
          <a:off x="1444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54</xdr:row>
      <xdr:rowOff>0</xdr:rowOff>
    </xdr:from>
    <xdr:to>
      <xdr:col>14</xdr:col>
      <xdr:colOff>176212</xdr:colOff>
      <xdr:row>54</xdr:row>
      <xdr:rowOff>176212</xdr:rowOff>
    </xdr:to>
    <xdr:sp macro="" textlink="">
      <xdr:nvSpPr>
        <xdr:cNvPr id="736" name="5-Point Star 204">
          <a:extLst>
            <a:ext uri="{FF2B5EF4-FFF2-40B4-BE49-F238E27FC236}">
              <a16:creationId xmlns:a16="http://schemas.microsoft.com/office/drawing/2014/main" id="{816C21AA-A857-4D1D-828F-D037FD6587EA}"/>
            </a:ext>
          </a:extLst>
        </xdr:cNvPr>
        <xdr:cNvSpPr/>
      </xdr:nvSpPr>
      <xdr:spPr>
        <a:xfrm>
          <a:off x="1063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54</xdr:row>
      <xdr:rowOff>0</xdr:rowOff>
    </xdr:from>
    <xdr:to>
      <xdr:col>18</xdr:col>
      <xdr:colOff>176212</xdr:colOff>
      <xdr:row>54</xdr:row>
      <xdr:rowOff>176212</xdr:rowOff>
    </xdr:to>
    <xdr:sp macro="" textlink="">
      <xdr:nvSpPr>
        <xdr:cNvPr id="737" name="5-Point Star 205">
          <a:extLst>
            <a:ext uri="{FF2B5EF4-FFF2-40B4-BE49-F238E27FC236}">
              <a16:creationId xmlns:a16="http://schemas.microsoft.com/office/drawing/2014/main" id="{FF0BF043-1CF5-4A75-A12D-EC84BCB0BCDC}"/>
            </a:ext>
          </a:extLst>
        </xdr:cNvPr>
        <xdr:cNvSpPr/>
      </xdr:nvSpPr>
      <xdr:spPr>
        <a:xfrm>
          <a:off x="13096875"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54</xdr:row>
      <xdr:rowOff>0</xdr:rowOff>
    </xdr:from>
    <xdr:to>
      <xdr:col>19</xdr:col>
      <xdr:colOff>176212</xdr:colOff>
      <xdr:row>54</xdr:row>
      <xdr:rowOff>176212</xdr:rowOff>
    </xdr:to>
    <xdr:sp macro="" textlink="">
      <xdr:nvSpPr>
        <xdr:cNvPr id="738" name="5-Point Star 206">
          <a:extLst>
            <a:ext uri="{FF2B5EF4-FFF2-40B4-BE49-F238E27FC236}">
              <a16:creationId xmlns:a16="http://schemas.microsoft.com/office/drawing/2014/main" id="{D4F02CA3-531C-47C6-8FDE-90FF80440341}"/>
            </a:ext>
          </a:extLst>
        </xdr:cNvPr>
        <xdr:cNvSpPr/>
      </xdr:nvSpPr>
      <xdr:spPr>
        <a:xfrm>
          <a:off x="13823156"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54</xdr:row>
      <xdr:rowOff>0</xdr:rowOff>
    </xdr:from>
    <xdr:to>
      <xdr:col>20</xdr:col>
      <xdr:colOff>176212</xdr:colOff>
      <xdr:row>54</xdr:row>
      <xdr:rowOff>176212</xdr:rowOff>
    </xdr:to>
    <xdr:sp macro="" textlink="">
      <xdr:nvSpPr>
        <xdr:cNvPr id="739" name="5-Point Star 207">
          <a:extLst>
            <a:ext uri="{FF2B5EF4-FFF2-40B4-BE49-F238E27FC236}">
              <a16:creationId xmlns:a16="http://schemas.microsoft.com/office/drawing/2014/main" id="{38A87F46-0C5B-40C4-A5E9-408453B73DE8}"/>
            </a:ext>
          </a:extLst>
        </xdr:cNvPr>
        <xdr:cNvSpPr/>
      </xdr:nvSpPr>
      <xdr:spPr>
        <a:xfrm>
          <a:off x="1444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52</xdr:row>
      <xdr:rowOff>0</xdr:rowOff>
    </xdr:from>
    <xdr:to>
      <xdr:col>14</xdr:col>
      <xdr:colOff>176212</xdr:colOff>
      <xdr:row>52</xdr:row>
      <xdr:rowOff>176212</xdr:rowOff>
    </xdr:to>
    <xdr:sp macro="" textlink="">
      <xdr:nvSpPr>
        <xdr:cNvPr id="740" name="5-Point Star 204">
          <a:extLst>
            <a:ext uri="{FF2B5EF4-FFF2-40B4-BE49-F238E27FC236}">
              <a16:creationId xmlns:a16="http://schemas.microsoft.com/office/drawing/2014/main" id="{624FEE18-A48B-493F-BC15-AF8C7B542B26}"/>
            </a:ext>
          </a:extLst>
        </xdr:cNvPr>
        <xdr:cNvSpPr/>
      </xdr:nvSpPr>
      <xdr:spPr>
        <a:xfrm>
          <a:off x="1063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52</xdr:row>
      <xdr:rowOff>0</xdr:rowOff>
    </xdr:from>
    <xdr:to>
      <xdr:col>18</xdr:col>
      <xdr:colOff>176212</xdr:colOff>
      <xdr:row>52</xdr:row>
      <xdr:rowOff>176212</xdr:rowOff>
    </xdr:to>
    <xdr:sp macro="" textlink="">
      <xdr:nvSpPr>
        <xdr:cNvPr id="741" name="5-Point Star 205">
          <a:extLst>
            <a:ext uri="{FF2B5EF4-FFF2-40B4-BE49-F238E27FC236}">
              <a16:creationId xmlns:a16="http://schemas.microsoft.com/office/drawing/2014/main" id="{E87C4309-870C-4169-BB3D-198E1857A9A7}"/>
            </a:ext>
          </a:extLst>
        </xdr:cNvPr>
        <xdr:cNvSpPr/>
      </xdr:nvSpPr>
      <xdr:spPr>
        <a:xfrm>
          <a:off x="13096875"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52</xdr:row>
      <xdr:rowOff>0</xdr:rowOff>
    </xdr:from>
    <xdr:to>
      <xdr:col>19</xdr:col>
      <xdr:colOff>176212</xdr:colOff>
      <xdr:row>52</xdr:row>
      <xdr:rowOff>176212</xdr:rowOff>
    </xdr:to>
    <xdr:sp macro="" textlink="">
      <xdr:nvSpPr>
        <xdr:cNvPr id="742" name="5-Point Star 206">
          <a:extLst>
            <a:ext uri="{FF2B5EF4-FFF2-40B4-BE49-F238E27FC236}">
              <a16:creationId xmlns:a16="http://schemas.microsoft.com/office/drawing/2014/main" id="{96DE72F5-F859-438A-885F-379537B22E73}"/>
            </a:ext>
          </a:extLst>
        </xdr:cNvPr>
        <xdr:cNvSpPr/>
      </xdr:nvSpPr>
      <xdr:spPr>
        <a:xfrm>
          <a:off x="13823156"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52</xdr:row>
      <xdr:rowOff>0</xdr:rowOff>
    </xdr:from>
    <xdr:to>
      <xdr:col>20</xdr:col>
      <xdr:colOff>176212</xdr:colOff>
      <xdr:row>52</xdr:row>
      <xdr:rowOff>176212</xdr:rowOff>
    </xdr:to>
    <xdr:sp macro="" textlink="">
      <xdr:nvSpPr>
        <xdr:cNvPr id="743" name="5-Point Star 207">
          <a:extLst>
            <a:ext uri="{FF2B5EF4-FFF2-40B4-BE49-F238E27FC236}">
              <a16:creationId xmlns:a16="http://schemas.microsoft.com/office/drawing/2014/main" id="{85ECDFE0-05EE-4095-BEAC-7D26A7DEB710}"/>
            </a:ext>
          </a:extLst>
        </xdr:cNvPr>
        <xdr:cNvSpPr/>
      </xdr:nvSpPr>
      <xdr:spPr>
        <a:xfrm>
          <a:off x="1444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50</xdr:row>
      <xdr:rowOff>0</xdr:rowOff>
    </xdr:from>
    <xdr:to>
      <xdr:col>14</xdr:col>
      <xdr:colOff>176212</xdr:colOff>
      <xdr:row>50</xdr:row>
      <xdr:rowOff>176212</xdr:rowOff>
    </xdr:to>
    <xdr:sp macro="" textlink="">
      <xdr:nvSpPr>
        <xdr:cNvPr id="744" name="5-Point Star 204">
          <a:extLst>
            <a:ext uri="{FF2B5EF4-FFF2-40B4-BE49-F238E27FC236}">
              <a16:creationId xmlns:a16="http://schemas.microsoft.com/office/drawing/2014/main" id="{1E9B23CC-6577-4DBE-BE31-63C6AFFF7FE0}"/>
            </a:ext>
          </a:extLst>
        </xdr:cNvPr>
        <xdr:cNvSpPr/>
      </xdr:nvSpPr>
      <xdr:spPr>
        <a:xfrm>
          <a:off x="1063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50</xdr:row>
      <xdr:rowOff>0</xdr:rowOff>
    </xdr:from>
    <xdr:to>
      <xdr:col>18</xdr:col>
      <xdr:colOff>176212</xdr:colOff>
      <xdr:row>50</xdr:row>
      <xdr:rowOff>176212</xdr:rowOff>
    </xdr:to>
    <xdr:sp macro="" textlink="">
      <xdr:nvSpPr>
        <xdr:cNvPr id="745" name="5-Point Star 205">
          <a:extLst>
            <a:ext uri="{FF2B5EF4-FFF2-40B4-BE49-F238E27FC236}">
              <a16:creationId xmlns:a16="http://schemas.microsoft.com/office/drawing/2014/main" id="{DFC2B3EA-6950-412F-A29F-8614B8573102}"/>
            </a:ext>
          </a:extLst>
        </xdr:cNvPr>
        <xdr:cNvSpPr/>
      </xdr:nvSpPr>
      <xdr:spPr>
        <a:xfrm>
          <a:off x="13096875"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50</xdr:row>
      <xdr:rowOff>0</xdr:rowOff>
    </xdr:from>
    <xdr:to>
      <xdr:col>19</xdr:col>
      <xdr:colOff>176212</xdr:colOff>
      <xdr:row>50</xdr:row>
      <xdr:rowOff>176212</xdr:rowOff>
    </xdr:to>
    <xdr:sp macro="" textlink="">
      <xdr:nvSpPr>
        <xdr:cNvPr id="746" name="5-Point Star 206">
          <a:extLst>
            <a:ext uri="{FF2B5EF4-FFF2-40B4-BE49-F238E27FC236}">
              <a16:creationId xmlns:a16="http://schemas.microsoft.com/office/drawing/2014/main" id="{07112C8E-8BDB-4B3D-8671-53A0F07F416B}"/>
            </a:ext>
          </a:extLst>
        </xdr:cNvPr>
        <xdr:cNvSpPr/>
      </xdr:nvSpPr>
      <xdr:spPr>
        <a:xfrm>
          <a:off x="13823156"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50</xdr:row>
      <xdr:rowOff>0</xdr:rowOff>
    </xdr:from>
    <xdr:to>
      <xdr:col>20</xdr:col>
      <xdr:colOff>176212</xdr:colOff>
      <xdr:row>50</xdr:row>
      <xdr:rowOff>176212</xdr:rowOff>
    </xdr:to>
    <xdr:sp macro="" textlink="">
      <xdr:nvSpPr>
        <xdr:cNvPr id="747" name="5-Point Star 207">
          <a:extLst>
            <a:ext uri="{FF2B5EF4-FFF2-40B4-BE49-F238E27FC236}">
              <a16:creationId xmlns:a16="http://schemas.microsoft.com/office/drawing/2014/main" id="{B6B51AB4-39AF-4009-BA78-0F120F531664}"/>
            </a:ext>
          </a:extLst>
        </xdr:cNvPr>
        <xdr:cNvSpPr/>
      </xdr:nvSpPr>
      <xdr:spPr>
        <a:xfrm>
          <a:off x="1444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48</xdr:row>
      <xdr:rowOff>0</xdr:rowOff>
    </xdr:from>
    <xdr:to>
      <xdr:col>14</xdr:col>
      <xdr:colOff>176212</xdr:colOff>
      <xdr:row>48</xdr:row>
      <xdr:rowOff>176212</xdr:rowOff>
    </xdr:to>
    <xdr:sp macro="" textlink="">
      <xdr:nvSpPr>
        <xdr:cNvPr id="748" name="5-Point Star 204">
          <a:extLst>
            <a:ext uri="{FF2B5EF4-FFF2-40B4-BE49-F238E27FC236}">
              <a16:creationId xmlns:a16="http://schemas.microsoft.com/office/drawing/2014/main" id="{5ED43142-A122-44BD-9D62-9392D0B5444E}"/>
            </a:ext>
          </a:extLst>
        </xdr:cNvPr>
        <xdr:cNvSpPr/>
      </xdr:nvSpPr>
      <xdr:spPr>
        <a:xfrm>
          <a:off x="1063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48</xdr:row>
      <xdr:rowOff>0</xdr:rowOff>
    </xdr:from>
    <xdr:to>
      <xdr:col>18</xdr:col>
      <xdr:colOff>176212</xdr:colOff>
      <xdr:row>48</xdr:row>
      <xdr:rowOff>176212</xdr:rowOff>
    </xdr:to>
    <xdr:sp macro="" textlink="">
      <xdr:nvSpPr>
        <xdr:cNvPr id="749" name="5-Point Star 205">
          <a:extLst>
            <a:ext uri="{FF2B5EF4-FFF2-40B4-BE49-F238E27FC236}">
              <a16:creationId xmlns:a16="http://schemas.microsoft.com/office/drawing/2014/main" id="{A5C9950E-EB59-4DEC-BE5A-1B77BBE826CA}"/>
            </a:ext>
          </a:extLst>
        </xdr:cNvPr>
        <xdr:cNvSpPr/>
      </xdr:nvSpPr>
      <xdr:spPr>
        <a:xfrm>
          <a:off x="13096875"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48</xdr:row>
      <xdr:rowOff>0</xdr:rowOff>
    </xdr:from>
    <xdr:to>
      <xdr:col>19</xdr:col>
      <xdr:colOff>176212</xdr:colOff>
      <xdr:row>48</xdr:row>
      <xdr:rowOff>176212</xdr:rowOff>
    </xdr:to>
    <xdr:sp macro="" textlink="">
      <xdr:nvSpPr>
        <xdr:cNvPr id="750" name="5-Point Star 206">
          <a:extLst>
            <a:ext uri="{FF2B5EF4-FFF2-40B4-BE49-F238E27FC236}">
              <a16:creationId xmlns:a16="http://schemas.microsoft.com/office/drawing/2014/main" id="{89D77B71-9448-42E4-9D32-EC3D1FD56174}"/>
            </a:ext>
          </a:extLst>
        </xdr:cNvPr>
        <xdr:cNvSpPr/>
      </xdr:nvSpPr>
      <xdr:spPr>
        <a:xfrm>
          <a:off x="13823156"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48</xdr:row>
      <xdr:rowOff>0</xdr:rowOff>
    </xdr:from>
    <xdr:to>
      <xdr:col>20</xdr:col>
      <xdr:colOff>176212</xdr:colOff>
      <xdr:row>48</xdr:row>
      <xdr:rowOff>176212</xdr:rowOff>
    </xdr:to>
    <xdr:sp macro="" textlink="">
      <xdr:nvSpPr>
        <xdr:cNvPr id="751" name="5-Point Star 207">
          <a:extLst>
            <a:ext uri="{FF2B5EF4-FFF2-40B4-BE49-F238E27FC236}">
              <a16:creationId xmlns:a16="http://schemas.microsoft.com/office/drawing/2014/main" id="{07DA029E-66D2-47F4-9F3E-EC31755A3283}"/>
            </a:ext>
          </a:extLst>
        </xdr:cNvPr>
        <xdr:cNvSpPr/>
      </xdr:nvSpPr>
      <xdr:spPr>
        <a:xfrm>
          <a:off x="14442281"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47</xdr:row>
      <xdr:rowOff>0</xdr:rowOff>
    </xdr:from>
    <xdr:to>
      <xdr:col>2</xdr:col>
      <xdr:colOff>176212</xdr:colOff>
      <xdr:row>47</xdr:row>
      <xdr:rowOff>176212</xdr:rowOff>
    </xdr:to>
    <xdr:sp macro="" textlink="">
      <xdr:nvSpPr>
        <xdr:cNvPr id="752" name="5-Point Star 405">
          <a:extLst>
            <a:ext uri="{FF2B5EF4-FFF2-40B4-BE49-F238E27FC236}">
              <a16:creationId xmlns:a16="http://schemas.microsoft.com/office/drawing/2014/main" id="{F4DA2541-157B-4D24-9A58-5C0A67EF90B0}"/>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48</xdr:row>
      <xdr:rowOff>0</xdr:rowOff>
    </xdr:from>
    <xdr:to>
      <xdr:col>2</xdr:col>
      <xdr:colOff>176212</xdr:colOff>
      <xdr:row>48</xdr:row>
      <xdr:rowOff>176212</xdr:rowOff>
    </xdr:to>
    <xdr:sp macro="" textlink="">
      <xdr:nvSpPr>
        <xdr:cNvPr id="753" name="5-Point Star 405">
          <a:extLst>
            <a:ext uri="{FF2B5EF4-FFF2-40B4-BE49-F238E27FC236}">
              <a16:creationId xmlns:a16="http://schemas.microsoft.com/office/drawing/2014/main" id="{892DAB7B-5DEB-412E-A096-F44D00E7FD46}"/>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49</xdr:row>
      <xdr:rowOff>0</xdr:rowOff>
    </xdr:from>
    <xdr:to>
      <xdr:col>2</xdr:col>
      <xdr:colOff>176212</xdr:colOff>
      <xdr:row>49</xdr:row>
      <xdr:rowOff>176212</xdr:rowOff>
    </xdr:to>
    <xdr:sp macro="" textlink="">
      <xdr:nvSpPr>
        <xdr:cNvPr id="754" name="5-Point Star 405">
          <a:extLst>
            <a:ext uri="{FF2B5EF4-FFF2-40B4-BE49-F238E27FC236}">
              <a16:creationId xmlns:a16="http://schemas.microsoft.com/office/drawing/2014/main" id="{C3D2AE5B-DEF9-443C-9247-C4C61241C678}"/>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50</xdr:row>
      <xdr:rowOff>0</xdr:rowOff>
    </xdr:from>
    <xdr:to>
      <xdr:col>2</xdr:col>
      <xdr:colOff>176212</xdr:colOff>
      <xdr:row>50</xdr:row>
      <xdr:rowOff>176212</xdr:rowOff>
    </xdr:to>
    <xdr:sp macro="" textlink="">
      <xdr:nvSpPr>
        <xdr:cNvPr id="755" name="5-Point Star 405">
          <a:extLst>
            <a:ext uri="{FF2B5EF4-FFF2-40B4-BE49-F238E27FC236}">
              <a16:creationId xmlns:a16="http://schemas.microsoft.com/office/drawing/2014/main" id="{42B80F7F-30CB-46C2-8DD8-613E21D10E05}"/>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51</xdr:row>
      <xdr:rowOff>0</xdr:rowOff>
    </xdr:from>
    <xdr:to>
      <xdr:col>2</xdr:col>
      <xdr:colOff>176212</xdr:colOff>
      <xdr:row>51</xdr:row>
      <xdr:rowOff>176212</xdr:rowOff>
    </xdr:to>
    <xdr:sp macro="" textlink="">
      <xdr:nvSpPr>
        <xdr:cNvPr id="756" name="5-Point Star 405">
          <a:extLst>
            <a:ext uri="{FF2B5EF4-FFF2-40B4-BE49-F238E27FC236}">
              <a16:creationId xmlns:a16="http://schemas.microsoft.com/office/drawing/2014/main" id="{D6984430-D867-4AE3-835C-73C2B4D46D5C}"/>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52</xdr:row>
      <xdr:rowOff>0</xdr:rowOff>
    </xdr:from>
    <xdr:to>
      <xdr:col>2</xdr:col>
      <xdr:colOff>176212</xdr:colOff>
      <xdr:row>52</xdr:row>
      <xdr:rowOff>176212</xdr:rowOff>
    </xdr:to>
    <xdr:sp macro="" textlink="">
      <xdr:nvSpPr>
        <xdr:cNvPr id="757" name="5-Point Star 405">
          <a:extLst>
            <a:ext uri="{FF2B5EF4-FFF2-40B4-BE49-F238E27FC236}">
              <a16:creationId xmlns:a16="http://schemas.microsoft.com/office/drawing/2014/main" id="{2A7ED7E2-F5CC-47DA-BF29-D7604391F579}"/>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53</xdr:row>
      <xdr:rowOff>0</xdr:rowOff>
    </xdr:from>
    <xdr:to>
      <xdr:col>2</xdr:col>
      <xdr:colOff>176212</xdr:colOff>
      <xdr:row>53</xdr:row>
      <xdr:rowOff>176212</xdr:rowOff>
    </xdr:to>
    <xdr:sp macro="" textlink="">
      <xdr:nvSpPr>
        <xdr:cNvPr id="758" name="5-Point Star 405">
          <a:extLst>
            <a:ext uri="{FF2B5EF4-FFF2-40B4-BE49-F238E27FC236}">
              <a16:creationId xmlns:a16="http://schemas.microsoft.com/office/drawing/2014/main" id="{09D85A4D-79F9-424D-A298-84B188BF5340}"/>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54</xdr:row>
      <xdr:rowOff>0</xdr:rowOff>
    </xdr:from>
    <xdr:to>
      <xdr:col>2</xdr:col>
      <xdr:colOff>176212</xdr:colOff>
      <xdr:row>54</xdr:row>
      <xdr:rowOff>176212</xdr:rowOff>
    </xdr:to>
    <xdr:sp macro="" textlink="">
      <xdr:nvSpPr>
        <xdr:cNvPr id="759" name="5-Point Star 405">
          <a:extLst>
            <a:ext uri="{FF2B5EF4-FFF2-40B4-BE49-F238E27FC236}">
              <a16:creationId xmlns:a16="http://schemas.microsoft.com/office/drawing/2014/main" id="{338FC295-639C-4AB2-A85C-F6AE46118C1B}"/>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55</xdr:row>
      <xdr:rowOff>0</xdr:rowOff>
    </xdr:from>
    <xdr:to>
      <xdr:col>2</xdr:col>
      <xdr:colOff>176212</xdr:colOff>
      <xdr:row>55</xdr:row>
      <xdr:rowOff>176212</xdr:rowOff>
    </xdr:to>
    <xdr:sp macro="" textlink="">
      <xdr:nvSpPr>
        <xdr:cNvPr id="760" name="5-Point Star 405">
          <a:extLst>
            <a:ext uri="{FF2B5EF4-FFF2-40B4-BE49-F238E27FC236}">
              <a16:creationId xmlns:a16="http://schemas.microsoft.com/office/drawing/2014/main" id="{2E21D94E-D690-4562-BEEE-621B80D295BA}"/>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56</xdr:row>
      <xdr:rowOff>0</xdr:rowOff>
    </xdr:from>
    <xdr:to>
      <xdr:col>2</xdr:col>
      <xdr:colOff>176212</xdr:colOff>
      <xdr:row>56</xdr:row>
      <xdr:rowOff>176212</xdr:rowOff>
    </xdr:to>
    <xdr:sp macro="" textlink="">
      <xdr:nvSpPr>
        <xdr:cNvPr id="761" name="5-Point Star 405">
          <a:extLst>
            <a:ext uri="{FF2B5EF4-FFF2-40B4-BE49-F238E27FC236}">
              <a16:creationId xmlns:a16="http://schemas.microsoft.com/office/drawing/2014/main" id="{32A0169D-9E2F-4300-A616-356BFAC05504}"/>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57</xdr:row>
      <xdr:rowOff>0</xdr:rowOff>
    </xdr:from>
    <xdr:to>
      <xdr:col>2</xdr:col>
      <xdr:colOff>176212</xdr:colOff>
      <xdr:row>57</xdr:row>
      <xdr:rowOff>176212</xdr:rowOff>
    </xdr:to>
    <xdr:sp macro="" textlink="">
      <xdr:nvSpPr>
        <xdr:cNvPr id="762" name="5-Point Star 405">
          <a:extLst>
            <a:ext uri="{FF2B5EF4-FFF2-40B4-BE49-F238E27FC236}">
              <a16:creationId xmlns:a16="http://schemas.microsoft.com/office/drawing/2014/main" id="{1DB5A770-6B47-4507-873B-F2A67C05A62B}"/>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58</xdr:row>
      <xdr:rowOff>0</xdr:rowOff>
    </xdr:from>
    <xdr:to>
      <xdr:col>2</xdr:col>
      <xdr:colOff>176212</xdr:colOff>
      <xdr:row>58</xdr:row>
      <xdr:rowOff>176212</xdr:rowOff>
    </xdr:to>
    <xdr:sp macro="" textlink="">
      <xdr:nvSpPr>
        <xdr:cNvPr id="763" name="5-Point Star 405">
          <a:extLst>
            <a:ext uri="{FF2B5EF4-FFF2-40B4-BE49-F238E27FC236}">
              <a16:creationId xmlns:a16="http://schemas.microsoft.com/office/drawing/2014/main" id="{BD85B6E7-B429-458B-8D50-4426692099A0}"/>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59</xdr:row>
      <xdr:rowOff>0</xdr:rowOff>
    </xdr:from>
    <xdr:to>
      <xdr:col>2</xdr:col>
      <xdr:colOff>176212</xdr:colOff>
      <xdr:row>59</xdr:row>
      <xdr:rowOff>176212</xdr:rowOff>
    </xdr:to>
    <xdr:sp macro="" textlink="">
      <xdr:nvSpPr>
        <xdr:cNvPr id="764" name="5-Point Star 405">
          <a:extLst>
            <a:ext uri="{FF2B5EF4-FFF2-40B4-BE49-F238E27FC236}">
              <a16:creationId xmlns:a16="http://schemas.microsoft.com/office/drawing/2014/main" id="{CD93B23C-1715-4DDD-AEBF-665FDA644C1C}"/>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60</xdr:row>
      <xdr:rowOff>0</xdr:rowOff>
    </xdr:from>
    <xdr:to>
      <xdr:col>2</xdr:col>
      <xdr:colOff>176212</xdr:colOff>
      <xdr:row>60</xdr:row>
      <xdr:rowOff>176212</xdr:rowOff>
    </xdr:to>
    <xdr:sp macro="" textlink="">
      <xdr:nvSpPr>
        <xdr:cNvPr id="765" name="5-Point Star 405">
          <a:extLst>
            <a:ext uri="{FF2B5EF4-FFF2-40B4-BE49-F238E27FC236}">
              <a16:creationId xmlns:a16="http://schemas.microsoft.com/office/drawing/2014/main" id="{9B065A99-9799-4DC9-95C1-5DFE2D357087}"/>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61</xdr:row>
      <xdr:rowOff>0</xdr:rowOff>
    </xdr:from>
    <xdr:to>
      <xdr:col>2</xdr:col>
      <xdr:colOff>176212</xdr:colOff>
      <xdr:row>61</xdr:row>
      <xdr:rowOff>176212</xdr:rowOff>
    </xdr:to>
    <xdr:sp macro="" textlink="">
      <xdr:nvSpPr>
        <xdr:cNvPr id="766" name="5-Point Star 405">
          <a:extLst>
            <a:ext uri="{FF2B5EF4-FFF2-40B4-BE49-F238E27FC236}">
              <a16:creationId xmlns:a16="http://schemas.microsoft.com/office/drawing/2014/main" id="{6B14A910-7BC9-4EE6-BD76-68354F362759}"/>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62</xdr:row>
      <xdr:rowOff>0</xdr:rowOff>
    </xdr:from>
    <xdr:to>
      <xdr:col>2</xdr:col>
      <xdr:colOff>176212</xdr:colOff>
      <xdr:row>62</xdr:row>
      <xdr:rowOff>176212</xdr:rowOff>
    </xdr:to>
    <xdr:sp macro="" textlink="">
      <xdr:nvSpPr>
        <xdr:cNvPr id="767" name="5-Point Star 405">
          <a:extLst>
            <a:ext uri="{FF2B5EF4-FFF2-40B4-BE49-F238E27FC236}">
              <a16:creationId xmlns:a16="http://schemas.microsoft.com/office/drawing/2014/main" id="{F5DF8218-BDC9-4806-8A1F-22849515B6CD}"/>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63</xdr:row>
      <xdr:rowOff>0</xdr:rowOff>
    </xdr:from>
    <xdr:to>
      <xdr:col>2</xdr:col>
      <xdr:colOff>176212</xdr:colOff>
      <xdr:row>63</xdr:row>
      <xdr:rowOff>176212</xdr:rowOff>
    </xdr:to>
    <xdr:sp macro="" textlink="">
      <xdr:nvSpPr>
        <xdr:cNvPr id="768" name="5-Point Star 405">
          <a:extLst>
            <a:ext uri="{FF2B5EF4-FFF2-40B4-BE49-F238E27FC236}">
              <a16:creationId xmlns:a16="http://schemas.microsoft.com/office/drawing/2014/main" id="{5A41F605-4725-46F9-B2FB-7E7C7775581A}"/>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64</xdr:row>
      <xdr:rowOff>0</xdr:rowOff>
    </xdr:from>
    <xdr:to>
      <xdr:col>2</xdr:col>
      <xdr:colOff>176212</xdr:colOff>
      <xdr:row>64</xdr:row>
      <xdr:rowOff>176212</xdr:rowOff>
    </xdr:to>
    <xdr:sp macro="" textlink="">
      <xdr:nvSpPr>
        <xdr:cNvPr id="769" name="5-Point Star 405">
          <a:extLst>
            <a:ext uri="{FF2B5EF4-FFF2-40B4-BE49-F238E27FC236}">
              <a16:creationId xmlns:a16="http://schemas.microsoft.com/office/drawing/2014/main" id="{3986EAF0-5BE7-4A24-B9A7-FABBB0C3301C}"/>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65</xdr:row>
      <xdr:rowOff>0</xdr:rowOff>
    </xdr:from>
    <xdr:to>
      <xdr:col>2</xdr:col>
      <xdr:colOff>176212</xdr:colOff>
      <xdr:row>65</xdr:row>
      <xdr:rowOff>176212</xdr:rowOff>
    </xdr:to>
    <xdr:sp macro="" textlink="">
      <xdr:nvSpPr>
        <xdr:cNvPr id="770" name="5-Point Star 405">
          <a:extLst>
            <a:ext uri="{FF2B5EF4-FFF2-40B4-BE49-F238E27FC236}">
              <a16:creationId xmlns:a16="http://schemas.microsoft.com/office/drawing/2014/main" id="{66A4E218-435A-47BA-8BAB-FBEB0262CE4E}"/>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66</xdr:row>
      <xdr:rowOff>0</xdr:rowOff>
    </xdr:from>
    <xdr:to>
      <xdr:col>2</xdr:col>
      <xdr:colOff>176212</xdr:colOff>
      <xdr:row>66</xdr:row>
      <xdr:rowOff>176212</xdr:rowOff>
    </xdr:to>
    <xdr:sp macro="" textlink="">
      <xdr:nvSpPr>
        <xdr:cNvPr id="771" name="5-Point Star 405">
          <a:extLst>
            <a:ext uri="{FF2B5EF4-FFF2-40B4-BE49-F238E27FC236}">
              <a16:creationId xmlns:a16="http://schemas.microsoft.com/office/drawing/2014/main" id="{F9D845A7-4C8C-4DC0-A799-809B99296188}"/>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67</xdr:row>
      <xdr:rowOff>0</xdr:rowOff>
    </xdr:from>
    <xdr:to>
      <xdr:col>2</xdr:col>
      <xdr:colOff>176212</xdr:colOff>
      <xdr:row>67</xdr:row>
      <xdr:rowOff>176212</xdr:rowOff>
    </xdr:to>
    <xdr:sp macro="" textlink="">
      <xdr:nvSpPr>
        <xdr:cNvPr id="772" name="5-Point Star 405">
          <a:extLst>
            <a:ext uri="{FF2B5EF4-FFF2-40B4-BE49-F238E27FC236}">
              <a16:creationId xmlns:a16="http://schemas.microsoft.com/office/drawing/2014/main" id="{4D9A1116-9ABD-4676-830C-48D3B714980D}"/>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a:t>
          </a:r>
        </a:p>
      </xdr:txBody>
    </xdr:sp>
    <xdr:clientData/>
  </xdr:twoCellAnchor>
  <xdr:twoCellAnchor>
    <xdr:from>
      <xdr:col>2</xdr:col>
      <xdr:colOff>0</xdr:colOff>
      <xdr:row>68</xdr:row>
      <xdr:rowOff>0</xdr:rowOff>
    </xdr:from>
    <xdr:to>
      <xdr:col>2</xdr:col>
      <xdr:colOff>176212</xdr:colOff>
      <xdr:row>68</xdr:row>
      <xdr:rowOff>176212</xdr:rowOff>
    </xdr:to>
    <xdr:sp macro="" textlink="">
      <xdr:nvSpPr>
        <xdr:cNvPr id="773" name="5-Point Star 405">
          <a:extLst>
            <a:ext uri="{FF2B5EF4-FFF2-40B4-BE49-F238E27FC236}">
              <a16:creationId xmlns:a16="http://schemas.microsoft.com/office/drawing/2014/main" id="{579C7619-0CD6-477B-AF4A-7A132051AA7E}"/>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69</xdr:row>
      <xdr:rowOff>0</xdr:rowOff>
    </xdr:from>
    <xdr:to>
      <xdr:col>2</xdr:col>
      <xdr:colOff>176212</xdr:colOff>
      <xdr:row>69</xdr:row>
      <xdr:rowOff>176212</xdr:rowOff>
    </xdr:to>
    <xdr:sp macro="" textlink="">
      <xdr:nvSpPr>
        <xdr:cNvPr id="774" name="5-Point Star 405">
          <a:extLst>
            <a:ext uri="{FF2B5EF4-FFF2-40B4-BE49-F238E27FC236}">
              <a16:creationId xmlns:a16="http://schemas.microsoft.com/office/drawing/2014/main" id="{E4ADB4BB-278E-4FF1-96BD-7CCD58B8C7DB}"/>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70</xdr:row>
      <xdr:rowOff>0</xdr:rowOff>
    </xdr:from>
    <xdr:to>
      <xdr:col>2</xdr:col>
      <xdr:colOff>176212</xdr:colOff>
      <xdr:row>70</xdr:row>
      <xdr:rowOff>176212</xdr:rowOff>
    </xdr:to>
    <xdr:sp macro="" textlink="">
      <xdr:nvSpPr>
        <xdr:cNvPr id="775" name="5-Point Star 405">
          <a:extLst>
            <a:ext uri="{FF2B5EF4-FFF2-40B4-BE49-F238E27FC236}">
              <a16:creationId xmlns:a16="http://schemas.microsoft.com/office/drawing/2014/main" id="{C2CAE486-1415-4E13-A6BA-26B03620B59A}"/>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71</xdr:row>
      <xdr:rowOff>0</xdr:rowOff>
    </xdr:from>
    <xdr:to>
      <xdr:col>2</xdr:col>
      <xdr:colOff>176212</xdr:colOff>
      <xdr:row>71</xdr:row>
      <xdr:rowOff>176212</xdr:rowOff>
    </xdr:to>
    <xdr:sp macro="" textlink="">
      <xdr:nvSpPr>
        <xdr:cNvPr id="776" name="5-Point Star 405">
          <a:extLst>
            <a:ext uri="{FF2B5EF4-FFF2-40B4-BE49-F238E27FC236}">
              <a16:creationId xmlns:a16="http://schemas.microsoft.com/office/drawing/2014/main" id="{3C6DE77F-7288-4BC1-9D6A-B94BAAB578C1}"/>
            </a:ext>
          </a:extLst>
        </xdr:cNvPr>
        <xdr:cNvSpPr/>
      </xdr:nvSpPr>
      <xdr:spPr>
        <a:xfrm>
          <a:off x="1893094" y="243720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43</xdr:row>
      <xdr:rowOff>0</xdr:rowOff>
    </xdr:from>
    <xdr:to>
      <xdr:col>2</xdr:col>
      <xdr:colOff>176212</xdr:colOff>
      <xdr:row>43</xdr:row>
      <xdr:rowOff>176212</xdr:rowOff>
    </xdr:to>
    <xdr:sp macro="" textlink="">
      <xdr:nvSpPr>
        <xdr:cNvPr id="777" name="5-Point Star 40">
          <a:extLst>
            <a:ext uri="{FF2B5EF4-FFF2-40B4-BE49-F238E27FC236}">
              <a16:creationId xmlns:a16="http://schemas.microsoft.com/office/drawing/2014/main" id="{DB52D115-7C6B-443E-A0C3-E2999FC2E48F}"/>
            </a:ext>
          </a:extLst>
        </xdr:cNvPr>
        <xdr:cNvSpPr/>
      </xdr:nvSpPr>
      <xdr:spPr>
        <a:xfrm>
          <a:off x="1893094" y="13263563"/>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43</xdr:row>
      <xdr:rowOff>0</xdr:rowOff>
    </xdr:from>
    <xdr:to>
      <xdr:col>2</xdr:col>
      <xdr:colOff>176212</xdr:colOff>
      <xdr:row>43</xdr:row>
      <xdr:rowOff>176212</xdr:rowOff>
    </xdr:to>
    <xdr:sp macro="" textlink="">
      <xdr:nvSpPr>
        <xdr:cNvPr id="778" name="5-Point Star 29">
          <a:extLst>
            <a:ext uri="{FF2B5EF4-FFF2-40B4-BE49-F238E27FC236}">
              <a16:creationId xmlns:a16="http://schemas.microsoft.com/office/drawing/2014/main" id="{7B865632-8B7F-479E-A22F-BCBC8FB8E529}"/>
            </a:ext>
          </a:extLst>
        </xdr:cNvPr>
        <xdr:cNvSpPr/>
      </xdr:nvSpPr>
      <xdr:spPr>
        <a:xfrm>
          <a:off x="1893094" y="13263563"/>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18</xdr:row>
      <xdr:rowOff>0</xdr:rowOff>
    </xdr:from>
    <xdr:to>
      <xdr:col>2</xdr:col>
      <xdr:colOff>176212</xdr:colOff>
      <xdr:row>18</xdr:row>
      <xdr:rowOff>176212</xdr:rowOff>
    </xdr:to>
    <xdr:sp macro="" textlink="">
      <xdr:nvSpPr>
        <xdr:cNvPr id="779" name="5-Point Star 396">
          <a:extLst>
            <a:ext uri="{FF2B5EF4-FFF2-40B4-BE49-F238E27FC236}">
              <a16:creationId xmlns:a16="http://schemas.microsoft.com/office/drawing/2014/main" id="{473DA565-282F-44DE-B577-2B6F0487584E}"/>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18</xdr:row>
      <xdr:rowOff>0</xdr:rowOff>
    </xdr:from>
    <xdr:to>
      <xdr:col>2</xdr:col>
      <xdr:colOff>176212</xdr:colOff>
      <xdr:row>18</xdr:row>
      <xdr:rowOff>176212</xdr:rowOff>
    </xdr:to>
    <xdr:sp macro="" textlink="">
      <xdr:nvSpPr>
        <xdr:cNvPr id="780" name="5-Point Star 40">
          <a:extLst>
            <a:ext uri="{FF2B5EF4-FFF2-40B4-BE49-F238E27FC236}">
              <a16:creationId xmlns:a16="http://schemas.microsoft.com/office/drawing/2014/main" id="{DF99600D-450D-4693-8D91-065E6202DC02}"/>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18</xdr:row>
      <xdr:rowOff>0</xdr:rowOff>
    </xdr:from>
    <xdr:to>
      <xdr:col>2</xdr:col>
      <xdr:colOff>176212</xdr:colOff>
      <xdr:row>18</xdr:row>
      <xdr:rowOff>176212</xdr:rowOff>
    </xdr:to>
    <xdr:sp macro="" textlink="">
      <xdr:nvSpPr>
        <xdr:cNvPr id="781" name="5-Point Star 29">
          <a:extLst>
            <a:ext uri="{FF2B5EF4-FFF2-40B4-BE49-F238E27FC236}">
              <a16:creationId xmlns:a16="http://schemas.microsoft.com/office/drawing/2014/main" id="{6F11517C-B4C1-41FE-ADB3-AC3D61076DA3}"/>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19</xdr:row>
      <xdr:rowOff>0</xdr:rowOff>
    </xdr:from>
    <xdr:to>
      <xdr:col>2</xdr:col>
      <xdr:colOff>176212</xdr:colOff>
      <xdr:row>19</xdr:row>
      <xdr:rowOff>176212</xdr:rowOff>
    </xdr:to>
    <xdr:sp macro="" textlink="">
      <xdr:nvSpPr>
        <xdr:cNvPr id="782" name="5-Point Star 396">
          <a:extLst>
            <a:ext uri="{FF2B5EF4-FFF2-40B4-BE49-F238E27FC236}">
              <a16:creationId xmlns:a16="http://schemas.microsoft.com/office/drawing/2014/main" id="{C0CB6482-3806-4DE4-9302-EE73DEA4DC42}"/>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19</xdr:row>
      <xdr:rowOff>0</xdr:rowOff>
    </xdr:from>
    <xdr:to>
      <xdr:col>2</xdr:col>
      <xdr:colOff>176212</xdr:colOff>
      <xdr:row>19</xdr:row>
      <xdr:rowOff>176212</xdr:rowOff>
    </xdr:to>
    <xdr:sp macro="" textlink="">
      <xdr:nvSpPr>
        <xdr:cNvPr id="783" name="5-Point Star 40">
          <a:extLst>
            <a:ext uri="{FF2B5EF4-FFF2-40B4-BE49-F238E27FC236}">
              <a16:creationId xmlns:a16="http://schemas.microsoft.com/office/drawing/2014/main" id="{1308DB14-4EAE-4643-8F94-57DA5D75C4CA}"/>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19</xdr:row>
      <xdr:rowOff>0</xdr:rowOff>
    </xdr:from>
    <xdr:to>
      <xdr:col>2</xdr:col>
      <xdr:colOff>176212</xdr:colOff>
      <xdr:row>19</xdr:row>
      <xdr:rowOff>176212</xdr:rowOff>
    </xdr:to>
    <xdr:sp macro="" textlink="">
      <xdr:nvSpPr>
        <xdr:cNvPr id="784" name="5-Point Star 29">
          <a:extLst>
            <a:ext uri="{FF2B5EF4-FFF2-40B4-BE49-F238E27FC236}">
              <a16:creationId xmlns:a16="http://schemas.microsoft.com/office/drawing/2014/main" id="{42C568F9-9AA6-433C-9358-9FD1CF47AD4D}"/>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20</xdr:row>
      <xdr:rowOff>0</xdr:rowOff>
    </xdr:from>
    <xdr:to>
      <xdr:col>2</xdr:col>
      <xdr:colOff>176212</xdr:colOff>
      <xdr:row>20</xdr:row>
      <xdr:rowOff>176212</xdr:rowOff>
    </xdr:to>
    <xdr:sp macro="" textlink="">
      <xdr:nvSpPr>
        <xdr:cNvPr id="785" name="5-Point Star 396">
          <a:extLst>
            <a:ext uri="{FF2B5EF4-FFF2-40B4-BE49-F238E27FC236}">
              <a16:creationId xmlns:a16="http://schemas.microsoft.com/office/drawing/2014/main" id="{E587FFA9-00E6-4140-9096-EA8DB6B9FD5D}"/>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20</xdr:row>
      <xdr:rowOff>0</xdr:rowOff>
    </xdr:from>
    <xdr:to>
      <xdr:col>2</xdr:col>
      <xdr:colOff>176212</xdr:colOff>
      <xdr:row>20</xdr:row>
      <xdr:rowOff>176212</xdr:rowOff>
    </xdr:to>
    <xdr:sp macro="" textlink="">
      <xdr:nvSpPr>
        <xdr:cNvPr id="786" name="5-Point Star 40">
          <a:extLst>
            <a:ext uri="{FF2B5EF4-FFF2-40B4-BE49-F238E27FC236}">
              <a16:creationId xmlns:a16="http://schemas.microsoft.com/office/drawing/2014/main" id="{89978B78-F14B-4529-B54C-95FD110C9BD0}"/>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20</xdr:row>
      <xdr:rowOff>0</xdr:rowOff>
    </xdr:from>
    <xdr:to>
      <xdr:col>2</xdr:col>
      <xdr:colOff>176212</xdr:colOff>
      <xdr:row>20</xdr:row>
      <xdr:rowOff>176212</xdr:rowOff>
    </xdr:to>
    <xdr:sp macro="" textlink="">
      <xdr:nvSpPr>
        <xdr:cNvPr id="787" name="5-Point Star 29">
          <a:extLst>
            <a:ext uri="{FF2B5EF4-FFF2-40B4-BE49-F238E27FC236}">
              <a16:creationId xmlns:a16="http://schemas.microsoft.com/office/drawing/2014/main" id="{18AE3095-8675-434B-8CE8-5E60C2E54DB4}"/>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22</xdr:row>
      <xdr:rowOff>0</xdr:rowOff>
    </xdr:from>
    <xdr:to>
      <xdr:col>2</xdr:col>
      <xdr:colOff>176212</xdr:colOff>
      <xdr:row>22</xdr:row>
      <xdr:rowOff>176212</xdr:rowOff>
    </xdr:to>
    <xdr:sp macro="" textlink="">
      <xdr:nvSpPr>
        <xdr:cNvPr id="788" name="5-Point Star 396">
          <a:extLst>
            <a:ext uri="{FF2B5EF4-FFF2-40B4-BE49-F238E27FC236}">
              <a16:creationId xmlns:a16="http://schemas.microsoft.com/office/drawing/2014/main" id="{F83C6DC5-3FB3-4FF3-A739-B0B57026349A}"/>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22</xdr:row>
      <xdr:rowOff>0</xdr:rowOff>
    </xdr:from>
    <xdr:to>
      <xdr:col>2</xdr:col>
      <xdr:colOff>176212</xdr:colOff>
      <xdr:row>22</xdr:row>
      <xdr:rowOff>176212</xdr:rowOff>
    </xdr:to>
    <xdr:sp macro="" textlink="">
      <xdr:nvSpPr>
        <xdr:cNvPr id="789" name="5-Point Star 40">
          <a:extLst>
            <a:ext uri="{FF2B5EF4-FFF2-40B4-BE49-F238E27FC236}">
              <a16:creationId xmlns:a16="http://schemas.microsoft.com/office/drawing/2014/main" id="{5A0A6E51-137C-4CDA-AEC7-307AB05C11E4}"/>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22</xdr:row>
      <xdr:rowOff>0</xdr:rowOff>
    </xdr:from>
    <xdr:to>
      <xdr:col>2</xdr:col>
      <xdr:colOff>176212</xdr:colOff>
      <xdr:row>22</xdr:row>
      <xdr:rowOff>176212</xdr:rowOff>
    </xdr:to>
    <xdr:sp macro="" textlink="">
      <xdr:nvSpPr>
        <xdr:cNvPr id="790" name="5-Point Star 29">
          <a:extLst>
            <a:ext uri="{FF2B5EF4-FFF2-40B4-BE49-F238E27FC236}">
              <a16:creationId xmlns:a16="http://schemas.microsoft.com/office/drawing/2014/main" id="{A814EE90-2A69-4F08-AE4D-4838EEEE7E77}"/>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22</xdr:row>
      <xdr:rowOff>0</xdr:rowOff>
    </xdr:from>
    <xdr:to>
      <xdr:col>2</xdr:col>
      <xdr:colOff>176212</xdr:colOff>
      <xdr:row>22</xdr:row>
      <xdr:rowOff>176212</xdr:rowOff>
    </xdr:to>
    <xdr:sp macro="" textlink="">
      <xdr:nvSpPr>
        <xdr:cNvPr id="791" name="5-Point Star 396">
          <a:extLst>
            <a:ext uri="{FF2B5EF4-FFF2-40B4-BE49-F238E27FC236}">
              <a16:creationId xmlns:a16="http://schemas.microsoft.com/office/drawing/2014/main" id="{746821F6-0180-4544-BFD4-6368AA8FC455}"/>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22</xdr:row>
      <xdr:rowOff>0</xdr:rowOff>
    </xdr:from>
    <xdr:to>
      <xdr:col>2</xdr:col>
      <xdr:colOff>176212</xdr:colOff>
      <xdr:row>22</xdr:row>
      <xdr:rowOff>176212</xdr:rowOff>
    </xdr:to>
    <xdr:sp macro="" textlink="">
      <xdr:nvSpPr>
        <xdr:cNvPr id="792" name="5-Point Star 40">
          <a:extLst>
            <a:ext uri="{FF2B5EF4-FFF2-40B4-BE49-F238E27FC236}">
              <a16:creationId xmlns:a16="http://schemas.microsoft.com/office/drawing/2014/main" id="{C9FC0607-EDD6-45E4-8FE2-A551E6B5C982}"/>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23</xdr:row>
      <xdr:rowOff>0</xdr:rowOff>
    </xdr:from>
    <xdr:to>
      <xdr:col>2</xdr:col>
      <xdr:colOff>176212</xdr:colOff>
      <xdr:row>23</xdr:row>
      <xdr:rowOff>176212</xdr:rowOff>
    </xdr:to>
    <xdr:sp macro="" textlink="">
      <xdr:nvSpPr>
        <xdr:cNvPr id="794" name="5-Point Star 396">
          <a:extLst>
            <a:ext uri="{FF2B5EF4-FFF2-40B4-BE49-F238E27FC236}">
              <a16:creationId xmlns:a16="http://schemas.microsoft.com/office/drawing/2014/main" id="{F559E3C4-DF1B-4DF4-BC01-ECB0E9406AA8}"/>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23</xdr:row>
      <xdr:rowOff>0</xdr:rowOff>
    </xdr:from>
    <xdr:to>
      <xdr:col>2</xdr:col>
      <xdr:colOff>176212</xdr:colOff>
      <xdr:row>23</xdr:row>
      <xdr:rowOff>176212</xdr:rowOff>
    </xdr:to>
    <xdr:sp macro="" textlink="">
      <xdr:nvSpPr>
        <xdr:cNvPr id="795" name="5-Point Star 40">
          <a:extLst>
            <a:ext uri="{FF2B5EF4-FFF2-40B4-BE49-F238E27FC236}">
              <a16:creationId xmlns:a16="http://schemas.microsoft.com/office/drawing/2014/main" id="{021839AE-536C-489C-8D46-9CE7AAF9D6D4}"/>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23</xdr:row>
      <xdr:rowOff>0</xdr:rowOff>
    </xdr:from>
    <xdr:to>
      <xdr:col>2</xdr:col>
      <xdr:colOff>176212</xdr:colOff>
      <xdr:row>23</xdr:row>
      <xdr:rowOff>176212</xdr:rowOff>
    </xdr:to>
    <xdr:sp macro="" textlink="">
      <xdr:nvSpPr>
        <xdr:cNvPr id="796" name="5-Point Star 29">
          <a:extLst>
            <a:ext uri="{FF2B5EF4-FFF2-40B4-BE49-F238E27FC236}">
              <a16:creationId xmlns:a16="http://schemas.microsoft.com/office/drawing/2014/main" id="{D103208F-9F5F-4596-B943-517DBBB16072}"/>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24</xdr:row>
      <xdr:rowOff>0</xdr:rowOff>
    </xdr:from>
    <xdr:to>
      <xdr:col>2</xdr:col>
      <xdr:colOff>176212</xdr:colOff>
      <xdr:row>24</xdr:row>
      <xdr:rowOff>176212</xdr:rowOff>
    </xdr:to>
    <xdr:sp macro="" textlink="">
      <xdr:nvSpPr>
        <xdr:cNvPr id="797" name="5-Point Star 396">
          <a:extLst>
            <a:ext uri="{FF2B5EF4-FFF2-40B4-BE49-F238E27FC236}">
              <a16:creationId xmlns:a16="http://schemas.microsoft.com/office/drawing/2014/main" id="{458EDE06-349C-4045-85C5-D678E8B07C4F}"/>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24</xdr:row>
      <xdr:rowOff>0</xdr:rowOff>
    </xdr:from>
    <xdr:to>
      <xdr:col>2</xdr:col>
      <xdr:colOff>176212</xdr:colOff>
      <xdr:row>24</xdr:row>
      <xdr:rowOff>176212</xdr:rowOff>
    </xdr:to>
    <xdr:sp macro="" textlink="">
      <xdr:nvSpPr>
        <xdr:cNvPr id="798" name="5-Point Star 40">
          <a:extLst>
            <a:ext uri="{FF2B5EF4-FFF2-40B4-BE49-F238E27FC236}">
              <a16:creationId xmlns:a16="http://schemas.microsoft.com/office/drawing/2014/main" id="{24223F15-18CD-4C5D-9389-810942D51D9A}"/>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24</xdr:row>
      <xdr:rowOff>0</xdr:rowOff>
    </xdr:from>
    <xdr:to>
      <xdr:col>2</xdr:col>
      <xdr:colOff>176212</xdr:colOff>
      <xdr:row>24</xdr:row>
      <xdr:rowOff>176212</xdr:rowOff>
    </xdr:to>
    <xdr:sp macro="" textlink="">
      <xdr:nvSpPr>
        <xdr:cNvPr id="799" name="5-Point Star 29">
          <a:extLst>
            <a:ext uri="{FF2B5EF4-FFF2-40B4-BE49-F238E27FC236}">
              <a16:creationId xmlns:a16="http://schemas.microsoft.com/office/drawing/2014/main" id="{B7341AEE-5AC0-46F1-AA82-683218F66A52}"/>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25</xdr:row>
      <xdr:rowOff>0</xdr:rowOff>
    </xdr:from>
    <xdr:to>
      <xdr:col>2</xdr:col>
      <xdr:colOff>176212</xdr:colOff>
      <xdr:row>25</xdr:row>
      <xdr:rowOff>176212</xdr:rowOff>
    </xdr:to>
    <xdr:sp macro="" textlink="">
      <xdr:nvSpPr>
        <xdr:cNvPr id="800" name="5-Point Star 396">
          <a:extLst>
            <a:ext uri="{FF2B5EF4-FFF2-40B4-BE49-F238E27FC236}">
              <a16:creationId xmlns:a16="http://schemas.microsoft.com/office/drawing/2014/main" id="{C1D27FA4-7CE2-43F3-B9CC-0D884D65FB71}"/>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25</xdr:row>
      <xdr:rowOff>0</xdr:rowOff>
    </xdr:from>
    <xdr:to>
      <xdr:col>2</xdr:col>
      <xdr:colOff>176212</xdr:colOff>
      <xdr:row>25</xdr:row>
      <xdr:rowOff>176212</xdr:rowOff>
    </xdr:to>
    <xdr:sp macro="" textlink="">
      <xdr:nvSpPr>
        <xdr:cNvPr id="801" name="5-Point Star 40">
          <a:extLst>
            <a:ext uri="{FF2B5EF4-FFF2-40B4-BE49-F238E27FC236}">
              <a16:creationId xmlns:a16="http://schemas.microsoft.com/office/drawing/2014/main" id="{CA2794C2-26A9-4B5B-A1F9-1FD992AE32FE}"/>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25</xdr:row>
      <xdr:rowOff>0</xdr:rowOff>
    </xdr:from>
    <xdr:to>
      <xdr:col>2</xdr:col>
      <xdr:colOff>176212</xdr:colOff>
      <xdr:row>25</xdr:row>
      <xdr:rowOff>176212</xdr:rowOff>
    </xdr:to>
    <xdr:sp macro="" textlink="">
      <xdr:nvSpPr>
        <xdr:cNvPr id="802" name="5-Point Star 29">
          <a:extLst>
            <a:ext uri="{FF2B5EF4-FFF2-40B4-BE49-F238E27FC236}">
              <a16:creationId xmlns:a16="http://schemas.microsoft.com/office/drawing/2014/main" id="{7629254A-B882-4868-82D4-0163A7121AD6}"/>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26</xdr:row>
      <xdr:rowOff>0</xdr:rowOff>
    </xdr:from>
    <xdr:to>
      <xdr:col>2</xdr:col>
      <xdr:colOff>176212</xdr:colOff>
      <xdr:row>26</xdr:row>
      <xdr:rowOff>176212</xdr:rowOff>
    </xdr:to>
    <xdr:sp macro="" textlink="">
      <xdr:nvSpPr>
        <xdr:cNvPr id="803" name="5-Point Star 396">
          <a:extLst>
            <a:ext uri="{FF2B5EF4-FFF2-40B4-BE49-F238E27FC236}">
              <a16:creationId xmlns:a16="http://schemas.microsoft.com/office/drawing/2014/main" id="{17AF1D42-50F6-462B-BA79-4D9BBE487A03}"/>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26</xdr:row>
      <xdr:rowOff>0</xdr:rowOff>
    </xdr:from>
    <xdr:to>
      <xdr:col>2</xdr:col>
      <xdr:colOff>176212</xdr:colOff>
      <xdr:row>26</xdr:row>
      <xdr:rowOff>176212</xdr:rowOff>
    </xdr:to>
    <xdr:sp macro="" textlink="">
      <xdr:nvSpPr>
        <xdr:cNvPr id="804" name="5-Point Star 40">
          <a:extLst>
            <a:ext uri="{FF2B5EF4-FFF2-40B4-BE49-F238E27FC236}">
              <a16:creationId xmlns:a16="http://schemas.microsoft.com/office/drawing/2014/main" id="{E51D9235-DE38-4B91-9FDD-CFCFE0116913}"/>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26</xdr:row>
      <xdr:rowOff>0</xdr:rowOff>
    </xdr:from>
    <xdr:to>
      <xdr:col>2</xdr:col>
      <xdr:colOff>176212</xdr:colOff>
      <xdr:row>26</xdr:row>
      <xdr:rowOff>176212</xdr:rowOff>
    </xdr:to>
    <xdr:sp macro="" textlink="">
      <xdr:nvSpPr>
        <xdr:cNvPr id="805" name="5-Point Star 29">
          <a:extLst>
            <a:ext uri="{FF2B5EF4-FFF2-40B4-BE49-F238E27FC236}">
              <a16:creationId xmlns:a16="http://schemas.microsoft.com/office/drawing/2014/main" id="{CB3C973C-56C6-422D-BE19-344D185B0619}"/>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27</xdr:row>
      <xdr:rowOff>0</xdr:rowOff>
    </xdr:from>
    <xdr:to>
      <xdr:col>2</xdr:col>
      <xdr:colOff>176212</xdr:colOff>
      <xdr:row>27</xdr:row>
      <xdr:rowOff>176212</xdr:rowOff>
    </xdr:to>
    <xdr:sp macro="" textlink="">
      <xdr:nvSpPr>
        <xdr:cNvPr id="806" name="5-Point Star 396">
          <a:extLst>
            <a:ext uri="{FF2B5EF4-FFF2-40B4-BE49-F238E27FC236}">
              <a16:creationId xmlns:a16="http://schemas.microsoft.com/office/drawing/2014/main" id="{B8F42FFC-AFAA-4B6E-A6EC-B652318BB67C}"/>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27</xdr:row>
      <xdr:rowOff>0</xdr:rowOff>
    </xdr:from>
    <xdr:to>
      <xdr:col>2</xdr:col>
      <xdr:colOff>176212</xdr:colOff>
      <xdr:row>27</xdr:row>
      <xdr:rowOff>176212</xdr:rowOff>
    </xdr:to>
    <xdr:sp macro="" textlink="">
      <xdr:nvSpPr>
        <xdr:cNvPr id="807" name="5-Point Star 40">
          <a:extLst>
            <a:ext uri="{FF2B5EF4-FFF2-40B4-BE49-F238E27FC236}">
              <a16:creationId xmlns:a16="http://schemas.microsoft.com/office/drawing/2014/main" id="{96ACCA34-440B-4271-8ACD-73C4890D0F49}"/>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27</xdr:row>
      <xdr:rowOff>0</xdr:rowOff>
    </xdr:from>
    <xdr:to>
      <xdr:col>2</xdr:col>
      <xdr:colOff>176212</xdr:colOff>
      <xdr:row>27</xdr:row>
      <xdr:rowOff>176212</xdr:rowOff>
    </xdr:to>
    <xdr:sp macro="" textlink="">
      <xdr:nvSpPr>
        <xdr:cNvPr id="808" name="5-Point Star 29">
          <a:extLst>
            <a:ext uri="{FF2B5EF4-FFF2-40B4-BE49-F238E27FC236}">
              <a16:creationId xmlns:a16="http://schemas.microsoft.com/office/drawing/2014/main" id="{B8859537-31DC-4721-B9DD-A8542262874F}"/>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28</xdr:row>
      <xdr:rowOff>0</xdr:rowOff>
    </xdr:from>
    <xdr:to>
      <xdr:col>2</xdr:col>
      <xdr:colOff>176212</xdr:colOff>
      <xdr:row>28</xdr:row>
      <xdr:rowOff>176212</xdr:rowOff>
    </xdr:to>
    <xdr:sp macro="" textlink="">
      <xdr:nvSpPr>
        <xdr:cNvPr id="809" name="5-Point Star 396">
          <a:extLst>
            <a:ext uri="{FF2B5EF4-FFF2-40B4-BE49-F238E27FC236}">
              <a16:creationId xmlns:a16="http://schemas.microsoft.com/office/drawing/2014/main" id="{CF7C5DEA-CDE9-4075-BD2A-218A94A10155}"/>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28</xdr:row>
      <xdr:rowOff>0</xdr:rowOff>
    </xdr:from>
    <xdr:to>
      <xdr:col>2</xdr:col>
      <xdr:colOff>176212</xdr:colOff>
      <xdr:row>28</xdr:row>
      <xdr:rowOff>176212</xdr:rowOff>
    </xdr:to>
    <xdr:sp macro="" textlink="">
      <xdr:nvSpPr>
        <xdr:cNvPr id="810" name="5-Point Star 40">
          <a:extLst>
            <a:ext uri="{FF2B5EF4-FFF2-40B4-BE49-F238E27FC236}">
              <a16:creationId xmlns:a16="http://schemas.microsoft.com/office/drawing/2014/main" id="{7B78C314-9623-4463-895F-1C796C2F31F6}"/>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28</xdr:row>
      <xdr:rowOff>0</xdr:rowOff>
    </xdr:from>
    <xdr:to>
      <xdr:col>2</xdr:col>
      <xdr:colOff>176212</xdr:colOff>
      <xdr:row>28</xdr:row>
      <xdr:rowOff>176212</xdr:rowOff>
    </xdr:to>
    <xdr:sp macro="" textlink="">
      <xdr:nvSpPr>
        <xdr:cNvPr id="811" name="5-Point Star 29">
          <a:extLst>
            <a:ext uri="{FF2B5EF4-FFF2-40B4-BE49-F238E27FC236}">
              <a16:creationId xmlns:a16="http://schemas.microsoft.com/office/drawing/2014/main" id="{5CB809D3-FAA1-4083-AF94-C07A708F03A3}"/>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29</xdr:row>
      <xdr:rowOff>0</xdr:rowOff>
    </xdr:from>
    <xdr:to>
      <xdr:col>2</xdr:col>
      <xdr:colOff>176212</xdr:colOff>
      <xdr:row>29</xdr:row>
      <xdr:rowOff>176212</xdr:rowOff>
    </xdr:to>
    <xdr:sp macro="" textlink="">
      <xdr:nvSpPr>
        <xdr:cNvPr id="812" name="5-Point Star 396">
          <a:extLst>
            <a:ext uri="{FF2B5EF4-FFF2-40B4-BE49-F238E27FC236}">
              <a16:creationId xmlns:a16="http://schemas.microsoft.com/office/drawing/2014/main" id="{09ABCA7D-AD97-4CF1-B636-1D6B617140EA}"/>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29</xdr:row>
      <xdr:rowOff>0</xdr:rowOff>
    </xdr:from>
    <xdr:to>
      <xdr:col>2</xdr:col>
      <xdr:colOff>176212</xdr:colOff>
      <xdr:row>29</xdr:row>
      <xdr:rowOff>176212</xdr:rowOff>
    </xdr:to>
    <xdr:sp macro="" textlink="">
      <xdr:nvSpPr>
        <xdr:cNvPr id="813" name="5-Point Star 40">
          <a:extLst>
            <a:ext uri="{FF2B5EF4-FFF2-40B4-BE49-F238E27FC236}">
              <a16:creationId xmlns:a16="http://schemas.microsoft.com/office/drawing/2014/main" id="{2FDE3067-B256-4B71-99DD-2B0212A34CA4}"/>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29</xdr:row>
      <xdr:rowOff>0</xdr:rowOff>
    </xdr:from>
    <xdr:to>
      <xdr:col>2</xdr:col>
      <xdr:colOff>176212</xdr:colOff>
      <xdr:row>29</xdr:row>
      <xdr:rowOff>176212</xdr:rowOff>
    </xdr:to>
    <xdr:sp macro="" textlink="">
      <xdr:nvSpPr>
        <xdr:cNvPr id="814" name="5-Point Star 29">
          <a:extLst>
            <a:ext uri="{FF2B5EF4-FFF2-40B4-BE49-F238E27FC236}">
              <a16:creationId xmlns:a16="http://schemas.microsoft.com/office/drawing/2014/main" id="{8DE056B9-74A5-4ACC-8698-8C215995C086}"/>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30</xdr:row>
      <xdr:rowOff>0</xdr:rowOff>
    </xdr:from>
    <xdr:to>
      <xdr:col>2</xdr:col>
      <xdr:colOff>176212</xdr:colOff>
      <xdr:row>30</xdr:row>
      <xdr:rowOff>176212</xdr:rowOff>
    </xdr:to>
    <xdr:sp macro="" textlink="">
      <xdr:nvSpPr>
        <xdr:cNvPr id="815" name="5-Point Star 396">
          <a:extLst>
            <a:ext uri="{FF2B5EF4-FFF2-40B4-BE49-F238E27FC236}">
              <a16:creationId xmlns:a16="http://schemas.microsoft.com/office/drawing/2014/main" id="{ACC54C32-1078-4C8A-9893-7ACA806A4224}"/>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30</xdr:row>
      <xdr:rowOff>0</xdr:rowOff>
    </xdr:from>
    <xdr:to>
      <xdr:col>2</xdr:col>
      <xdr:colOff>176212</xdr:colOff>
      <xdr:row>30</xdr:row>
      <xdr:rowOff>176212</xdr:rowOff>
    </xdr:to>
    <xdr:sp macro="" textlink="">
      <xdr:nvSpPr>
        <xdr:cNvPr id="816" name="5-Point Star 40">
          <a:extLst>
            <a:ext uri="{FF2B5EF4-FFF2-40B4-BE49-F238E27FC236}">
              <a16:creationId xmlns:a16="http://schemas.microsoft.com/office/drawing/2014/main" id="{9B612C37-0351-42E4-96B9-5968229C2208}"/>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30</xdr:row>
      <xdr:rowOff>0</xdr:rowOff>
    </xdr:from>
    <xdr:to>
      <xdr:col>2</xdr:col>
      <xdr:colOff>176212</xdr:colOff>
      <xdr:row>30</xdr:row>
      <xdr:rowOff>176212</xdr:rowOff>
    </xdr:to>
    <xdr:sp macro="" textlink="">
      <xdr:nvSpPr>
        <xdr:cNvPr id="817" name="5-Point Star 29">
          <a:extLst>
            <a:ext uri="{FF2B5EF4-FFF2-40B4-BE49-F238E27FC236}">
              <a16:creationId xmlns:a16="http://schemas.microsoft.com/office/drawing/2014/main" id="{7022AA22-04C0-48D8-BD1D-E2BE9396CAEE}"/>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31</xdr:row>
      <xdr:rowOff>0</xdr:rowOff>
    </xdr:from>
    <xdr:to>
      <xdr:col>2</xdr:col>
      <xdr:colOff>176212</xdr:colOff>
      <xdr:row>31</xdr:row>
      <xdr:rowOff>176212</xdr:rowOff>
    </xdr:to>
    <xdr:sp macro="" textlink="">
      <xdr:nvSpPr>
        <xdr:cNvPr id="818" name="5-Point Star 396">
          <a:extLst>
            <a:ext uri="{FF2B5EF4-FFF2-40B4-BE49-F238E27FC236}">
              <a16:creationId xmlns:a16="http://schemas.microsoft.com/office/drawing/2014/main" id="{EACE38CA-F6AC-4A42-A8F1-AFBD9262C112}"/>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31</xdr:row>
      <xdr:rowOff>0</xdr:rowOff>
    </xdr:from>
    <xdr:to>
      <xdr:col>2</xdr:col>
      <xdr:colOff>176212</xdr:colOff>
      <xdr:row>31</xdr:row>
      <xdr:rowOff>176212</xdr:rowOff>
    </xdr:to>
    <xdr:sp macro="" textlink="">
      <xdr:nvSpPr>
        <xdr:cNvPr id="819" name="5-Point Star 40">
          <a:extLst>
            <a:ext uri="{FF2B5EF4-FFF2-40B4-BE49-F238E27FC236}">
              <a16:creationId xmlns:a16="http://schemas.microsoft.com/office/drawing/2014/main" id="{8F212143-D470-4854-942E-EA4EF52C08B7}"/>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31</xdr:row>
      <xdr:rowOff>0</xdr:rowOff>
    </xdr:from>
    <xdr:to>
      <xdr:col>2</xdr:col>
      <xdr:colOff>176212</xdr:colOff>
      <xdr:row>31</xdr:row>
      <xdr:rowOff>176212</xdr:rowOff>
    </xdr:to>
    <xdr:sp macro="" textlink="">
      <xdr:nvSpPr>
        <xdr:cNvPr id="820" name="5-Point Star 29">
          <a:extLst>
            <a:ext uri="{FF2B5EF4-FFF2-40B4-BE49-F238E27FC236}">
              <a16:creationId xmlns:a16="http://schemas.microsoft.com/office/drawing/2014/main" id="{8762AC81-F1E2-468B-87F4-FE63F70DDE43}"/>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32</xdr:row>
      <xdr:rowOff>0</xdr:rowOff>
    </xdr:from>
    <xdr:to>
      <xdr:col>2</xdr:col>
      <xdr:colOff>176212</xdr:colOff>
      <xdr:row>32</xdr:row>
      <xdr:rowOff>176212</xdr:rowOff>
    </xdr:to>
    <xdr:sp macro="" textlink="">
      <xdr:nvSpPr>
        <xdr:cNvPr id="821" name="5-Point Star 396">
          <a:extLst>
            <a:ext uri="{FF2B5EF4-FFF2-40B4-BE49-F238E27FC236}">
              <a16:creationId xmlns:a16="http://schemas.microsoft.com/office/drawing/2014/main" id="{1C43D62A-0274-4CFB-B2DB-DEDA43E9FDCD}"/>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32</xdr:row>
      <xdr:rowOff>0</xdr:rowOff>
    </xdr:from>
    <xdr:to>
      <xdr:col>2</xdr:col>
      <xdr:colOff>176212</xdr:colOff>
      <xdr:row>32</xdr:row>
      <xdr:rowOff>176212</xdr:rowOff>
    </xdr:to>
    <xdr:sp macro="" textlink="">
      <xdr:nvSpPr>
        <xdr:cNvPr id="822" name="5-Point Star 40">
          <a:extLst>
            <a:ext uri="{FF2B5EF4-FFF2-40B4-BE49-F238E27FC236}">
              <a16:creationId xmlns:a16="http://schemas.microsoft.com/office/drawing/2014/main" id="{E82BAA81-A3D4-4561-85EE-3AA840FD8071}"/>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32</xdr:row>
      <xdr:rowOff>0</xdr:rowOff>
    </xdr:from>
    <xdr:to>
      <xdr:col>2</xdr:col>
      <xdr:colOff>176212</xdr:colOff>
      <xdr:row>32</xdr:row>
      <xdr:rowOff>176212</xdr:rowOff>
    </xdr:to>
    <xdr:sp macro="" textlink="">
      <xdr:nvSpPr>
        <xdr:cNvPr id="823" name="5-Point Star 29">
          <a:extLst>
            <a:ext uri="{FF2B5EF4-FFF2-40B4-BE49-F238E27FC236}">
              <a16:creationId xmlns:a16="http://schemas.microsoft.com/office/drawing/2014/main" id="{77CE6E7F-4CFC-42C4-B295-E00ADEA1F9DA}"/>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33</xdr:row>
      <xdr:rowOff>0</xdr:rowOff>
    </xdr:from>
    <xdr:to>
      <xdr:col>2</xdr:col>
      <xdr:colOff>176212</xdr:colOff>
      <xdr:row>33</xdr:row>
      <xdr:rowOff>176212</xdr:rowOff>
    </xdr:to>
    <xdr:sp macro="" textlink="">
      <xdr:nvSpPr>
        <xdr:cNvPr id="824" name="5-Point Star 396">
          <a:extLst>
            <a:ext uri="{FF2B5EF4-FFF2-40B4-BE49-F238E27FC236}">
              <a16:creationId xmlns:a16="http://schemas.microsoft.com/office/drawing/2014/main" id="{1CD7EA31-84F2-4211-8050-764276162E03}"/>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33</xdr:row>
      <xdr:rowOff>0</xdr:rowOff>
    </xdr:from>
    <xdr:to>
      <xdr:col>2</xdr:col>
      <xdr:colOff>176212</xdr:colOff>
      <xdr:row>33</xdr:row>
      <xdr:rowOff>176212</xdr:rowOff>
    </xdr:to>
    <xdr:sp macro="" textlink="">
      <xdr:nvSpPr>
        <xdr:cNvPr id="825" name="5-Point Star 40">
          <a:extLst>
            <a:ext uri="{FF2B5EF4-FFF2-40B4-BE49-F238E27FC236}">
              <a16:creationId xmlns:a16="http://schemas.microsoft.com/office/drawing/2014/main" id="{DD50532B-5AE7-44D9-9F1C-FFB97CFC7970}"/>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33</xdr:row>
      <xdr:rowOff>0</xdr:rowOff>
    </xdr:from>
    <xdr:to>
      <xdr:col>2</xdr:col>
      <xdr:colOff>176212</xdr:colOff>
      <xdr:row>33</xdr:row>
      <xdr:rowOff>176212</xdr:rowOff>
    </xdr:to>
    <xdr:sp macro="" textlink="">
      <xdr:nvSpPr>
        <xdr:cNvPr id="826" name="5-Point Star 29">
          <a:extLst>
            <a:ext uri="{FF2B5EF4-FFF2-40B4-BE49-F238E27FC236}">
              <a16:creationId xmlns:a16="http://schemas.microsoft.com/office/drawing/2014/main" id="{E45E62C6-A71C-471E-8691-C98FEF84239E}"/>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34</xdr:row>
      <xdr:rowOff>0</xdr:rowOff>
    </xdr:from>
    <xdr:to>
      <xdr:col>2</xdr:col>
      <xdr:colOff>176212</xdr:colOff>
      <xdr:row>34</xdr:row>
      <xdr:rowOff>176212</xdr:rowOff>
    </xdr:to>
    <xdr:sp macro="" textlink="">
      <xdr:nvSpPr>
        <xdr:cNvPr id="827" name="5-Point Star 396">
          <a:extLst>
            <a:ext uri="{FF2B5EF4-FFF2-40B4-BE49-F238E27FC236}">
              <a16:creationId xmlns:a16="http://schemas.microsoft.com/office/drawing/2014/main" id="{33EA6E08-AD1B-48B6-A766-2E409C197300}"/>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34</xdr:row>
      <xdr:rowOff>0</xdr:rowOff>
    </xdr:from>
    <xdr:to>
      <xdr:col>2</xdr:col>
      <xdr:colOff>176212</xdr:colOff>
      <xdr:row>34</xdr:row>
      <xdr:rowOff>176212</xdr:rowOff>
    </xdr:to>
    <xdr:sp macro="" textlink="">
      <xdr:nvSpPr>
        <xdr:cNvPr id="828" name="5-Point Star 40">
          <a:extLst>
            <a:ext uri="{FF2B5EF4-FFF2-40B4-BE49-F238E27FC236}">
              <a16:creationId xmlns:a16="http://schemas.microsoft.com/office/drawing/2014/main" id="{A1A594CC-1105-4A96-AEC7-4ACEF563403F}"/>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34</xdr:row>
      <xdr:rowOff>0</xdr:rowOff>
    </xdr:from>
    <xdr:to>
      <xdr:col>2</xdr:col>
      <xdr:colOff>176212</xdr:colOff>
      <xdr:row>34</xdr:row>
      <xdr:rowOff>176212</xdr:rowOff>
    </xdr:to>
    <xdr:sp macro="" textlink="">
      <xdr:nvSpPr>
        <xdr:cNvPr id="829" name="5-Point Star 29">
          <a:extLst>
            <a:ext uri="{FF2B5EF4-FFF2-40B4-BE49-F238E27FC236}">
              <a16:creationId xmlns:a16="http://schemas.microsoft.com/office/drawing/2014/main" id="{29ADD42A-EF63-4F32-A171-B675BE0D804E}"/>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35</xdr:row>
      <xdr:rowOff>0</xdr:rowOff>
    </xdr:from>
    <xdr:to>
      <xdr:col>2</xdr:col>
      <xdr:colOff>176212</xdr:colOff>
      <xdr:row>35</xdr:row>
      <xdr:rowOff>176212</xdr:rowOff>
    </xdr:to>
    <xdr:sp macro="" textlink="">
      <xdr:nvSpPr>
        <xdr:cNvPr id="830" name="5-Point Star 396">
          <a:extLst>
            <a:ext uri="{FF2B5EF4-FFF2-40B4-BE49-F238E27FC236}">
              <a16:creationId xmlns:a16="http://schemas.microsoft.com/office/drawing/2014/main" id="{D7571EC2-FDDA-4384-B6AD-74ED2A8D44A9}"/>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35</xdr:row>
      <xdr:rowOff>0</xdr:rowOff>
    </xdr:from>
    <xdr:to>
      <xdr:col>2</xdr:col>
      <xdr:colOff>176212</xdr:colOff>
      <xdr:row>35</xdr:row>
      <xdr:rowOff>176212</xdr:rowOff>
    </xdr:to>
    <xdr:sp macro="" textlink="">
      <xdr:nvSpPr>
        <xdr:cNvPr id="831" name="5-Point Star 40">
          <a:extLst>
            <a:ext uri="{FF2B5EF4-FFF2-40B4-BE49-F238E27FC236}">
              <a16:creationId xmlns:a16="http://schemas.microsoft.com/office/drawing/2014/main" id="{745EB596-614B-412B-A210-C9F18D1380AB}"/>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35</xdr:row>
      <xdr:rowOff>0</xdr:rowOff>
    </xdr:from>
    <xdr:to>
      <xdr:col>2</xdr:col>
      <xdr:colOff>176212</xdr:colOff>
      <xdr:row>35</xdr:row>
      <xdr:rowOff>176212</xdr:rowOff>
    </xdr:to>
    <xdr:sp macro="" textlink="">
      <xdr:nvSpPr>
        <xdr:cNvPr id="832" name="5-Point Star 29">
          <a:extLst>
            <a:ext uri="{FF2B5EF4-FFF2-40B4-BE49-F238E27FC236}">
              <a16:creationId xmlns:a16="http://schemas.microsoft.com/office/drawing/2014/main" id="{C3E1DDDF-7E60-4AE0-98EC-44446BB95F52}"/>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36</xdr:row>
      <xdr:rowOff>0</xdr:rowOff>
    </xdr:from>
    <xdr:to>
      <xdr:col>2</xdr:col>
      <xdr:colOff>176212</xdr:colOff>
      <xdr:row>36</xdr:row>
      <xdr:rowOff>176212</xdr:rowOff>
    </xdr:to>
    <xdr:sp macro="" textlink="">
      <xdr:nvSpPr>
        <xdr:cNvPr id="833" name="5-Point Star 396">
          <a:extLst>
            <a:ext uri="{FF2B5EF4-FFF2-40B4-BE49-F238E27FC236}">
              <a16:creationId xmlns:a16="http://schemas.microsoft.com/office/drawing/2014/main" id="{CF56B2D7-56B3-4F59-ACF8-A722BBD7807B}"/>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36</xdr:row>
      <xdr:rowOff>0</xdr:rowOff>
    </xdr:from>
    <xdr:to>
      <xdr:col>2</xdr:col>
      <xdr:colOff>176212</xdr:colOff>
      <xdr:row>36</xdr:row>
      <xdr:rowOff>176212</xdr:rowOff>
    </xdr:to>
    <xdr:sp macro="" textlink="">
      <xdr:nvSpPr>
        <xdr:cNvPr id="834" name="5-Point Star 40">
          <a:extLst>
            <a:ext uri="{FF2B5EF4-FFF2-40B4-BE49-F238E27FC236}">
              <a16:creationId xmlns:a16="http://schemas.microsoft.com/office/drawing/2014/main" id="{8A015C50-52E7-40FA-A089-469C73329F22}"/>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36</xdr:row>
      <xdr:rowOff>0</xdr:rowOff>
    </xdr:from>
    <xdr:to>
      <xdr:col>2</xdr:col>
      <xdr:colOff>176212</xdr:colOff>
      <xdr:row>36</xdr:row>
      <xdr:rowOff>176212</xdr:rowOff>
    </xdr:to>
    <xdr:sp macro="" textlink="">
      <xdr:nvSpPr>
        <xdr:cNvPr id="835" name="5-Point Star 29">
          <a:extLst>
            <a:ext uri="{FF2B5EF4-FFF2-40B4-BE49-F238E27FC236}">
              <a16:creationId xmlns:a16="http://schemas.microsoft.com/office/drawing/2014/main" id="{489D53B2-809B-4B7C-9E8A-D0B24FC912FE}"/>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37</xdr:row>
      <xdr:rowOff>0</xdr:rowOff>
    </xdr:from>
    <xdr:to>
      <xdr:col>2</xdr:col>
      <xdr:colOff>176212</xdr:colOff>
      <xdr:row>37</xdr:row>
      <xdr:rowOff>176212</xdr:rowOff>
    </xdr:to>
    <xdr:sp macro="" textlink="">
      <xdr:nvSpPr>
        <xdr:cNvPr id="836" name="5-Point Star 396">
          <a:extLst>
            <a:ext uri="{FF2B5EF4-FFF2-40B4-BE49-F238E27FC236}">
              <a16:creationId xmlns:a16="http://schemas.microsoft.com/office/drawing/2014/main" id="{042C0653-70AD-459A-9DF4-20800869C621}"/>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37</xdr:row>
      <xdr:rowOff>0</xdr:rowOff>
    </xdr:from>
    <xdr:to>
      <xdr:col>2</xdr:col>
      <xdr:colOff>176212</xdr:colOff>
      <xdr:row>37</xdr:row>
      <xdr:rowOff>176212</xdr:rowOff>
    </xdr:to>
    <xdr:sp macro="" textlink="">
      <xdr:nvSpPr>
        <xdr:cNvPr id="837" name="5-Point Star 40">
          <a:extLst>
            <a:ext uri="{FF2B5EF4-FFF2-40B4-BE49-F238E27FC236}">
              <a16:creationId xmlns:a16="http://schemas.microsoft.com/office/drawing/2014/main" id="{5526DDF8-A081-49AE-B4A8-B72E375A2FAC}"/>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37</xdr:row>
      <xdr:rowOff>0</xdr:rowOff>
    </xdr:from>
    <xdr:to>
      <xdr:col>2</xdr:col>
      <xdr:colOff>176212</xdr:colOff>
      <xdr:row>37</xdr:row>
      <xdr:rowOff>176212</xdr:rowOff>
    </xdr:to>
    <xdr:sp macro="" textlink="">
      <xdr:nvSpPr>
        <xdr:cNvPr id="838" name="5-Point Star 29">
          <a:extLst>
            <a:ext uri="{FF2B5EF4-FFF2-40B4-BE49-F238E27FC236}">
              <a16:creationId xmlns:a16="http://schemas.microsoft.com/office/drawing/2014/main" id="{1C571115-DF14-4660-86B9-6787F6F5AAF7}"/>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38</xdr:row>
      <xdr:rowOff>0</xdr:rowOff>
    </xdr:from>
    <xdr:to>
      <xdr:col>2</xdr:col>
      <xdr:colOff>176212</xdr:colOff>
      <xdr:row>38</xdr:row>
      <xdr:rowOff>176212</xdr:rowOff>
    </xdr:to>
    <xdr:sp macro="" textlink="">
      <xdr:nvSpPr>
        <xdr:cNvPr id="839" name="5-Point Star 396">
          <a:extLst>
            <a:ext uri="{FF2B5EF4-FFF2-40B4-BE49-F238E27FC236}">
              <a16:creationId xmlns:a16="http://schemas.microsoft.com/office/drawing/2014/main" id="{F4821CA4-5F79-45BB-B990-2296E19B4C3B}"/>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38</xdr:row>
      <xdr:rowOff>0</xdr:rowOff>
    </xdr:from>
    <xdr:to>
      <xdr:col>2</xdr:col>
      <xdr:colOff>176212</xdr:colOff>
      <xdr:row>38</xdr:row>
      <xdr:rowOff>176212</xdr:rowOff>
    </xdr:to>
    <xdr:sp macro="" textlink="">
      <xdr:nvSpPr>
        <xdr:cNvPr id="840" name="5-Point Star 40">
          <a:extLst>
            <a:ext uri="{FF2B5EF4-FFF2-40B4-BE49-F238E27FC236}">
              <a16:creationId xmlns:a16="http://schemas.microsoft.com/office/drawing/2014/main" id="{54070821-6466-4270-92D6-6CA5AE97B426}"/>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38</xdr:row>
      <xdr:rowOff>0</xdr:rowOff>
    </xdr:from>
    <xdr:to>
      <xdr:col>2</xdr:col>
      <xdr:colOff>176212</xdr:colOff>
      <xdr:row>38</xdr:row>
      <xdr:rowOff>176212</xdr:rowOff>
    </xdr:to>
    <xdr:sp macro="" textlink="">
      <xdr:nvSpPr>
        <xdr:cNvPr id="841" name="5-Point Star 29">
          <a:extLst>
            <a:ext uri="{FF2B5EF4-FFF2-40B4-BE49-F238E27FC236}">
              <a16:creationId xmlns:a16="http://schemas.microsoft.com/office/drawing/2014/main" id="{08DAE611-62EB-428E-BB54-BF61995AFF22}"/>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39</xdr:row>
      <xdr:rowOff>0</xdr:rowOff>
    </xdr:from>
    <xdr:to>
      <xdr:col>2</xdr:col>
      <xdr:colOff>176212</xdr:colOff>
      <xdr:row>39</xdr:row>
      <xdr:rowOff>176212</xdr:rowOff>
    </xdr:to>
    <xdr:sp macro="" textlink="">
      <xdr:nvSpPr>
        <xdr:cNvPr id="842" name="5-Point Star 396">
          <a:extLst>
            <a:ext uri="{FF2B5EF4-FFF2-40B4-BE49-F238E27FC236}">
              <a16:creationId xmlns:a16="http://schemas.microsoft.com/office/drawing/2014/main" id="{02628E3F-545A-40FA-AD2F-AC1016A7B5E7}"/>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39</xdr:row>
      <xdr:rowOff>0</xdr:rowOff>
    </xdr:from>
    <xdr:to>
      <xdr:col>2</xdr:col>
      <xdr:colOff>176212</xdr:colOff>
      <xdr:row>39</xdr:row>
      <xdr:rowOff>176212</xdr:rowOff>
    </xdr:to>
    <xdr:sp macro="" textlink="">
      <xdr:nvSpPr>
        <xdr:cNvPr id="843" name="5-Point Star 40">
          <a:extLst>
            <a:ext uri="{FF2B5EF4-FFF2-40B4-BE49-F238E27FC236}">
              <a16:creationId xmlns:a16="http://schemas.microsoft.com/office/drawing/2014/main" id="{82159F41-E5A7-4538-8FCB-BE6CCA99565B}"/>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39</xdr:row>
      <xdr:rowOff>0</xdr:rowOff>
    </xdr:from>
    <xdr:to>
      <xdr:col>2</xdr:col>
      <xdr:colOff>176212</xdr:colOff>
      <xdr:row>39</xdr:row>
      <xdr:rowOff>176212</xdr:rowOff>
    </xdr:to>
    <xdr:sp macro="" textlink="">
      <xdr:nvSpPr>
        <xdr:cNvPr id="844" name="5-Point Star 29">
          <a:extLst>
            <a:ext uri="{FF2B5EF4-FFF2-40B4-BE49-F238E27FC236}">
              <a16:creationId xmlns:a16="http://schemas.microsoft.com/office/drawing/2014/main" id="{F5F8F1F9-7093-4798-9522-383C3AB0F462}"/>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40</xdr:row>
      <xdr:rowOff>0</xdr:rowOff>
    </xdr:from>
    <xdr:to>
      <xdr:col>2</xdr:col>
      <xdr:colOff>176212</xdr:colOff>
      <xdr:row>40</xdr:row>
      <xdr:rowOff>176212</xdr:rowOff>
    </xdr:to>
    <xdr:sp macro="" textlink="">
      <xdr:nvSpPr>
        <xdr:cNvPr id="845" name="5-Point Star 396">
          <a:extLst>
            <a:ext uri="{FF2B5EF4-FFF2-40B4-BE49-F238E27FC236}">
              <a16:creationId xmlns:a16="http://schemas.microsoft.com/office/drawing/2014/main" id="{DD3D3A45-CEBF-4FCA-9072-1C4842AAAD45}"/>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40</xdr:row>
      <xdr:rowOff>0</xdr:rowOff>
    </xdr:from>
    <xdr:to>
      <xdr:col>2</xdr:col>
      <xdr:colOff>176212</xdr:colOff>
      <xdr:row>40</xdr:row>
      <xdr:rowOff>176212</xdr:rowOff>
    </xdr:to>
    <xdr:sp macro="" textlink="">
      <xdr:nvSpPr>
        <xdr:cNvPr id="846" name="5-Point Star 40">
          <a:extLst>
            <a:ext uri="{FF2B5EF4-FFF2-40B4-BE49-F238E27FC236}">
              <a16:creationId xmlns:a16="http://schemas.microsoft.com/office/drawing/2014/main" id="{4F8096D3-0868-4F69-9D3D-E35A6FFBCEAB}"/>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40</xdr:row>
      <xdr:rowOff>0</xdr:rowOff>
    </xdr:from>
    <xdr:to>
      <xdr:col>2</xdr:col>
      <xdr:colOff>176212</xdr:colOff>
      <xdr:row>40</xdr:row>
      <xdr:rowOff>176212</xdr:rowOff>
    </xdr:to>
    <xdr:sp macro="" textlink="">
      <xdr:nvSpPr>
        <xdr:cNvPr id="847" name="5-Point Star 29">
          <a:extLst>
            <a:ext uri="{FF2B5EF4-FFF2-40B4-BE49-F238E27FC236}">
              <a16:creationId xmlns:a16="http://schemas.microsoft.com/office/drawing/2014/main" id="{FBB4358B-9E25-4807-9143-F4A4DCCF198C}"/>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41</xdr:row>
      <xdr:rowOff>0</xdr:rowOff>
    </xdr:from>
    <xdr:to>
      <xdr:col>2</xdr:col>
      <xdr:colOff>176212</xdr:colOff>
      <xdr:row>41</xdr:row>
      <xdr:rowOff>176212</xdr:rowOff>
    </xdr:to>
    <xdr:sp macro="" textlink="">
      <xdr:nvSpPr>
        <xdr:cNvPr id="848" name="5-Point Star 396">
          <a:extLst>
            <a:ext uri="{FF2B5EF4-FFF2-40B4-BE49-F238E27FC236}">
              <a16:creationId xmlns:a16="http://schemas.microsoft.com/office/drawing/2014/main" id="{449BE895-5909-4A0A-9260-A76824A80460}"/>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41</xdr:row>
      <xdr:rowOff>0</xdr:rowOff>
    </xdr:from>
    <xdr:to>
      <xdr:col>2</xdr:col>
      <xdr:colOff>176212</xdr:colOff>
      <xdr:row>41</xdr:row>
      <xdr:rowOff>176212</xdr:rowOff>
    </xdr:to>
    <xdr:sp macro="" textlink="">
      <xdr:nvSpPr>
        <xdr:cNvPr id="849" name="5-Point Star 40">
          <a:extLst>
            <a:ext uri="{FF2B5EF4-FFF2-40B4-BE49-F238E27FC236}">
              <a16:creationId xmlns:a16="http://schemas.microsoft.com/office/drawing/2014/main" id="{8DD7B6C6-4939-4CDD-8841-7538032C4E37}"/>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41</xdr:row>
      <xdr:rowOff>0</xdr:rowOff>
    </xdr:from>
    <xdr:to>
      <xdr:col>2</xdr:col>
      <xdr:colOff>176212</xdr:colOff>
      <xdr:row>41</xdr:row>
      <xdr:rowOff>176212</xdr:rowOff>
    </xdr:to>
    <xdr:sp macro="" textlink="">
      <xdr:nvSpPr>
        <xdr:cNvPr id="850" name="5-Point Star 29">
          <a:extLst>
            <a:ext uri="{FF2B5EF4-FFF2-40B4-BE49-F238E27FC236}">
              <a16:creationId xmlns:a16="http://schemas.microsoft.com/office/drawing/2014/main" id="{480EE88A-6769-4281-A78B-CE37B0ECCC03}"/>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42</xdr:row>
      <xdr:rowOff>0</xdr:rowOff>
    </xdr:from>
    <xdr:to>
      <xdr:col>2</xdr:col>
      <xdr:colOff>176212</xdr:colOff>
      <xdr:row>42</xdr:row>
      <xdr:rowOff>176212</xdr:rowOff>
    </xdr:to>
    <xdr:sp macro="" textlink="">
      <xdr:nvSpPr>
        <xdr:cNvPr id="851" name="5-Point Star 396">
          <a:extLst>
            <a:ext uri="{FF2B5EF4-FFF2-40B4-BE49-F238E27FC236}">
              <a16:creationId xmlns:a16="http://schemas.microsoft.com/office/drawing/2014/main" id="{FE6B0A93-2D8B-437E-880C-16E6A6F6AAC1}"/>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42</xdr:row>
      <xdr:rowOff>0</xdr:rowOff>
    </xdr:from>
    <xdr:to>
      <xdr:col>2</xdr:col>
      <xdr:colOff>176212</xdr:colOff>
      <xdr:row>42</xdr:row>
      <xdr:rowOff>176212</xdr:rowOff>
    </xdr:to>
    <xdr:sp macro="" textlink="">
      <xdr:nvSpPr>
        <xdr:cNvPr id="852" name="5-Point Star 40">
          <a:extLst>
            <a:ext uri="{FF2B5EF4-FFF2-40B4-BE49-F238E27FC236}">
              <a16:creationId xmlns:a16="http://schemas.microsoft.com/office/drawing/2014/main" id="{97541EF0-DBD4-43B6-9602-539CBFFDF5FE}"/>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42</xdr:row>
      <xdr:rowOff>0</xdr:rowOff>
    </xdr:from>
    <xdr:to>
      <xdr:col>2</xdr:col>
      <xdr:colOff>176212</xdr:colOff>
      <xdr:row>42</xdr:row>
      <xdr:rowOff>176212</xdr:rowOff>
    </xdr:to>
    <xdr:sp macro="" textlink="">
      <xdr:nvSpPr>
        <xdr:cNvPr id="853" name="5-Point Star 29">
          <a:extLst>
            <a:ext uri="{FF2B5EF4-FFF2-40B4-BE49-F238E27FC236}">
              <a16:creationId xmlns:a16="http://schemas.microsoft.com/office/drawing/2014/main" id="{08AA305B-744B-44C0-BC2D-B36D40787FF0}"/>
            </a:ext>
          </a:extLst>
        </xdr:cNvPr>
        <xdr:cNvSpPr/>
      </xdr:nvSpPr>
      <xdr:spPr>
        <a:xfrm>
          <a:off x="1893094" y="1360884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43</xdr:row>
      <xdr:rowOff>0</xdr:rowOff>
    </xdr:from>
    <xdr:to>
      <xdr:col>14</xdr:col>
      <xdr:colOff>176212</xdr:colOff>
      <xdr:row>43</xdr:row>
      <xdr:rowOff>176212</xdr:rowOff>
    </xdr:to>
    <xdr:sp macro="" textlink="">
      <xdr:nvSpPr>
        <xdr:cNvPr id="854" name="5-Point Star 194">
          <a:extLst>
            <a:ext uri="{FF2B5EF4-FFF2-40B4-BE49-F238E27FC236}">
              <a16:creationId xmlns:a16="http://schemas.microsoft.com/office/drawing/2014/main" id="{92FF07D2-984F-4DB5-A8F7-162D3BEAF62B}"/>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43</xdr:row>
      <xdr:rowOff>0</xdr:rowOff>
    </xdr:from>
    <xdr:to>
      <xdr:col>18</xdr:col>
      <xdr:colOff>176212</xdr:colOff>
      <xdr:row>43</xdr:row>
      <xdr:rowOff>176212</xdr:rowOff>
    </xdr:to>
    <xdr:sp macro="" textlink="">
      <xdr:nvSpPr>
        <xdr:cNvPr id="855" name="5-Point Star 245">
          <a:extLst>
            <a:ext uri="{FF2B5EF4-FFF2-40B4-BE49-F238E27FC236}">
              <a16:creationId xmlns:a16="http://schemas.microsoft.com/office/drawing/2014/main" id="{B0DE963C-F87A-484C-9F04-178C822A5023}"/>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43</xdr:row>
      <xdr:rowOff>0</xdr:rowOff>
    </xdr:from>
    <xdr:to>
      <xdr:col>19</xdr:col>
      <xdr:colOff>176212</xdr:colOff>
      <xdr:row>43</xdr:row>
      <xdr:rowOff>176212</xdr:rowOff>
    </xdr:to>
    <xdr:sp macro="" textlink="">
      <xdr:nvSpPr>
        <xdr:cNvPr id="856" name="5-Point Star 246">
          <a:extLst>
            <a:ext uri="{FF2B5EF4-FFF2-40B4-BE49-F238E27FC236}">
              <a16:creationId xmlns:a16="http://schemas.microsoft.com/office/drawing/2014/main" id="{E04B6B36-ED5E-46BE-90E3-E153000D281B}"/>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43</xdr:row>
      <xdr:rowOff>0</xdr:rowOff>
    </xdr:from>
    <xdr:to>
      <xdr:col>20</xdr:col>
      <xdr:colOff>176212</xdr:colOff>
      <xdr:row>43</xdr:row>
      <xdr:rowOff>176212</xdr:rowOff>
    </xdr:to>
    <xdr:sp macro="" textlink="">
      <xdr:nvSpPr>
        <xdr:cNvPr id="857" name="5-Point Star 247">
          <a:extLst>
            <a:ext uri="{FF2B5EF4-FFF2-40B4-BE49-F238E27FC236}">
              <a16:creationId xmlns:a16="http://schemas.microsoft.com/office/drawing/2014/main" id="{5397A998-6680-4283-BDBE-BA1B01363FD4}"/>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43</xdr:row>
      <xdr:rowOff>0</xdr:rowOff>
    </xdr:from>
    <xdr:to>
      <xdr:col>21</xdr:col>
      <xdr:colOff>176212</xdr:colOff>
      <xdr:row>43</xdr:row>
      <xdr:rowOff>176212</xdr:rowOff>
    </xdr:to>
    <xdr:sp macro="" textlink="">
      <xdr:nvSpPr>
        <xdr:cNvPr id="858" name="5-Point Star 248">
          <a:extLst>
            <a:ext uri="{FF2B5EF4-FFF2-40B4-BE49-F238E27FC236}">
              <a16:creationId xmlns:a16="http://schemas.microsoft.com/office/drawing/2014/main" id="{16142DFA-DD34-4E72-A15B-CE37E24514D1}"/>
            </a:ext>
          </a:extLst>
        </xdr:cNvPr>
        <xdr:cNvSpPr/>
      </xdr:nvSpPr>
      <xdr:spPr>
        <a:xfrm>
          <a:off x="14989969"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43</xdr:row>
      <xdr:rowOff>0</xdr:rowOff>
    </xdr:from>
    <xdr:to>
      <xdr:col>14</xdr:col>
      <xdr:colOff>176212</xdr:colOff>
      <xdr:row>43</xdr:row>
      <xdr:rowOff>176212</xdr:rowOff>
    </xdr:to>
    <xdr:sp macro="" textlink="">
      <xdr:nvSpPr>
        <xdr:cNvPr id="859" name="5-Point Star 204">
          <a:extLst>
            <a:ext uri="{FF2B5EF4-FFF2-40B4-BE49-F238E27FC236}">
              <a16:creationId xmlns:a16="http://schemas.microsoft.com/office/drawing/2014/main" id="{921B8ECD-493D-4A34-8C93-B541A2645180}"/>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43</xdr:row>
      <xdr:rowOff>0</xdr:rowOff>
    </xdr:from>
    <xdr:to>
      <xdr:col>18</xdr:col>
      <xdr:colOff>176212</xdr:colOff>
      <xdr:row>43</xdr:row>
      <xdr:rowOff>176212</xdr:rowOff>
    </xdr:to>
    <xdr:sp macro="" textlink="">
      <xdr:nvSpPr>
        <xdr:cNvPr id="860" name="5-Point Star 205">
          <a:extLst>
            <a:ext uri="{FF2B5EF4-FFF2-40B4-BE49-F238E27FC236}">
              <a16:creationId xmlns:a16="http://schemas.microsoft.com/office/drawing/2014/main" id="{4E829DD2-2A1A-4F2B-AAFA-36377F10C0AC}"/>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43</xdr:row>
      <xdr:rowOff>0</xdr:rowOff>
    </xdr:from>
    <xdr:to>
      <xdr:col>19</xdr:col>
      <xdr:colOff>176212</xdr:colOff>
      <xdr:row>43</xdr:row>
      <xdr:rowOff>176212</xdr:rowOff>
    </xdr:to>
    <xdr:sp macro="" textlink="">
      <xdr:nvSpPr>
        <xdr:cNvPr id="861" name="5-Point Star 206">
          <a:extLst>
            <a:ext uri="{FF2B5EF4-FFF2-40B4-BE49-F238E27FC236}">
              <a16:creationId xmlns:a16="http://schemas.microsoft.com/office/drawing/2014/main" id="{31B90D82-56E7-48D2-BAB6-BEED3473C45A}"/>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43</xdr:row>
      <xdr:rowOff>0</xdr:rowOff>
    </xdr:from>
    <xdr:to>
      <xdr:col>20</xdr:col>
      <xdr:colOff>176212</xdr:colOff>
      <xdr:row>43</xdr:row>
      <xdr:rowOff>176212</xdr:rowOff>
    </xdr:to>
    <xdr:sp macro="" textlink="">
      <xdr:nvSpPr>
        <xdr:cNvPr id="862" name="5-Point Star 207">
          <a:extLst>
            <a:ext uri="{FF2B5EF4-FFF2-40B4-BE49-F238E27FC236}">
              <a16:creationId xmlns:a16="http://schemas.microsoft.com/office/drawing/2014/main" id="{CA7C7234-23F0-47DC-9C7B-8114030D8862}"/>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41</xdr:row>
      <xdr:rowOff>0</xdr:rowOff>
    </xdr:from>
    <xdr:to>
      <xdr:col>14</xdr:col>
      <xdr:colOff>176212</xdr:colOff>
      <xdr:row>41</xdr:row>
      <xdr:rowOff>176212</xdr:rowOff>
    </xdr:to>
    <xdr:sp macro="" textlink="">
      <xdr:nvSpPr>
        <xdr:cNvPr id="863" name="5-Point Star 194">
          <a:extLst>
            <a:ext uri="{FF2B5EF4-FFF2-40B4-BE49-F238E27FC236}">
              <a16:creationId xmlns:a16="http://schemas.microsoft.com/office/drawing/2014/main" id="{251B7CB8-A3C9-44DD-8FA5-BFC785D29FFF}"/>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41</xdr:row>
      <xdr:rowOff>0</xdr:rowOff>
    </xdr:from>
    <xdr:to>
      <xdr:col>18</xdr:col>
      <xdr:colOff>176212</xdr:colOff>
      <xdr:row>41</xdr:row>
      <xdr:rowOff>176212</xdr:rowOff>
    </xdr:to>
    <xdr:sp macro="" textlink="">
      <xdr:nvSpPr>
        <xdr:cNvPr id="864" name="5-Point Star 245">
          <a:extLst>
            <a:ext uri="{FF2B5EF4-FFF2-40B4-BE49-F238E27FC236}">
              <a16:creationId xmlns:a16="http://schemas.microsoft.com/office/drawing/2014/main" id="{B9404B35-9849-434C-B7F6-7544319FBEEC}"/>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41</xdr:row>
      <xdr:rowOff>0</xdr:rowOff>
    </xdr:from>
    <xdr:to>
      <xdr:col>19</xdr:col>
      <xdr:colOff>176212</xdr:colOff>
      <xdr:row>41</xdr:row>
      <xdr:rowOff>176212</xdr:rowOff>
    </xdr:to>
    <xdr:sp macro="" textlink="">
      <xdr:nvSpPr>
        <xdr:cNvPr id="865" name="5-Point Star 246">
          <a:extLst>
            <a:ext uri="{FF2B5EF4-FFF2-40B4-BE49-F238E27FC236}">
              <a16:creationId xmlns:a16="http://schemas.microsoft.com/office/drawing/2014/main" id="{DE9FA602-D927-46D0-8B51-A2BAD9AC2CFA}"/>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41</xdr:row>
      <xdr:rowOff>0</xdr:rowOff>
    </xdr:from>
    <xdr:to>
      <xdr:col>20</xdr:col>
      <xdr:colOff>176212</xdr:colOff>
      <xdr:row>41</xdr:row>
      <xdr:rowOff>176212</xdr:rowOff>
    </xdr:to>
    <xdr:sp macro="" textlink="">
      <xdr:nvSpPr>
        <xdr:cNvPr id="866" name="5-Point Star 247">
          <a:extLst>
            <a:ext uri="{FF2B5EF4-FFF2-40B4-BE49-F238E27FC236}">
              <a16:creationId xmlns:a16="http://schemas.microsoft.com/office/drawing/2014/main" id="{9D27F5BF-6D6B-4233-B0F6-8CB6BBE66AB8}"/>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41</xdr:row>
      <xdr:rowOff>0</xdr:rowOff>
    </xdr:from>
    <xdr:to>
      <xdr:col>21</xdr:col>
      <xdr:colOff>176212</xdr:colOff>
      <xdr:row>41</xdr:row>
      <xdr:rowOff>176212</xdr:rowOff>
    </xdr:to>
    <xdr:sp macro="" textlink="">
      <xdr:nvSpPr>
        <xdr:cNvPr id="867" name="5-Point Star 248">
          <a:extLst>
            <a:ext uri="{FF2B5EF4-FFF2-40B4-BE49-F238E27FC236}">
              <a16:creationId xmlns:a16="http://schemas.microsoft.com/office/drawing/2014/main" id="{7078C38E-8F16-4A08-8F71-DF5D674EEBA5}"/>
            </a:ext>
          </a:extLst>
        </xdr:cNvPr>
        <xdr:cNvSpPr/>
      </xdr:nvSpPr>
      <xdr:spPr>
        <a:xfrm>
          <a:off x="14989969"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41</xdr:row>
      <xdr:rowOff>0</xdr:rowOff>
    </xdr:from>
    <xdr:to>
      <xdr:col>14</xdr:col>
      <xdr:colOff>176212</xdr:colOff>
      <xdr:row>41</xdr:row>
      <xdr:rowOff>176212</xdr:rowOff>
    </xdr:to>
    <xdr:sp macro="" textlink="">
      <xdr:nvSpPr>
        <xdr:cNvPr id="868" name="5-Point Star 204">
          <a:extLst>
            <a:ext uri="{FF2B5EF4-FFF2-40B4-BE49-F238E27FC236}">
              <a16:creationId xmlns:a16="http://schemas.microsoft.com/office/drawing/2014/main" id="{A11D3607-08FA-44CD-935F-B27FF10B6889}"/>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41</xdr:row>
      <xdr:rowOff>0</xdr:rowOff>
    </xdr:from>
    <xdr:to>
      <xdr:col>18</xdr:col>
      <xdr:colOff>176212</xdr:colOff>
      <xdr:row>41</xdr:row>
      <xdr:rowOff>176212</xdr:rowOff>
    </xdr:to>
    <xdr:sp macro="" textlink="">
      <xdr:nvSpPr>
        <xdr:cNvPr id="869" name="5-Point Star 205">
          <a:extLst>
            <a:ext uri="{FF2B5EF4-FFF2-40B4-BE49-F238E27FC236}">
              <a16:creationId xmlns:a16="http://schemas.microsoft.com/office/drawing/2014/main" id="{627712D7-369B-46CB-A7F3-80CC19274F44}"/>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41</xdr:row>
      <xdr:rowOff>0</xdr:rowOff>
    </xdr:from>
    <xdr:to>
      <xdr:col>19</xdr:col>
      <xdr:colOff>176212</xdr:colOff>
      <xdr:row>41</xdr:row>
      <xdr:rowOff>176212</xdr:rowOff>
    </xdr:to>
    <xdr:sp macro="" textlink="">
      <xdr:nvSpPr>
        <xdr:cNvPr id="870" name="5-Point Star 206">
          <a:extLst>
            <a:ext uri="{FF2B5EF4-FFF2-40B4-BE49-F238E27FC236}">
              <a16:creationId xmlns:a16="http://schemas.microsoft.com/office/drawing/2014/main" id="{A37995AA-8C4D-4F12-9A74-47694852EB2A}"/>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41</xdr:row>
      <xdr:rowOff>0</xdr:rowOff>
    </xdr:from>
    <xdr:to>
      <xdr:col>20</xdr:col>
      <xdr:colOff>176212</xdr:colOff>
      <xdr:row>41</xdr:row>
      <xdr:rowOff>176212</xdr:rowOff>
    </xdr:to>
    <xdr:sp macro="" textlink="">
      <xdr:nvSpPr>
        <xdr:cNvPr id="871" name="5-Point Star 207">
          <a:extLst>
            <a:ext uri="{FF2B5EF4-FFF2-40B4-BE49-F238E27FC236}">
              <a16:creationId xmlns:a16="http://schemas.microsoft.com/office/drawing/2014/main" id="{0390E02A-FCA2-4F47-AEC1-69DADE74AA8E}"/>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39</xdr:row>
      <xdr:rowOff>0</xdr:rowOff>
    </xdr:from>
    <xdr:to>
      <xdr:col>14</xdr:col>
      <xdr:colOff>176212</xdr:colOff>
      <xdr:row>39</xdr:row>
      <xdr:rowOff>176212</xdr:rowOff>
    </xdr:to>
    <xdr:sp macro="" textlink="">
      <xdr:nvSpPr>
        <xdr:cNvPr id="872" name="5-Point Star 194">
          <a:extLst>
            <a:ext uri="{FF2B5EF4-FFF2-40B4-BE49-F238E27FC236}">
              <a16:creationId xmlns:a16="http://schemas.microsoft.com/office/drawing/2014/main" id="{D0617038-5AB9-4F80-9361-523BFDD5FC7A}"/>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39</xdr:row>
      <xdr:rowOff>0</xdr:rowOff>
    </xdr:from>
    <xdr:to>
      <xdr:col>18</xdr:col>
      <xdr:colOff>176212</xdr:colOff>
      <xdr:row>39</xdr:row>
      <xdr:rowOff>176212</xdr:rowOff>
    </xdr:to>
    <xdr:sp macro="" textlink="">
      <xdr:nvSpPr>
        <xdr:cNvPr id="873" name="5-Point Star 245">
          <a:extLst>
            <a:ext uri="{FF2B5EF4-FFF2-40B4-BE49-F238E27FC236}">
              <a16:creationId xmlns:a16="http://schemas.microsoft.com/office/drawing/2014/main" id="{F31475DB-EA96-4091-BEDF-B63B243779CB}"/>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39</xdr:row>
      <xdr:rowOff>0</xdr:rowOff>
    </xdr:from>
    <xdr:to>
      <xdr:col>19</xdr:col>
      <xdr:colOff>176212</xdr:colOff>
      <xdr:row>39</xdr:row>
      <xdr:rowOff>176212</xdr:rowOff>
    </xdr:to>
    <xdr:sp macro="" textlink="">
      <xdr:nvSpPr>
        <xdr:cNvPr id="874" name="5-Point Star 246">
          <a:extLst>
            <a:ext uri="{FF2B5EF4-FFF2-40B4-BE49-F238E27FC236}">
              <a16:creationId xmlns:a16="http://schemas.microsoft.com/office/drawing/2014/main" id="{7FD46609-AB8A-404A-AC4A-96B5C167B9D2}"/>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39</xdr:row>
      <xdr:rowOff>0</xdr:rowOff>
    </xdr:from>
    <xdr:to>
      <xdr:col>20</xdr:col>
      <xdr:colOff>176212</xdr:colOff>
      <xdr:row>39</xdr:row>
      <xdr:rowOff>176212</xdr:rowOff>
    </xdr:to>
    <xdr:sp macro="" textlink="">
      <xdr:nvSpPr>
        <xdr:cNvPr id="875" name="5-Point Star 247">
          <a:extLst>
            <a:ext uri="{FF2B5EF4-FFF2-40B4-BE49-F238E27FC236}">
              <a16:creationId xmlns:a16="http://schemas.microsoft.com/office/drawing/2014/main" id="{EEE2E2B4-1833-4567-BB6E-85EBC2422501}"/>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39</xdr:row>
      <xdr:rowOff>0</xdr:rowOff>
    </xdr:from>
    <xdr:to>
      <xdr:col>21</xdr:col>
      <xdr:colOff>176212</xdr:colOff>
      <xdr:row>39</xdr:row>
      <xdr:rowOff>176212</xdr:rowOff>
    </xdr:to>
    <xdr:sp macro="" textlink="">
      <xdr:nvSpPr>
        <xdr:cNvPr id="876" name="5-Point Star 248">
          <a:extLst>
            <a:ext uri="{FF2B5EF4-FFF2-40B4-BE49-F238E27FC236}">
              <a16:creationId xmlns:a16="http://schemas.microsoft.com/office/drawing/2014/main" id="{EF802D7A-B480-41D3-A8D9-55BFDD7D70D2}"/>
            </a:ext>
          </a:extLst>
        </xdr:cNvPr>
        <xdr:cNvSpPr/>
      </xdr:nvSpPr>
      <xdr:spPr>
        <a:xfrm>
          <a:off x="14989969"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39</xdr:row>
      <xdr:rowOff>0</xdr:rowOff>
    </xdr:from>
    <xdr:to>
      <xdr:col>14</xdr:col>
      <xdr:colOff>176212</xdr:colOff>
      <xdr:row>39</xdr:row>
      <xdr:rowOff>176212</xdr:rowOff>
    </xdr:to>
    <xdr:sp macro="" textlink="">
      <xdr:nvSpPr>
        <xdr:cNvPr id="877" name="5-Point Star 204">
          <a:extLst>
            <a:ext uri="{FF2B5EF4-FFF2-40B4-BE49-F238E27FC236}">
              <a16:creationId xmlns:a16="http://schemas.microsoft.com/office/drawing/2014/main" id="{9B04C36E-65DC-4CB8-9603-D4D7D0A645BE}"/>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39</xdr:row>
      <xdr:rowOff>0</xdr:rowOff>
    </xdr:from>
    <xdr:to>
      <xdr:col>18</xdr:col>
      <xdr:colOff>176212</xdr:colOff>
      <xdr:row>39</xdr:row>
      <xdr:rowOff>176212</xdr:rowOff>
    </xdr:to>
    <xdr:sp macro="" textlink="">
      <xdr:nvSpPr>
        <xdr:cNvPr id="878" name="5-Point Star 205">
          <a:extLst>
            <a:ext uri="{FF2B5EF4-FFF2-40B4-BE49-F238E27FC236}">
              <a16:creationId xmlns:a16="http://schemas.microsoft.com/office/drawing/2014/main" id="{D8A6A071-07A1-4DC8-B312-B6FC2062F4FE}"/>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39</xdr:row>
      <xdr:rowOff>0</xdr:rowOff>
    </xdr:from>
    <xdr:to>
      <xdr:col>19</xdr:col>
      <xdr:colOff>176212</xdr:colOff>
      <xdr:row>39</xdr:row>
      <xdr:rowOff>176212</xdr:rowOff>
    </xdr:to>
    <xdr:sp macro="" textlink="">
      <xdr:nvSpPr>
        <xdr:cNvPr id="879" name="5-Point Star 206">
          <a:extLst>
            <a:ext uri="{FF2B5EF4-FFF2-40B4-BE49-F238E27FC236}">
              <a16:creationId xmlns:a16="http://schemas.microsoft.com/office/drawing/2014/main" id="{DBB3481E-112D-4DD3-9F05-9F35C63ADDCF}"/>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39</xdr:row>
      <xdr:rowOff>0</xdr:rowOff>
    </xdr:from>
    <xdr:to>
      <xdr:col>20</xdr:col>
      <xdr:colOff>176212</xdr:colOff>
      <xdr:row>39</xdr:row>
      <xdr:rowOff>176212</xdr:rowOff>
    </xdr:to>
    <xdr:sp macro="" textlink="">
      <xdr:nvSpPr>
        <xdr:cNvPr id="880" name="5-Point Star 207">
          <a:extLst>
            <a:ext uri="{FF2B5EF4-FFF2-40B4-BE49-F238E27FC236}">
              <a16:creationId xmlns:a16="http://schemas.microsoft.com/office/drawing/2014/main" id="{74BE2479-864F-47CE-93F0-1749FC27EBE0}"/>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37</xdr:row>
      <xdr:rowOff>0</xdr:rowOff>
    </xdr:from>
    <xdr:to>
      <xdr:col>14</xdr:col>
      <xdr:colOff>176212</xdr:colOff>
      <xdr:row>37</xdr:row>
      <xdr:rowOff>176212</xdr:rowOff>
    </xdr:to>
    <xdr:sp macro="" textlink="">
      <xdr:nvSpPr>
        <xdr:cNvPr id="881" name="5-Point Star 194">
          <a:extLst>
            <a:ext uri="{FF2B5EF4-FFF2-40B4-BE49-F238E27FC236}">
              <a16:creationId xmlns:a16="http://schemas.microsoft.com/office/drawing/2014/main" id="{BBC1D1EE-55F4-466F-96F4-629A42EC98B2}"/>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37</xdr:row>
      <xdr:rowOff>0</xdr:rowOff>
    </xdr:from>
    <xdr:to>
      <xdr:col>18</xdr:col>
      <xdr:colOff>176212</xdr:colOff>
      <xdr:row>37</xdr:row>
      <xdr:rowOff>176212</xdr:rowOff>
    </xdr:to>
    <xdr:sp macro="" textlink="">
      <xdr:nvSpPr>
        <xdr:cNvPr id="882" name="5-Point Star 245">
          <a:extLst>
            <a:ext uri="{FF2B5EF4-FFF2-40B4-BE49-F238E27FC236}">
              <a16:creationId xmlns:a16="http://schemas.microsoft.com/office/drawing/2014/main" id="{3E0D9A92-E9B4-4F5B-8046-71A79F2E8A07}"/>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37</xdr:row>
      <xdr:rowOff>0</xdr:rowOff>
    </xdr:from>
    <xdr:to>
      <xdr:col>19</xdr:col>
      <xdr:colOff>176212</xdr:colOff>
      <xdr:row>37</xdr:row>
      <xdr:rowOff>176212</xdr:rowOff>
    </xdr:to>
    <xdr:sp macro="" textlink="">
      <xdr:nvSpPr>
        <xdr:cNvPr id="883" name="5-Point Star 246">
          <a:extLst>
            <a:ext uri="{FF2B5EF4-FFF2-40B4-BE49-F238E27FC236}">
              <a16:creationId xmlns:a16="http://schemas.microsoft.com/office/drawing/2014/main" id="{2F3B248F-5A74-41AF-8861-3B5023B07295}"/>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37</xdr:row>
      <xdr:rowOff>0</xdr:rowOff>
    </xdr:from>
    <xdr:to>
      <xdr:col>20</xdr:col>
      <xdr:colOff>176212</xdr:colOff>
      <xdr:row>37</xdr:row>
      <xdr:rowOff>176212</xdr:rowOff>
    </xdr:to>
    <xdr:sp macro="" textlink="">
      <xdr:nvSpPr>
        <xdr:cNvPr id="884" name="5-Point Star 247">
          <a:extLst>
            <a:ext uri="{FF2B5EF4-FFF2-40B4-BE49-F238E27FC236}">
              <a16:creationId xmlns:a16="http://schemas.microsoft.com/office/drawing/2014/main" id="{2437746E-85D9-4AD6-A0CC-93E16013C46A}"/>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37</xdr:row>
      <xdr:rowOff>0</xdr:rowOff>
    </xdr:from>
    <xdr:to>
      <xdr:col>21</xdr:col>
      <xdr:colOff>176212</xdr:colOff>
      <xdr:row>37</xdr:row>
      <xdr:rowOff>176212</xdr:rowOff>
    </xdr:to>
    <xdr:sp macro="" textlink="">
      <xdr:nvSpPr>
        <xdr:cNvPr id="885" name="5-Point Star 248">
          <a:extLst>
            <a:ext uri="{FF2B5EF4-FFF2-40B4-BE49-F238E27FC236}">
              <a16:creationId xmlns:a16="http://schemas.microsoft.com/office/drawing/2014/main" id="{537A100B-C155-40CF-B7CF-F60ADD0FC7B5}"/>
            </a:ext>
          </a:extLst>
        </xdr:cNvPr>
        <xdr:cNvSpPr/>
      </xdr:nvSpPr>
      <xdr:spPr>
        <a:xfrm>
          <a:off x="14989969"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37</xdr:row>
      <xdr:rowOff>0</xdr:rowOff>
    </xdr:from>
    <xdr:to>
      <xdr:col>14</xdr:col>
      <xdr:colOff>176212</xdr:colOff>
      <xdr:row>37</xdr:row>
      <xdr:rowOff>176212</xdr:rowOff>
    </xdr:to>
    <xdr:sp macro="" textlink="">
      <xdr:nvSpPr>
        <xdr:cNvPr id="886" name="5-Point Star 204">
          <a:extLst>
            <a:ext uri="{FF2B5EF4-FFF2-40B4-BE49-F238E27FC236}">
              <a16:creationId xmlns:a16="http://schemas.microsoft.com/office/drawing/2014/main" id="{D2499138-D171-47A8-9549-FCFFF252F9D3}"/>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37</xdr:row>
      <xdr:rowOff>0</xdr:rowOff>
    </xdr:from>
    <xdr:to>
      <xdr:col>18</xdr:col>
      <xdr:colOff>176212</xdr:colOff>
      <xdr:row>37</xdr:row>
      <xdr:rowOff>176212</xdr:rowOff>
    </xdr:to>
    <xdr:sp macro="" textlink="">
      <xdr:nvSpPr>
        <xdr:cNvPr id="887" name="5-Point Star 205">
          <a:extLst>
            <a:ext uri="{FF2B5EF4-FFF2-40B4-BE49-F238E27FC236}">
              <a16:creationId xmlns:a16="http://schemas.microsoft.com/office/drawing/2014/main" id="{77ADB607-223E-42C8-B096-9702A310397B}"/>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37</xdr:row>
      <xdr:rowOff>0</xdr:rowOff>
    </xdr:from>
    <xdr:to>
      <xdr:col>19</xdr:col>
      <xdr:colOff>176212</xdr:colOff>
      <xdr:row>37</xdr:row>
      <xdr:rowOff>176212</xdr:rowOff>
    </xdr:to>
    <xdr:sp macro="" textlink="">
      <xdr:nvSpPr>
        <xdr:cNvPr id="888" name="5-Point Star 206">
          <a:extLst>
            <a:ext uri="{FF2B5EF4-FFF2-40B4-BE49-F238E27FC236}">
              <a16:creationId xmlns:a16="http://schemas.microsoft.com/office/drawing/2014/main" id="{EF06A4A5-59E4-4B7A-ADCF-5D07DBD81C46}"/>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37</xdr:row>
      <xdr:rowOff>0</xdr:rowOff>
    </xdr:from>
    <xdr:to>
      <xdr:col>20</xdr:col>
      <xdr:colOff>176212</xdr:colOff>
      <xdr:row>37</xdr:row>
      <xdr:rowOff>176212</xdr:rowOff>
    </xdr:to>
    <xdr:sp macro="" textlink="">
      <xdr:nvSpPr>
        <xdr:cNvPr id="889" name="5-Point Star 207">
          <a:extLst>
            <a:ext uri="{FF2B5EF4-FFF2-40B4-BE49-F238E27FC236}">
              <a16:creationId xmlns:a16="http://schemas.microsoft.com/office/drawing/2014/main" id="{1E70DBEB-C6DA-4CCC-AFA6-ECD5C10CDEF8}"/>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35</xdr:row>
      <xdr:rowOff>0</xdr:rowOff>
    </xdr:from>
    <xdr:to>
      <xdr:col>14</xdr:col>
      <xdr:colOff>176212</xdr:colOff>
      <xdr:row>35</xdr:row>
      <xdr:rowOff>176212</xdr:rowOff>
    </xdr:to>
    <xdr:sp macro="" textlink="">
      <xdr:nvSpPr>
        <xdr:cNvPr id="890" name="5-Point Star 194">
          <a:extLst>
            <a:ext uri="{FF2B5EF4-FFF2-40B4-BE49-F238E27FC236}">
              <a16:creationId xmlns:a16="http://schemas.microsoft.com/office/drawing/2014/main" id="{72BE87C7-49C1-4F20-A95C-A96D54913F0D}"/>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35</xdr:row>
      <xdr:rowOff>0</xdr:rowOff>
    </xdr:from>
    <xdr:to>
      <xdr:col>18</xdr:col>
      <xdr:colOff>176212</xdr:colOff>
      <xdr:row>35</xdr:row>
      <xdr:rowOff>176212</xdr:rowOff>
    </xdr:to>
    <xdr:sp macro="" textlink="">
      <xdr:nvSpPr>
        <xdr:cNvPr id="891" name="5-Point Star 245">
          <a:extLst>
            <a:ext uri="{FF2B5EF4-FFF2-40B4-BE49-F238E27FC236}">
              <a16:creationId xmlns:a16="http://schemas.microsoft.com/office/drawing/2014/main" id="{D63B7197-3D45-487E-94C0-E72FD06CC549}"/>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35</xdr:row>
      <xdr:rowOff>0</xdr:rowOff>
    </xdr:from>
    <xdr:to>
      <xdr:col>19</xdr:col>
      <xdr:colOff>176212</xdr:colOff>
      <xdr:row>35</xdr:row>
      <xdr:rowOff>176212</xdr:rowOff>
    </xdr:to>
    <xdr:sp macro="" textlink="">
      <xdr:nvSpPr>
        <xdr:cNvPr id="892" name="5-Point Star 246">
          <a:extLst>
            <a:ext uri="{FF2B5EF4-FFF2-40B4-BE49-F238E27FC236}">
              <a16:creationId xmlns:a16="http://schemas.microsoft.com/office/drawing/2014/main" id="{C588AC10-D85D-47ED-B13E-E5716AAAFDA9}"/>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35</xdr:row>
      <xdr:rowOff>0</xdr:rowOff>
    </xdr:from>
    <xdr:to>
      <xdr:col>20</xdr:col>
      <xdr:colOff>176212</xdr:colOff>
      <xdr:row>35</xdr:row>
      <xdr:rowOff>176212</xdr:rowOff>
    </xdr:to>
    <xdr:sp macro="" textlink="">
      <xdr:nvSpPr>
        <xdr:cNvPr id="893" name="5-Point Star 247">
          <a:extLst>
            <a:ext uri="{FF2B5EF4-FFF2-40B4-BE49-F238E27FC236}">
              <a16:creationId xmlns:a16="http://schemas.microsoft.com/office/drawing/2014/main" id="{8175B55C-04CA-4EB3-9716-D7E48AF3F68F}"/>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35</xdr:row>
      <xdr:rowOff>0</xdr:rowOff>
    </xdr:from>
    <xdr:to>
      <xdr:col>21</xdr:col>
      <xdr:colOff>176212</xdr:colOff>
      <xdr:row>35</xdr:row>
      <xdr:rowOff>176212</xdr:rowOff>
    </xdr:to>
    <xdr:sp macro="" textlink="">
      <xdr:nvSpPr>
        <xdr:cNvPr id="894" name="5-Point Star 248">
          <a:extLst>
            <a:ext uri="{FF2B5EF4-FFF2-40B4-BE49-F238E27FC236}">
              <a16:creationId xmlns:a16="http://schemas.microsoft.com/office/drawing/2014/main" id="{54FEBFAF-CEAF-4D96-9A20-92FDFA1D838D}"/>
            </a:ext>
          </a:extLst>
        </xdr:cNvPr>
        <xdr:cNvSpPr/>
      </xdr:nvSpPr>
      <xdr:spPr>
        <a:xfrm>
          <a:off x="14989969"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35</xdr:row>
      <xdr:rowOff>0</xdr:rowOff>
    </xdr:from>
    <xdr:to>
      <xdr:col>14</xdr:col>
      <xdr:colOff>176212</xdr:colOff>
      <xdr:row>35</xdr:row>
      <xdr:rowOff>176212</xdr:rowOff>
    </xdr:to>
    <xdr:sp macro="" textlink="">
      <xdr:nvSpPr>
        <xdr:cNvPr id="895" name="5-Point Star 204">
          <a:extLst>
            <a:ext uri="{FF2B5EF4-FFF2-40B4-BE49-F238E27FC236}">
              <a16:creationId xmlns:a16="http://schemas.microsoft.com/office/drawing/2014/main" id="{63B09F91-D862-4A0D-AD93-EA2D48279E6D}"/>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35</xdr:row>
      <xdr:rowOff>0</xdr:rowOff>
    </xdr:from>
    <xdr:to>
      <xdr:col>18</xdr:col>
      <xdr:colOff>176212</xdr:colOff>
      <xdr:row>35</xdr:row>
      <xdr:rowOff>176212</xdr:rowOff>
    </xdr:to>
    <xdr:sp macro="" textlink="">
      <xdr:nvSpPr>
        <xdr:cNvPr id="896" name="5-Point Star 205">
          <a:extLst>
            <a:ext uri="{FF2B5EF4-FFF2-40B4-BE49-F238E27FC236}">
              <a16:creationId xmlns:a16="http://schemas.microsoft.com/office/drawing/2014/main" id="{018239D1-FCAE-435B-BB97-2D4AE4F908E2}"/>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35</xdr:row>
      <xdr:rowOff>0</xdr:rowOff>
    </xdr:from>
    <xdr:to>
      <xdr:col>19</xdr:col>
      <xdr:colOff>176212</xdr:colOff>
      <xdr:row>35</xdr:row>
      <xdr:rowOff>176212</xdr:rowOff>
    </xdr:to>
    <xdr:sp macro="" textlink="">
      <xdr:nvSpPr>
        <xdr:cNvPr id="897" name="5-Point Star 206">
          <a:extLst>
            <a:ext uri="{FF2B5EF4-FFF2-40B4-BE49-F238E27FC236}">
              <a16:creationId xmlns:a16="http://schemas.microsoft.com/office/drawing/2014/main" id="{596ECB82-87E9-4D0E-A390-262C3F932543}"/>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35</xdr:row>
      <xdr:rowOff>0</xdr:rowOff>
    </xdr:from>
    <xdr:to>
      <xdr:col>20</xdr:col>
      <xdr:colOff>176212</xdr:colOff>
      <xdr:row>35</xdr:row>
      <xdr:rowOff>176212</xdr:rowOff>
    </xdr:to>
    <xdr:sp macro="" textlink="">
      <xdr:nvSpPr>
        <xdr:cNvPr id="898" name="5-Point Star 207">
          <a:extLst>
            <a:ext uri="{FF2B5EF4-FFF2-40B4-BE49-F238E27FC236}">
              <a16:creationId xmlns:a16="http://schemas.microsoft.com/office/drawing/2014/main" id="{EE6BF481-EE34-4C5F-AE72-5F7CC981C3D2}"/>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33</xdr:row>
      <xdr:rowOff>0</xdr:rowOff>
    </xdr:from>
    <xdr:to>
      <xdr:col>14</xdr:col>
      <xdr:colOff>176212</xdr:colOff>
      <xdr:row>33</xdr:row>
      <xdr:rowOff>176212</xdr:rowOff>
    </xdr:to>
    <xdr:sp macro="" textlink="">
      <xdr:nvSpPr>
        <xdr:cNvPr id="899" name="5-Point Star 194">
          <a:extLst>
            <a:ext uri="{FF2B5EF4-FFF2-40B4-BE49-F238E27FC236}">
              <a16:creationId xmlns:a16="http://schemas.microsoft.com/office/drawing/2014/main" id="{4253DAEB-0561-4EEA-AE91-882E51AD399A}"/>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33</xdr:row>
      <xdr:rowOff>0</xdr:rowOff>
    </xdr:from>
    <xdr:to>
      <xdr:col>18</xdr:col>
      <xdr:colOff>176212</xdr:colOff>
      <xdr:row>33</xdr:row>
      <xdr:rowOff>176212</xdr:rowOff>
    </xdr:to>
    <xdr:sp macro="" textlink="">
      <xdr:nvSpPr>
        <xdr:cNvPr id="900" name="5-Point Star 245">
          <a:extLst>
            <a:ext uri="{FF2B5EF4-FFF2-40B4-BE49-F238E27FC236}">
              <a16:creationId xmlns:a16="http://schemas.microsoft.com/office/drawing/2014/main" id="{5D12951C-313A-45B8-BA36-98031A09BEF6}"/>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33</xdr:row>
      <xdr:rowOff>0</xdr:rowOff>
    </xdr:from>
    <xdr:to>
      <xdr:col>19</xdr:col>
      <xdr:colOff>176212</xdr:colOff>
      <xdr:row>33</xdr:row>
      <xdr:rowOff>176212</xdr:rowOff>
    </xdr:to>
    <xdr:sp macro="" textlink="">
      <xdr:nvSpPr>
        <xdr:cNvPr id="901" name="5-Point Star 246">
          <a:extLst>
            <a:ext uri="{FF2B5EF4-FFF2-40B4-BE49-F238E27FC236}">
              <a16:creationId xmlns:a16="http://schemas.microsoft.com/office/drawing/2014/main" id="{19578BE0-112C-4BA6-AB3B-F2177D9C4AFB}"/>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33</xdr:row>
      <xdr:rowOff>0</xdr:rowOff>
    </xdr:from>
    <xdr:to>
      <xdr:col>20</xdr:col>
      <xdr:colOff>176212</xdr:colOff>
      <xdr:row>33</xdr:row>
      <xdr:rowOff>176212</xdr:rowOff>
    </xdr:to>
    <xdr:sp macro="" textlink="">
      <xdr:nvSpPr>
        <xdr:cNvPr id="902" name="5-Point Star 247">
          <a:extLst>
            <a:ext uri="{FF2B5EF4-FFF2-40B4-BE49-F238E27FC236}">
              <a16:creationId xmlns:a16="http://schemas.microsoft.com/office/drawing/2014/main" id="{C2495182-42B7-48D9-89F4-D929D4BC7B4F}"/>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33</xdr:row>
      <xdr:rowOff>0</xdr:rowOff>
    </xdr:from>
    <xdr:to>
      <xdr:col>21</xdr:col>
      <xdr:colOff>176212</xdr:colOff>
      <xdr:row>33</xdr:row>
      <xdr:rowOff>176212</xdr:rowOff>
    </xdr:to>
    <xdr:sp macro="" textlink="">
      <xdr:nvSpPr>
        <xdr:cNvPr id="903" name="5-Point Star 248">
          <a:extLst>
            <a:ext uri="{FF2B5EF4-FFF2-40B4-BE49-F238E27FC236}">
              <a16:creationId xmlns:a16="http://schemas.microsoft.com/office/drawing/2014/main" id="{49FEF68E-C540-4813-A2E5-F3985AD62E68}"/>
            </a:ext>
          </a:extLst>
        </xdr:cNvPr>
        <xdr:cNvSpPr/>
      </xdr:nvSpPr>
      <xdr:spPr>
        <a:xfrm>
          <a:off x="14989969"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33</xdr:row>
      <xdr:rowOff>0</xdr:rowOff>
    </xdr:from>
    <xdr:to>
      <xdr:col>14</xdr:col>
      <xdr:colOff>176212</xdr:colOff>
      <xdr:row>33</xdr:row>
      <xdr:rowOff>176212</xdr:rowOff>
    </xdr:to>
    <xdr:sp macro="" textlink="">
      <xdr:nvSpPr>
        <xdr:cNvPr id="904" name="5-Point Star 204">
          <a:extLst>
            <a:ext uri="{FF2B5EF4-FFF2-40B4-BE49-F238E27FC236}">
              <a16:creationId xmlns:a16="http://schemas.microsoft.com/office/drawing/2014/main" id="{A547AC31-5085-422A-974E-C68F8790E3D4}"/>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33</xdr:row>
      <xdr:rowOff>0</xdr:rowOff>
    </xdr:from>
    <xdr:to>
      <xdr:col>18</xdr:col>
      <xdr:colOff>176212</xdr:colOff>
      <xdr:row>33</xdr:row>
      <xdr:rowOff>176212</xdr:rowOff>
    </xdr:to>
    <xdr:sp macro="" textlink="">
      <xdr:nvSpPr>
        <xdr:cNvPr id="905" name="5-Point Star 205">
          <a:extLst>
            <a:ext uri="{FF2B5EF4-FFF2-40B4-BE49-F238E27FC236}">
              <a16:creationId xmlns:a16="http://schemas.microsoft.com/office/drawing/2014/main" id="{E3363C81-0BBD-42B3-8913-3E1553A33337}"/>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33</xdr:row>
      <xdr:rowOff>0</xdr:rowOff>
    </xdr:from>
    <xdr:to>
      <xdr:col>19</xdr:col>
      <xdr:colOff>176212</xdr:colOff>
      <xdr:row>33</xdr:row>
      <xdr:rowOff>176212</xdr:rowOff>
    </xdr:to>
    <xdr:sp macro="" textlink="">
      <xdr:nvSpPr>
        <xdr:cNvPr id="906" name="5-Point Star 206">
          <a:extLst>
            <a:ext uri="{FF2B5EF4-FFF2-40B4-BE49-F238E27FC236}">
              <a16:creationId xmlns:a16="http://schemas.microsoft.com/office/drawing/2014/main" id="{4C85BDB1-D86F-4F6B-9C2C-1B85A6884C64}"/>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33</xdr:row>
      <xdr:rowOff>0</xdr:rowOff>
    </xdr:from>
    <xdr:to>
      <xdr:col>20</xdr:col>
      <xdr:colOff>176212</xdr:colOff>
      <xdr:row>33</xdr:row>
      <xdr:rowOff>176212</xdr:rowOff>
    </xdr:to>
    <xdr:sp macro="" textlink="">
      <xdr:nvSpPr>
        <xdr:cNvPr id="907" name="5-Point Star 207">
          <a:extLst>
            <a:ext uri="{FF2B5EF4-FFF2-40B4-BE49-F238E27FC236}">
              <a16:creationId xmlns:a16="http://schemas.microsoft.com/office/drawing/2014/main" id="{A53C7941-2547-425E-AB95-1134395EB3EA}"/>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31</xdr:row>
      <xdr:rowOff>0</xdr:rowOff>
    </xdr:from>
    <xdr:to>
      <xdr:col>14</xdr:col>
      <xdr:colOff>176212</xdr:colOff>
      <xdr:row>31</xdr:row>
      <xdr:rowOff>176212</xdr:rowOff>
    </xdr:to>
    <xdr:sp macro="" textlink="">
      <xdr:nvSpPr>
        <xdr:cNvPr id="908" name="5-Point Star 194">
          <a:extLst>
            <a:ext uri="{FF2B5EF4-FFF2-40B4-BE49-F238E27FC236}">
              <a16:creationId xmlns:a16="http://schemas.microsoft.com/office/drawing/2014/main" id="{03A8A9E5-B051-4901-BCD3-276131A7A6F6}"/>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31</xdr:row>
      <xdr:rowOff>0</xdr:rowOff>
    </xdr:from>
    <xdr:to>
      <xdr:col>18</xdr:col>
      <xdr:colOff>176212</xdr:colOff>
      <xdr:row>31</xdr:row>
      <xdr:rowOff>176212</xdr:rowOff>
    </xdr:to>
    <xdr:sp macro="" textlink="">
      <xdr:nvSpPr>
        <xdr:cNvPr id="909" name="5-Point Star 245">
          <a:extLst>
            <a:ext uri="{FF2B5EF4-FFF2-40B4-BE49-F238E27FC236}">
              <a16:creationId xmlns:a16="http://schemas.microsoft.com/office/drawing/2014/main" id="{9FF710A5-2AD6-45BF-8057-B6461CF10867}"/>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31</xdr:row>
      <xdr:rowOff>0</xdr:rowOff>
    </xdr:from>
    <xdr:to>
      <xdr:col>19</xdr:col>
      <xdr:colOff>176212</xdr:colOff>
      <xdr:row>31</xdr:row>
      <xdr:rowOff>176212</xdr:rowOff>
    </xdr:to>
    <xdr:sp macro="" textlink="">
      <xdr:nvSpPr>
        <xdr:cNvPr id="910" name="5-Point Star 246">
          <a:extLst>
            <a:ext uri="{FF2B5EF4-FFF2-40B4-BE49-F238E27FC236}">
              <a16:creationId xmlns:a16="http://schemas.microsoft.com/office/drawing/2014/main" id="{6DA42F54-2FA8-4A46-A90F-6ED1645DBF39}"/>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31</xdr:row>
      <xdr:rowOff>0</xdr:rowOff>
    </xdr:from>
    <xdr:to>
      <xdr:col>20</xdr:col>
      <xdr:colOff>176212</xdr:colOff>
      <xdr:row>31</xdr:row>
      <xdr:rowOff>176212</xdr:rowOff>
    </xdr:to>
    <xdr:sp macro="" textlink="">
      <xdr:nvSpPr>
        <xdr:cNvPr id="911" name="5-Point Star 247">
          <a:extLst>
            <a:ext uri="{FF2B5EF4-FFF2-40B4-BE49-F238E27FC236}">
              <a16:creationId xmlns:a16="http://schemas.microsoft.com/office/drawing/2014/main" id="{016FA1CF-1B3E-4F71-A557-29E3C8A49DCE}"/>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31</xdr:row>
      <xdr:rowOff>0</xdr:rowOff>
    </xdr:from>
    <xdr:to>
      <xdr:col>21</xdr:col>
      <xdr:colOff>176212</xdr:colOff>
      <xdr:row>31</xdr:row>
      <xdr:rowOff>176212</xdr:rowOff>
    </xdr:to>
    <xdr:sp macro="" textlink="">
      <xdr:nvSpPr>
        <xdr:cNvPr id="912" name="5-Point Star 248">
          <a:extLst>
            <a:ext uri="{FF2B5EF4-FFF2-40B4-BE49-F238E27FC236}">
              <a16:creationId xmlns:a16="http://schemas.microsoft.com/office/drawing/2014/main" id="{FF52A0C2-D300-4F77-BE45-6B49CABEE543}"/>
            </a:ext>
          </a:extLst>
        </xdr:cNvPr>
        <xdr:cNvSpPr/>
      </xdr:nvSpPr>
      <xdr:spPr>
        <a:xfrm>
          <a:off x="14989969"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31</xdr:row>
      <xdr:rowOff>0</xdr:rowOff>
    </xdr:from>
    <xdr:to>
      <xdr:col>14</xdr:col>
      <xdr:colOff>176212</xdr:colOff>
      <xdr:row>31</xdr:row>
      <xdr:rowOff>176212</xdr:rowOff>
    </xdr:to>
    <xdr:sp macro="" textlink="">
      <xdr:nvSpPr>
        <xdr:cNvPr id="913" name="5-Point Star 204">
          <a:extLst>
            <a:ext uri="{FF2B5EF4-FFF2-40B4-BE49-F238E27FC236}">
              <a16:creationId xmlns:a16="http://schemas.microsoft.com/office/drawing/2014/main" id="{06ED8AEB-57B8-45A9-8531-7B50CF88A41C}"/>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31</xdr:row>
      <xdr:rowOff>0</xdr:rowOff>
    </xdr:from>
    <xdr:to>
      <xdr:col>18</xdr:col>
      <xdr:colOff>176212</xdr:colOff>
      <xdr:row>31</xdr:row>
      <xdr:rowOff>176212</xdr:rowOff>
    </xdr:to>
    <xdr:sp macro="" textlink="">
      <xdr:nvSpPr>
        <xdr:cNvPr id="914" name="5-Point Star 205">
          <a:extLst>
            <a:ext uri="{FF2B5EF4-FFF2-40B4-BE49-F238E27FC236}">
              <a16:creationId xmlns:a16="http://schemas.microsoft.com/office/drawing/2014/main" id="{22E7DF1E-2097-4A6C-81B1-FBF685981CDF}"/>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31</xdr:row>
      <xdr:rowOff>0</xdr:rowOff>
    </xdr:from>
    <xdr:to>
      <xdr:col>19</xdr:col>
      <xdr:colOff>176212</xdr:colOff>
      <xdr:row>31</xdr:row>
      <xdr:rowOff>176212</xdr:rowOff>
    </xdr:to>
    <xdr:sp macro="" textlink="">
      <xdr:nvSpPr>
        <xdr:cNvPr id="915" name="5-Point Star 206">
          <a:extLst>
            <a:ext uri="{FF2B5EF4-FFF2-40B4-BE49-F238E27FC236}">
              <a16:creationId xmlns:a16="http://schemas.microsoft.com/office/drawing/2014/main" id="{A58F7190-EFAC-4244-A9ED-A2B1B0CDBBE3}"/>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31</xdr:row>
      <xdr:rowOff>0</xdr:rowOff>
    </xdr:from>
    <xdr:to>
      <xdr:col>20</xdr:col>
      <xdr:colOff>176212</xdr:colOff>
      <xdr:row>31</xdr:row>
      <xdr:rowOff>176212</xdr:rowOff>
    </xdr:to>
    <xdr:sp macro="" textlink="">
      <xdr:nvSpPr>
        <xdr:cNvPr id="916" name="5-Point Star 207">
          <a:extLst>
            <a:ext uri="{FF2B5EF4-FFF2-40B4-BE49-F238E27FC236}">
              <a16:creationId xmlns:a16="http://schemas.microsoft.com/office/drawing/2014/main" id="{1FEFAE44-6FFC-430A-ABB1-EE429BD87199}"/>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29</xdr:row>
      <xdr:rowOff>0</xdr:rowOff>
    </xdr:from>
    <xdr:to>
      <xdr:col>14</xdr:col>
      <xdr:colOff>176212</xdr:colOff>
      <xdr:row>29</xdr:row>
      <xdr:rowOff>176212</xdr:rowOff>
    </xdr:to>
    <xdr:sp macro="" textlink="">
      <xdr:nvSpPr>
        <xdr:cNvPr id="917" name="5-Point Star 194">
          <a:extLst>
            <a:ext uri="{FF2B5EF4-FFF2-40B4-BE49-F238E27FC236}">
              <a16:creationId xmlns:a16="http://schemas.microsoft.com/office/drawing/2014/main" id="{AC36839E-A44D-4E0D-8368-BCC2C1C73258}"/>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29</xdr:row>
      <xdr:rowOff>0</xdr:rowOff>
    </xdr:from>
    <xdr:to>
      <xdr:col>18</xdr:col>
      <xdr:colOff>176212</xdr:colOff>
      <xdr:row>29</xdr:row>
      <xdr:rowOff>176212</xdr:rowOff>
    </xdr:to>
    <xdr:sp macro="" textlink="">
      <xdr:nvSpPr>
        <xdr:cNvPr id="918" name="5-Point Star 245">
          <a:extLst>
            <a:ext uri="{FF2B5EF4-FFF2-40B4-BE49-F238E27FC236}">
              <a16:creationId xmlns:a16="http://schemas.microsoft.com/office/drawing/2014/main" id="{1DC2CDA3-C7E4-4FFD-BCDE-0CF7280FFA6E}"/>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29</xdr:row>
      <xdr:rowOff>0</xdr:rowOff>
    </xdr:from>
    <xdr:to>
      <xdr:col>19</xdr:col>
      <xdr:colOff>176212</xdr:colOff>
      <xdr:row>29</xdr:row>
      <xdr:rowOff>176212</xdr:rowOff>
    </xdr:to>
    <xdr:sp macro="" textlink="">
      <xdr:nvSpPr>
        <xdr:cNvPr id="919" name="5-Point Star 246">
          <a:extLst>
            <a:ext uri="{FF2B5EF4-FFF2-40B4-BE49-F238E27FC236}">
              <a16:creationId xmlns:a16="http://schemas.microsoft.com/office/drawing/2014/main" id="{21C32EE0-670D-4AE0-8855-5C3E732E9F6E}"/>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29</xdr:row>
      <xdr:rowOff>0</xdr:rowOff>
    </xdr:from>
    <xdr:to>
      <xdr:col>20</xdr:col>
      <xdr:colOff>176212</xdr:colOff>
      <xdr:row>29</xdr:row>
      <xdr:rowOff>176212</xdr:rowOff>
    </xdr:to>
    <xdr:sp macro="" textlink="">
      <xdr:nvSpPr>
        <xdr:cNvPr id="920" name="5-Point Star 247">
          <a:extLst>
            <a:ext uri="{FF2B5EF4-FFF2-40B4-BE49-F238E27FC236}">
              <a16:creationId xmlns:a16="http://schemas.microsoft.com/office/drawing/2014/main" id="{3FA3BA02-DF19-452A-941E-6C0C998BAE07}"/>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29</xdr:row>
      <xdr:rowOff>0</xdr:rowOff>
    </xdr:from>
    <xdr:to>
      <xdr:col>21</xdr:col>
      <xdr:colOff>176212</xdr:colOff>
      <xdr:row>29</xdr:row>
      <xdr:rowOff>176212</xdr:rowOff>
    </xdr:to>
    <xdr:sp macro="" textlink="">
      <xdr:nvSpPr>
        <xdr:cNvPr id="921" name="5-Point Star 248">
          <a:extLst>
            <a:ext uri="{FF2B5EF4-FFF2-40B4-BE49-F238E27FC236}">
              <a16:creationId xmlns:a16="http://schemas.microsoft.com/office/drawing/2014/main" id="{38C9D396-2373-46F2-AAD1-494F125CA097}"/>
            </a:ext>
          </a:extLst>
        </xdr:cNvPr>
        <xdr:cNvSpPr/>
      </xdr:nvSpPr>
      <xdr:spPr>
        <a:xfrm>
          <a:off x="14989969"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29</xdr:row>
      <xdr:rowOff>0</xdr:rowOff>
    </xdr:from>
    <xdr:to>
      <xdr:col>14</xdr:col>
      <xdr:colOff>176212</xdr:colOff>
      <xdr:row>29</xdr:row>
      <xdr:rowOff>176212</xdr:rowOff>
    </xdr:to>
    <xdr:sp macro="" textlink="">
      <xdr:nvSpPr>
        <xdr:cNvPr id="922" name="5-Point Star 204">
          <a:extLst>
            <a:ext uri="{FF2B5EF4-FFF2-40B4-BE49-F238E27FC236}">
              <a16:creationId xmlns:a16="http://schemas.microsoft.com/office/drawing/2014/main" id="{7917421F-FABD-4F8D-BA8D-D2CCE6E472F7}"/>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29</xdr:row>
      <xdr:rowOff>0</xdr:rowOff>
    </xdr:from>
    <xdr:to>
      <xdr:col>18</xdr:col>
      <xdr:colOff>176212</xdr:colOff>
      <xdr:row>29</xdr:row>
      <xdr:rowOff>176212</xdr:rowOff>
    </xdr:to>
    <xdr:sp macro="" textlink="">
      <xdr:nvSpPr>
        <xdr:cNvPr id="923" name="5-Point Star 205">
          <a:extLst>
            <a:ext uri="{FF2B5EF4-FFF2-40B4-BE49-F238E27FC236}">
              <a16:creationId xmlns:a16="http://schemas.microsoft.com/office/drawing/2014/main" id="{9AB3D4DF-A663-47C3-AF3A-E37F5A7273B6}"/>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29</xdr:row>
      <xdr:rowOff>0</xdr:rowOff>
    </xdr:from>
    <xdr:to>
      <xdr:col>19</xdr:col>
      <xdr:colOff>176212</xdr:colOff>
      <xdr:row>29</xdr:row>
      <xdr:rowOff>176212</xdr:rowOff>
    </xdr:to>
    <xdr:sp macro="" textlink="">
      <xdr:nvSpPr>
        <xdr:cNvPr id="924" name="5-Point Star 206">
          <a:extLst>
            <a:ext uri="{FF2B5EF4-FFF2-40B4-BE49-F238E27FC236}">
              <a16:creationId xmlns:a16="http://schemas.microsoft.com/office/drawing/2014/main" id="{A4D6D734-A2A1-4D11-939E-D1E9A1714AA3}"/>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29</xdr:row>
      <xdr:rowOff>0</xdr:rowOff>
    </xdr:from>
    <xdr:to>
      <xdr:col>20</xdr:col>
      <xdr:colOff>176212</xdr:colOff>
      <xdr:row>29</xdr:row>
      <xdr:rowOff>176212</xdr:rowOff>
    </xdr:to>
    <xdr:sp macro="" textlink="">
      <xdr:nvSpPr>
        <xdr:cNvPr id="925" name="5-Point Star 207">
          <a:extLst>
            <a:ext uri="{FF2B5EF4-FFF2-40B4-BE49-F238E27FC236}">
              <a16:creationId xmlns:a16="http://schemas.microsoft.com/office/drawing/2014/main" id="{4030BB79-406E-4E34-B3A5-4CC7FF42FFF6}"/>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27</xdr:row>
      <xdr:rowOff>0</xdr:rowOff>
    </xdr:from>
    <xdr:to>
      <xdr:col>14</xdr:col>
      <xdr:colOff>176212</xdr:colOff>
      <xdr:row>27</xdr:row>
      <xdr:rowOff>176212</xdr:rowOff>
    </xdr:to>
    <xdr:sp macro="" textlink="">
      <xdr:nvSpPr>
        <xdr:cNvPr id="926" name="5-Point Star 194">
          <a:extLst>
            <a:ext uri="{FF2B5EF4-FFF2-40B4-BE49-F238E27FC236}">
              <a16:creationId xmlns:a16="http://schemas.microsoft.com/office/drawing/2014/main" id="{017A5753-F59A-47B6-BD18-EF8390B74D4A}"/>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27</xdr:row>
      <xdr:rowOff>0</xdr:rowOff>
    </xdr:from>
    <xdr:to>
      <xdr:col>18</xdr:col>
      <xdr:colOff>176212</xdr:colOff>
      <xdr:row>27</xdr:row>
      <xdr:rowOff>176212</xdr:rowOff>
    </xdr:to>
    <xdr:sp macro="" textlink="">
      <xdr:nvSpPr>
        <xdr:cNvPr id="927" name="5-Point Star 245">
          <a:extLst>
            <a:ext uri="{FF2B5EF4-FFF2-40B4-BE49-F238E27FC236}">
              <a16:creationId xmlns:a16="http://schemas.microsoft.com/office/drawing/2014/main" id="{A1430063-565A-4410-B82A-A57BE4554BA1}"/>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27</xdr:row>
      <xdr:rowOff>0</xdr:rowOff>
    </xdr:from>
    <xdr:to>
      <xdr:col>19</xdr:col>
      <xdr:colOff>176212</xdr:colOff>
      <xdr:row>27</xdr:row>
      <xdr:rowOff>176212</xdr:rowOff>
    </xdr:to>
    <xdr:sp macro="" textlink="">
      <xdr:nvSpPr>
        <xdr:cNvPr id="928" name="5-Point Star 246">
          <a:extLst>
            <a:ext uri="{FF2B5EF4-FFF2-40B4-BE49-F238E27FC236}">
              <a16:creationId xmlns:a16="http://schemas.microsoft.com/office/drawing/2014/main" id="{05A3989E-48FB-4C6E-A01F-3F21EE241F8E}"/>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27</xdr:row>
      <xdr:rowOff>0</xdr:rowOff>
    </xdr:from>
    <xdr:to>
      <xdr:col>20</xdr:col>
      <xdr:colOff>176212</xdr:colOff>
      <xdr:row>27</xdr:row>
      <xdr:rowOff>176212</xdr:rowOff>
    </xdr:to>
    <xdr:sp macro="" textlink="">
      <xdr:nvSpPr>
        <xdr:cNvPr id="929" name="5-Point Star 247">
          <a:extLst>
            <a:ext uri="{FF2B5EF4-FFF2-40B4-BE49-F238E27FC236}">
              <a16:creationId xmlns:a16="http://schemas.microsoft.com/office/drawing/2014/main" id="{F70F6D57-3A3B-418B-8B42-6A79483BB68B}"/>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27</xdr:row>
      <xdr:rowOff>0</xdr:rowOff>
    </xdr:from>
    <xdr:to>
      <xdr:col>21</xdr:col>
      <xdr:colOff>176212</xdr:colOff>
      <xdr:row>27</xdr:row>
      <xdr:rowOff>176212</xdr:rowOff>
    </xdr:to>
    <xdr:sp macro="" textlink="">
      <xdr:nvSpPr>
        <xdr:cNvPr id="930" name="5-Point Star 248">
          <a:extLst>
            <a:ext uri="{FF2B5EF4-FFF2-40B4-BE49-F238E27FC236}">
              <a16:creationId xmlns:a16="http://schemas.microsoft.com/office/drawing/2014/main" id="{4F6B6F77-5EC0-4833-904F-BE5AC6ACB0B8}"/>
            </a:ext>
          </a:extLst>
        </xdr:cNvPr>
        <xdr:cNvSpPr/>
      </xdr:nvSpPr>
      <xdr:spPr>
        <a:xfrm>
          <a:off x="14989969"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27</xdr:row>
      <xdr:rowOff>0</xdr:rowOff>
    </xdr:from>
    <xdr:to>
      <xdr:col>14</xdr:col>
      <xdr:colOff>176212</xdr:colOff>
      <xdr:row>27</xdr:row>
      <xdr:rowOff>176212</xdr:rowOff>
    </xdr:to>
    <xdr:sp macro="" textlink="">
      <xdr:nvSpPr>
        <xdr:cNvPr id="931" name="5-Point Star 204">
          <a:extLst>
            <a:ext uri="{FF2B5EF4-FFF2-40B4-BE49-F238E27FC236}">
              <a16:creationId xmlns:a16="http://schemas.microsoft.com/office/drawing/2014/main" id="{43F4136A-8D15-48A4-A1D6-6BC33A9AA33C}"/>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27</xdr:row>
      <xdr:rowOff>0</xdr:rowOff>
    </xdr:from>
    <xdr:to>
      <xdr:col>18</xdr:col>
      <xdr:colOff>176212</xdr:colOff>
      <xdr:row>27</xdr:row>
      <xdr:rowOff>176212</xdr:rowOff>
    </xdr:to>
    <xdr:sp macro="" textlink="">
      <xdr:nvSpPr>
        <xdr:cNvPr id="932" name="5-Point Star 205">
          <a:extLst>
            <a:ext uri="{FF2B5EF4-FFF2-40B4-BE49-F238E27FC236}">
              <a16:creationId xmlns:a16="http://schemas.microsoft.com/office/drawing/2014/main" id="{E3C7874E-FFD5-4D41-A48D-A9B62769A99E}"/>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27</xdr:row>
      <xdr:rowOff>0</xdr:rowOff>
    </xdr:from>
    <xdr:to>
      <xdr:col>19</xdr:col>
      <xdr:colOff>176212</xdr:colOff>
      <xdr:row>27</xdr:row>
      <xdr:rowOff>176212</xdr:rowOff>
    </xdr:to>
    <xdr:sp macro="" textlink="">
      <xdr:nvSpPr>
        <xdr:cNvPr id="933" name="5-Point Star 206">
          <a:extLst>
            <a:ext uri="{FF2B5EF4-FFF2-40B4-BE49-F238E27FC236}">
              <a16:creationId xmlns:a16="http://schemas.microsoft.com/office/drawing/2014/main" id="{540BAC40-A4C8-40D9-B0A9-C9C1FCBE1ADB}"/>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27</xdr:row>
      <xdr:rowOff>0</xdr:rowOff>
    </xdr:from>
    <xdr:to>
      <xdr:col>20</xdr:col>
      <xdr:colOff>176212</xdr:colOff>
      <xdr:row>27</xdr:row>
      <xdr:rowOff>176212</xdr:rowOff>
    </xdr:to>
    <xdr:sp macro="" textlink="">
      <xdr:nvSpPr>
        <xdr:cNvPr id="934" name="5-Point Star 207">
          <a:extLst>
            <a:ext uri="{FF2B5EF4-FFF2-40B4-BE49-F238E27FC236}">
              <a16:creationId xmlns:a16="http://schemas.microsoft.com/office/drawing/2014/main" id="{0FF3657C-B4D1-4F16-B7C8-86AA918A48AB}"/>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25</xdr:row>
      <xdr:rowOff>0</xdr:rowOff>
    </xdr:from>
    <xdr:to>
      <xdr:col>14</xdr:col>
      <xdr:colOff>176212</xdr:colOff>
      <xdr:row>25</xdr:row>
      <xdr:rowOff>176212</xdr:rowOff>
    </xdr:to>
    <xdr:sp macro="" textlink="">
      <xdr:nvSpPr>
        <xdr:cNvPr id="935" name="5-Point Star 194">
          <a:extLst>
            <a:ext uri="{FF2B5EF4-FFF2-40B4-BE49-F238E27FC236}">
              <a16:creationId xmlns:a16="http://schemas.microsoft.com/office/drawing/2014/main" id="{F9EDF5CC-4961-4660-9D98-84DF0032023A}"/>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25</xdr:row>
      <xdr:rowOff>0</xdr:rowOff>
    </xdr:from>
    <xdr:to>
      <xdr:col>18</xdr:col>
      <xdr:colOff>176212</xdr:colOff>
      <xdr:row>25</xdr:row>
      <xdr:rowOff>176212</xdr:rowOff>
    </xdr:to>
    <xdr:sp macro="" textlink="">
      <xdr:nvSpPr>
        <xdr:cNvPr id="936" name="5-Point Star 245">
          <a:extLst>
            <a:ext uri="{FF2B5EF4-FFF2-40B4-BE49-F238E27FC236}">
              <a16:creationId xmlns:a16="http://schemas.microsoft.com/office/drawing/2014/main" id="{A8643FE3-6D7A-46EF-8390-049C2540F21B}"/>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25</xdr:row>
      <xdr:rowOff>0</xdr:rowOff>
    </xdr:from>
    <xdr:to>
      <xdr:col>19</xdr:col>
      <xdr:colOff>176212</xdr:colOff>
      <xdr:row>25</xdr:row>
      <xdr:rowOff>176212</xdr:rowOff>
    </xdr:to>
    <xdr:sp macro="" textlink="">
      <xdr:nvSpPr>
        <xdr:cNvPr id="937" name="5-Point Star 246">
          <a:extLst>
            <a:ext uri="{FF2B5EF4-FFF2-40B4-BE49-F238E27FC236}">
              <a16:creationId xmlns:a16="http://schemas.microsoft.com/office/drawing/2014/main" id="{2F8FA233-BACF-40BD-866F-D7C1856708EB}"/>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25</xdr:row>
      <xdr:rowOff>0</xdr:rowOff>
    </xdr:from>
    <xdr:to>
      <xdr:col>20</xdr:col>
      <xdr:colOff>176212</xdr:colOff>
      <xdr:row>25</xdr:row>
      <xdr:rowOff>176212</xdr:rowOff>
    </xdr:to>
    <xdr:sp macro="" textlink="">
      <xdr:nvSpPr>
        <xdr:cNvPr id="938" name="5-Point Star 247">
          <a:extLst>
            <a:ext uri="{FF2B5EF4-FFF2-40B4-BE49-F238E27FC236}">
              <a16:creationId xmlns:a16="http://schemas.microsoft.com/office/drawing/2014/main" id="{5EA8BA7B-8D22-432D-89EB-C1B31B2F661C}"/>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25</xdr:row>
      <xdr:rowOff>0</xdr:rowOff>
    </xdr:from>
    <xdr:to>
      <xdr:col>21</xdr:col>
      <xdr:colOff>176212</xdr:colOff>
      <xdr:row>25</xdr:row>
      <xdr:rowOff>176212</xdr:rowOff>
    </xdr:to>
    <xdr:sp macro="" textlink="">
      <xdr:nvSpPr>
        <xdr:cNvPr id="939" name="5-Point Star 248">
          <a:extLst>
            <a:ext uri="{FF2B5EF4-FFF2-40B4-BE49-F238E27FC236}">
              <a16:creationId xmlns:a16="http://schemas.microsoft.com/office/drawing/2014/main" id="{F6226A30-AFCE-47C0-8D06-684AC26338F7}"/>
            </a:ext>
          </a:extLst>
        </xdr:cNvPr>
        <xdr:cNvSpPr/>
      </xdr:nvSpPr>
      <xdr:spPr>
        <a:xfrm>
          <a:off x="14989969"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25</xdr:row>
      <xdr:rowOff>0</xdr:rowOff>
    </xdr:from>
    <xdr:to>
      <xdr:col>14</xdr:col>
      <xdr:colOff>176212</xdr:colOff>
      <xdr:row>25</xdr:row>
      <xdr:rowOff>176212</xdr:rowOff>
    </xdr:to>
    <xdr:sp macro="" textlink="">
      <xdr:nvSpPr>
        <xdr:cNvPr id="940" name="5-Point Star 204">
          <a:extLst>
            <a:ext uri="{FF2B5EF4-FFF2-40B4-BE49-F238E27FC236}">
              <a16:creationId xmlns:a16="http://schemas.microsoft.com/office/drawing/2014/main" id="{60936361-FF91-4034-A9BD-7E5969E9F6C7}"/>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25</xdr:row>
      <xdr:rowOff>0</xdr:rowOff>
    </xdr:from>
    <xdr:to>
      <xdr:col>18</xdr:col>
      <xdr:colOff>176212</xdr:colOff>
      <xdr:row>25</xdr:row>
      <xdr:rowOff>176212</xdr:rowOff>
    </xdr:to>
    <xdr:sp macro="" textlink="">
      <xdr:nvSpPr>
        <xdr:cNvPr id="941" name="5-Point Star 205">
          <a:extLst>
            <a:ext uri="{FF2B5EF4-FFF2-40B4-BE49-F238E27FC236}">
              <a16:creationId xmlns:a16="http://schemas.microsoft.com/office/drawing/2014/main" id="{5D412A26-A621-40EF-B8C7-4A3E5AAD59B3}"/>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25</xdr:row>
      <xdr:rowOff>0</xdr:rowOff>
    </xdr:from>
    <xdr:to>
      <xdr:col>19</xdr:col>
      <xdr:colOff>176212</xdr:colOff>
      <xdr:row>25</xdr:row>
      <xdr:rowOff>176212</xdr:rowOff>
    </xdr:to>
    <xdr:sp macro="" textlink="">
      <xdr:nvSpPr>
        <xdr:cNvPr id="942" name="5-Point Star 206">
          <a:extLst>
            <a:ext uri="{FF2B5EF4-FFF2-40B4-BE49-F238E27FC236}">
              <a16:creationId xmlns:a16="http://schemas.microsoft.com/office/drawing/2014/main" id="{139BD77E-C357-4904-BA52-A96EB9C129F9}"/>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25</xdr:row>
      <xdr:rowOff>0</xdr:rowOff>
    </xdr:from>
    <xdr:to>
      <xdr:col>20</xdr:col>
      <xdr:colOff>176212</xdr:colOff>
      <xdr:row>25</xdr:row>
      <xdr:rowOff>176212</xdr:rowOff>
    </xdr:to>
    <xdr:sp macro="" textlink="">
      <xdr:nvSpPr>
        <xdr:cNvPr id="943" name="5-Point Star 207">
          <a:extLst>
            <a:ext uri="{FF2B5EF4-FFF2-40B4-BE49-F238E27FC236}">
              <a16:creationId xmlns:a16="http://schemas.microsoft.com/office/drawing/2014/main" id="{11F6014D-64C4-4390-BADB-EBD79F5666A6}"/>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23</xdr:row>
      <xdr:rowOff>0</xdr:rowOff>
    </xdr:from>
    <xdr:to>
      <xdr:col>14</xdr:col>
      <xdr:colOff>176212</xdr:colOff>
      <xdr:row>23</xdr:row>
      <xdr:rowOff>176212</xdr:rowOff>
    </xdr:to>
    <xdr:sp macro="" textlink="">
      <xdr:nvSpPr>
        <xdr:cNvPr id="944" name="5-Point Star 194">
          <a:extLst>
            <a:ext uri="{FF2B5EF4-FFF2-40B4-BE49-F238E27FC236}">
              <a16:creationId xmlns:a16="http://schemas.microsoft.com/office/drawing/2014/main" id="{E8441CC2-57C9-46AB-944F-7E336448DFF3}"/>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23</xdr:row>
      <xdr:rowOff>0</xdr:rowOff>
    </xdr:from>
    <xdr:to>
      <xdr:col>18</xdr:col>
      <xdr:colOff>176212</xdr:colOff>
      <xdr:row>23</xdr:row>
      <xdr:rowOff>176212</xdr:rowOff>
    </xdr:to>
    <xdr:sp macro="" textlink="">
      <xdr:nvSpPr>
        <xdr:cNvPr id="945" name="5-Point Star 245">
          <a:extLst>
            <a:ext uri="{FF2B5EF4-FFF2-40B4-BE49-F238E27FC236}">
              <a16:creationId xmlns:a16="http://schemas.microsoft.com/office/drawing/2014/main" id="{D394EBFA-BE2F-48F2-A618-9BB2B0A67C1A}"/>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23</xdr:row>
      <xdr:rowOff>0</xdr:rowOff>
    </xdr:from>
    <xdr:to>
      <xdr:col>19</xdr:col>
      <xdr:colOff>176212</xdr:colOff>
      <xdr:row>23</xdr:row>
      <xdr:rowOff>176212</xdr:rowOff>
    </xdr:to>
    <xdr:sp macro="" textlink="">
      <xdr:nvSpPr>
        <xdr:cNvPr id="946" name="5-Point Star 246">
          <a:extLst>
            <a:ext uri="{FF2B5EF4-FFF2-40B4-BE49-F238E27FC236}">
              <a16:creationId xmlns:a16="http://schemas.microsoft.com/office/drawing/2014/main" id="{E4A7C564-74A7-46D8-A4CF-70CFA838F6D7}"/>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23</xdr:row>
      <xdr:rowOff>0</xdr:rowOff>
    </xdr:from>
    <xdr:to>
      <xdr:col>20</xdr:col>
      <xdr:colOff>176212</xdr:colOff>
      <xdr:row>23</xdr:row>
      <xdr:rowOff>176212</xdr:rowOff>
    </xdr:to>
    <xdr:sp macro="" textlink="">
      <xdr:nvSpPr>
        <xdr:cNvPr id="947" name="5-Point Star 247">
          <a:extLst>
            <a:ext uri="{FF2B5EF4-FFF2-40B4-BE49-F238E27FC236}">
              <a16:creationId xmlns:a16="http://schemas.microsoft.com/office/drawing/2014/main" id="{1376EED5-D94B-4320-BDD4-FBB05C73AE0F}"/>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23</xdr:row>
      <xdr:rowOff>0</xdr:rowOff>
    </xdr:from>
    <xdr:to>
      <xdr:col>21</xdr:col>
      <xdr:colOff>176212</xdr:colOff>
      <xdr:row>23</xdr:row>
      <xdr:rowOff>176212</xdr:rowOff>
    </xdr:to>
    <xdr:sp macro="" textlink="">
      <xdr:nvSpPr>
        <xdr:cNvPr id="948" name="5-Point Star 248">
          <a:extLst>
            <a:ext uri="{FF2B5EF4-FFF2-40B4-BE49-F238E27FC236}">
              <a16:creationId xmlns:a16="http://schemas.microsoft.com/office/drawing/2014/main" id="{6F595D5A-7290-404E-AF7E-08E41A42D6E2}"/>
            </a:ext>
          </a:extLst>
        </xdr:cNvPr>
        <xdr:cNvSpPr/>
      </xdr:nvSpPr>
      <xdr:spPr>
        <a:xfrm>
          <a:off x="14989969"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23</xdr:row>
      <xdr:rowOff>0</xdr:rowOff>
    </xdr:from>
    <xdr:to>
      <xdr:col>14</xdr:col>
      <xdr:colOff>176212</xdr:colOff>
      <xdr:row>23</xdr:row>
      <xdr:rowOff>176212</xdr:rowOff>
    </xdr:to>
    <xdr:sp macro="" textlink="">
      <xdr:nvSpPr>
        <xdr:cNvPr id="949" name="5-Point Star 204">
          <a:extLst>
            <a:ext uri="{FF2B5EF4-FFF2-40B4-BE49-F238E27FC236}">
              <a16:creationId xmlns:a16="http://schemas.microsoft.com/office/drawing/2014/main" id="{EBD4016D-22EC-4CA6-8039-49BAD051CA93}"/>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23</xdr:row>
      <xdr:rowOff>0</xdr:rowOff>
    </xdr:from>
    <xdr:to>
      <xdr:col>18</xdr:col>
      <xdr:colOff>176212</xdr:colOff>
      <xdr:row>23</xdr:row>
      <xdr:rowOff>176212</xdr:rowOff>
    </xdr:to>
    <xdr:sp macro="" textlink="">
      <xdr:nvSpPr>
        <xdr:cNvPr id="950" name="5-Point Star 205">
          <a:extLst>
            <a:ext uri="{FF2B5EF4-FFF2-40B4-BE49-F238E27FC236}">
              <a16:creationId xmlns:a16="http://schemas.microsoft.com/office/drawing/2014/main" id="{7E4C82F6-6195-4A61-A83B-6672F4422BE6}"/>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23</xdr:row>
      <xdr:rowOff>0</xdr:rowOff>
    </xdr:from>
    <xdr:to>
      <xdr:col>19</xdr:col>
      <xdr:colOff>176212</xdr:colOff>
      <xdr:row>23</xdr:row>
      <xdr:rowOff>176212</xdr:rowOff>
    </xdr:to>
    <xdr:sp macro="" textlink="">
      <xdr:nvSpPr>
        <xdr:cNvPr id="951" name="5-Point Star 206">
          <a:extLst>
            <a:ext uri="{FF2B5EF4-FFF2-40B4-BE49-F238E27FC236}">
              <a16:creationId xmlns:a16="http://schemas.microsoft.com/office/drawing/2014/main" id="{12CC4A10-AB2E-4F8F-A741-FB8C7336C516}"/>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23</xdr:row>
      <xdr:rowOff>0</xdr:rowOff>
    </xdr:from>
    <xdr:to>
      <xdr:col>20</xdr:col>
      <xdr:colOff>176212</xdr:colOff>
      <xdr:row>23</xdr:row>
      <xdr:rowOff>176212</xdr:rowOff>
    </xdr:to>
    <xdr:sp macro="" textlink="">
      <xdr:nvSpPr>
        <xdr:cNvPr id="952" name="5-Point Star 207">
          <a:extLst>
            <a:ext uri="{FF2B5EF4-FFF2-40B4-BE49-F238E27FC236}">
              <a16:creationId xmlns:a16="http://schemas.microsoft.com/office/drawing/2014/main" id="{0A6D2F49-8231-4399-AD09-C63031266CD4}"/>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21</xdr:row>
      <xdr:rowOff>0</xdr:rowOff>
    </xdr:from>
    <xdr:to>
      <xdr:col>14</xdr:col>
      <xdr:colOff>176212</xdr:colOff>
      <xdr:row>21</xdr:row>
      <xdr:rowOff>176212</xdr:rowOff>
    </xdr:to>
    <xdr:sp macro="" textlink="">
      <xdr:nvSpPr>
        <xdr:cNvPr id="953" name="5-Point Star 194">
          <a:extLst>
            <a:ext uri="{FF2B5EF4-FFF2-40B4-BE49-F238E27FC236}">
              <a16:creationId xmlns:a16="http://schemas.microsoft.com/office/drawing/2014/main" id="{DA6150AE-EF8F-4B60-B6A0-01F1CF98BA8B}"/>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21</xdr:row>
      <xdr:rowOff>0</xdr:rowOff>
    </xdr:from>
    <xdr:to>
      <xdr:col>18</xdr:col>
      <xdr:colOff>176212</xdr:colOff>
      <xdr:row>21</xdr:row>
      <xdr:rowOff>176212</xdr:rowOff>
    </xdr:to>
    <xdr:sp macro="" textlink="">
      <xdr:nvSpPr>
        <xdr:cNvPr id="954" name="5-Point Star 245">
          <a:extLst>
            <a:ext uri="{FF2B5EF4-FFF2-40B4-BE49-F238E27FC236}">
              <a16:creationId xmlns:a16="http://schemas.microsoft.com/office/drawing/2014/main" id="{4AC91048-4393-488D-A713-2DFF3F6A1724}"/>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21</xdr:row>
      <xdr:rowOff>0</xdr:rowOff>
    </xdr:from>
    <xdr:to>
      <xdr:col>19</xdr:col>
      <xdr:colOff>176212</xdr:colOff>
      <xdr:row>21</xdr:row>
      <xdr:rowOff>176212</xdr:rowOff>
    </xdr:to>
    <xdr:sp macro="" textlink="">
      <xdr:nvSpPr>
        <xdr:cNvPr id="955" name="5-Point Star 246">
          <a:extLst>
            <a:ext uri="{FF2B5EF4-FFF2-40B4-BE49-F238E27FC236}">
              <a16:creationId xmlns:a16="http://schemas.microsoft.com/office/drawing/2014/main" id="{411A5C20-8FC0-4FF2-BA7D-46F87C9C3074}"/>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21</xdr:row>
      <xdr:rowOff>0</xdr:rowOff>
    </xdr:from>
    <xdr:to>
      <xdr:col>20</xdr:col>
      <xdr:colOff>176212</xdr:colOff>
      <xdr:row>21</xdr:row>
      <xdr:rowOff>176212</xdr:rowOff>
    </xdr:to>
    <xdr:sp macro="" textlink="">
      <xdr:nvSpPr>
        <xdr:cNvPr id="956" name="5-Point Star 247">
          <a:extLst>
            <a:ext uri="{FF2B5EF4-FFF2-40B4-BE49-F238E27FC236}">
              <a16:creationId xmlns:a16="http://schemas.microsoft.com/office/drawing/2014/main" id="{69505AF8-9AD2-4F2A-B1BE-CA596A8CC67C}"/>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21</xdr:row>
      <xdr:rowOff>0</xdr:rowOff>
    </xdr:from>
    <xdr:to>
      <xdr:col>21</xdr:col>
      <xdr:colOff>176212</xdr:colOff>
      <xdr:row>21</xdr:row>
      <xdr:rowOff>176212</xdr:rowOff>
    </xdr:to>
    <xdr:sp macro="" textlink="">
      <xdr:nvSpPr>
        <xdr:cNvPr id="957" name="5-Point Star 248">
          <a:extLst>
            <a:ext uri="{FF2B5EF4-FFF2-40B4-BE49-F238E27FC236}">
              <a16:creationId xmlns:a16="http://schemas.microsoft.com/office/drawing/2014/main" id="{9CD5379B-A6E4-4FDA-8D82-61B972984FB5}"/>
            </a:ext>
          </a:extLst>
        </xdr:cNvPr>
        <xdr:cNvSpPr/>
      </xdr:nvSpPr>
      <xdr:spPr>
        <a:xfrm>
          <a:off x="14989969"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21</xdr:row>
      <xdr:rowOff>0</xdr:rowOff>
    </xdr:from>
    <xdr:to>
      <xdr:col>14</xdr:col>
      <xdr:colOff>176212</xdr:colOff>
      <xdr:row>21</xdr:row>
      <xdr:rowOff>176212</xdr:rowOff>
    </xdr:to>
    <xdr:sp macro="" textlink="">
      <xdr:nvSpPr>
        <xdr:cNvPr id="958" name="5-Point Star 204">
          <a:extLst>
            <a:ext uri="{FF2B5EF4-FFF2-40B4-BE49-F238E27FC236}">
              <a16:creationId xmlns:a16="http://schemas.microsoft.com/office/drawing/2014/main" id="{2BB05707-6EBF-4235-8260-959B9274AC63}"/>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21</xdr:row>
      <xdr:rowOff>0</xdr:rowOff>
    </xdr:from>
    <xdr:to>
      <xdr:col>18</xdr:col>
      <xdr:colOff>176212</xdr:colOff>
      <xdr:row>21</xdr:row>
      <xdr:rowOff>176212</xdr:rowOff>
    </xdr:to>
    <xdr:sp macro="" textlink="">
      <xdr:nvSpPr>
        <xdr:cNvPr id="959" name="5-Point Star 205">
          <a:extLst>
            <a:ext uri="{FF2B5EF4-FFF2-40B4-BE49-F238E27FC236}">
              <a16:creationId xmlns:a16="http://schemas.microsoft.com/office/drawing/2014/main" id="{FD12AE4A-7530-4A55-BBA7-43B7FD91EE34}"/>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21</xdr:row>
      <xdr:rowOff>0</xdr:rowOff>
    </xdr:from>
    <xdr:to>
      <xdr:col>19</xdr:col>
      <xdr:colOff>176212</xdr:colOff>
      <xdr:row>21</xdr:row>
      <xdr:rowOff>176212</xdr:rowOff>
    </xdr:to>
    <xdr:sp macro="" textlink="">
      <xdr:nvSpPr>
        <xdr:cNvPr id="960" name="5-Point Star 206">
          <a:extLst>
            <a:ext uri="{FF2B5EF4-FFF2-40B4-BE49-F238E27FC236}">
              <a16:creationId xmlns:a16="http://schemas.microsoft.com/office/drawing/2014/main" id="{CC4C800E-348B-4A66-8787-B6EABA57A7BE}"/>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21</xdr:row>
      <xdr:rowOff>0</xdr:rowOff>
    </xdr:from>
    <xdr:to>
      <xdr:col>20</xdr:col>
      <xdr:colOff>176212</xdr:colOff>
      <xdr:row>21</xdr:row>
      <xdr:rowOff>176212</xdr:rowOff>
    </xdr:to>
    <xdr:sp macro="" textlink="">
      <xdr:nvSpPr>
        <xdr:cNvPr id="961" name="5-Point Star 207">
          <a:extLst>
            <a:ext uri="{FF2B5EF4-FFF2-40B4-BE49-F238E27FC236}">
              <a16:creationId xmlns:a16="http://schemas.microsoft.com/office/drawing/2014/main" id="{9AC2E50C-E647-4BBA-8174-7B5021D86C63}"/>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19</xdr:row>
      <xdr:rowOff>0</xdr:rowOff>
    </xdr:from>
    <xdr:to>
      <xdr:col>14</xdr:col>
      <xdr:colOff>176212</xdr:colOff>
      <xdr:row>19</xdr:row>
      <xdr:rowOff>176212</xdr:rowOff>
    </xdr:to>
    <xdr:sp macro="" textlink="">
      <xdr:nvSpPr>
        <xdr:cNvPr id="962" name="5-Point Star 194">
          <a:extLst>
            <a:ext uri="{FF2B5EF4-FFF2-40B4-BE49-F238E27FC236}">
              <a16:creationId xmlns:a16="http://schemas.microsoft.com/office/drawing/2014/main" id="{D8BF2CC8-7574-4D2D-BFE5-673B10BBD576}"/>
            </a:ext>
          </a:extLst>
        </xdr:cNvPr>
        <xdr:cNvSpPr/>
      </xdr:nvSpPr>
      <xdr:spPr>
        <a:xfrm>
          <a:off x="1063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19</xdr:row>
      <xdr:rowOff>0</xdr:rowOff>
    </xdr:from>
    <xdr:to>
      <xdr:col>18</xdr:col>
      <xdr:colOff>176212</xdr:colOff>
      <xdr:row>19</xdr:row>
      <xdr:rowOff>176212</xdr:rowOff>
    </xdr:to>
    <xdr:sp macro="" textlink="">
      <xdr:nvSpPr>
        <xdr:cNvPr id="963" name="5-Point Star 245">
          <a:extLst>
            <a:ext uri="{FF2B5EF4-FFF2-40B4-BE49-F238E27FC236}">
              <a16:creationId xmlns:a16="http://schemas.microsoft.com/office/drawing/2014/main" id="{D0D1E31E-8F16-438B-B998-7091D0B4DA1E}"/>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19</xdr:row>
      <xdr:rowOff>0</xdr:rowOff>
    </xdr:from>
    <xdr:to>
      <xdr:col>19</xdr:col>
      <xdr:colOff>176212</xdr:colOff>
      <xdr:row>19</xdr:row>
      <xdr:rowOff>176212</xdr:rowOff>
    </xdr:to>
    <xdr:sp macro="" textlink="">
      <xdr:nvSpPr>
        <xdr:cNvPr id="964" name="5-Point Star 246">
          <a:extLst>
            <a:ext uri="{FF2B5EF4-FFF2-40B4-BE49-F238E27FC236}">
              <a16:creationId xmlns:a16="http://schemas.microsoft.com/office/drawing/2014/main" id="{4B03E9E0-9C24-4FCF-8D25-3142395B0D71}"/>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19</xdr:row>
      <xdr:rowOff>0</xdr:rowOff>
    </xdr:from>
    <xdr:to>
      <xdr:col>20</xdr:col>
      <xdr:colOff>176212</xdr:colOff>
      <xdr:row>19</xdr:row>
      <xdr:rowOff>176212</xdr:rowOff>
    </xdr:to>
    <xdr:sp macro="" textlink="">
      <xdr:nvSpPr>
        <xdr:cNvPr id="965" name="5-Point Star 247">
          <a:extLst>
            <a:ext uri="{FF2B5EF4-FFF2-40B4-BE49-F238E27FC236}">
              <a16:creationId xmlns:a16="http://schemas.microsoft.com/office/drawing/2014/main" id="{3CE21D2B-9E2B-4A30-9C50-314F8C4885C4}"/>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19</xdr:row>
      <xdr:rowOff>0</xdr:rowOff>
    </xdr:from>
    <xdr:to>
      <xdr:col>21</xdr:col>
      <xdr:colOff>176212</xdr:colOff>
      <xdr:row>19</xdr:row>
      <xdr:rowOff>176212</xdr:rowOff>
    </xdr:to>
    <xdr:sp macro="" textlink="">
      <xdr:nvSpPr>
        <xdr:cNvPr id="966" name="5-Point Star 248">
          <a:extLst>
            <a:ext uri="{FF2B5EF4-FFF2-40B4-BE49-F238E27FC236}">
              <a16:creationId xmlns:a16="http://schemas.microsoft.com/office/drawing/2014/main" id="{27E706DB-1450-4754-87D6-2F89B2384C03}"/>
            </a:ext>
          </a:extLst>
        </xdr:cNvPr>
        <xdr:cNvSpPr/>
      </xdr:nvSpPr>
      <xdr:spPr>
        <a:xfrm>
          <a:off x="14989969"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19</xdr:row>
      <xdr:rowOff>0</xdr:rowOff>
    </xdr:from>
    <xdr:to>
      <xdr:col>14</xdr:col>
      <xdr:colOff>176212</xdr:colOff>
      <xdr:row>19</xdr:row>
      <xdr:rowOff>176212</xdr:rowOff>
    </xdr:to>
    <xdr:sp macro="" textlink="">
      <xdr:nvSpPr>
        <xdr:cNvPr id="967" name="5-Point Star 204">
          <a:extLst>
            <a:ext uri="{FF2B5EF4-FFF2-40B4-BE49-F238E27FC236}">
              <a16:creationId xmlns:a16="http://schemas.microsoft.com/office/drawing/2014/main" id="{03A153A0-E85D-4AE9-AE77-B869B2878171}"/>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19</xdr:row>
      <xdr:rowOff>0</xdr:rowOff>
    </xdr:from>
    <xdr:to>
      <xdr:col>18</xdr:col>
      <xdr:colOff>176212</xdr:colOff>
      <xdr:row>19</xdr:row>
      <xdr:rowOff>176212</xdr:rowOff>
    </xdr:to>
    <xdr:sp macro="" textlink="">
      <xdr:nvSpPr>
        <xdr:cNvPr id="968" name="5-Point Star 205">
          <a:extLst>
            <a:ext uri="{FF2B5EF4-FFF2-40B4-BE49-F238E27FC236}">
              <a16:creationId xmlns:a16="http://schemas.microsoft.com/office/drawing/2014/main" id="{6EAE59A8-0966-4E5B-9298-7C3E0AD88BEA}"/>
            </a:ext>
          </a:extLst>
        </xdr:cNvPr>
        <xdr:cNvSpPr/>
      </xdr:nvSpPr>
      <xdr:spPr>
        <a:xfrm>
          <a:off x="13096875"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0</xdr:colOff>
      <xdr:row>19</xdr:row>
      <xdr:rowOff>0</xdr:rowOff>
    </xdr:from>
    <xdr:to>
      <xdr:col>19</xdr:col>
      <xdr:colOff>176212</xdr:colOff>
      <xdr:row>19</xdr:row>
      <xdr:rowOff>176212</xdr:rowOff>
    </xdr:to>
    <xdr:sp macro="" textlink="">
      <xdr:nvSpPr>
        <xdr:cNvPr id="969" name="5-Point Star 206">
          <a:extLst>
            <a:ext uri="{FF2B5EF4-FFF2-40B4-BE49-F238E27FC236}">
              <a16:creationId xmlns:a16="http://schemas.microsoft.com/office/drawing/2014/main" id="{3675F267-1D9A-45F7-A4DA-B4BC6D1E241A}"/>
            </a:ext>
          </a:extLst>
        </xdr:cNvPr>
        <xdr:cNvSpPr/>
      </xdr:nvSpPr>
      <xdr:spPr>
        <a:xfrm>
          <a:off x="13823156"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19</xdr:row>
      <xdr:rowOff>0</xdr:rowOff>
    </xdr:from>
    <xdr:to>
      <xdr:col>20</xdr:col>
      <xdr:colOff>176212</xdr:colOff>
      <xdr:row>19</xdr:row>
      <xdr:rowOff>176212</xdr:rowOff>
    </xdr:to>
    <xdr:sp macro="" textlink="">
      <xdr:nvSpPr>
        <xdr:cNvPr id="970" name="5-Point Star 207">
          <a:extLst>
            <a:ext uri="{FF2B5EF4-FFF2-40B4-BE49-F238E27FC236}">
              <a16:creationId xmlns:a16="http://schemas.microsoft.com/office/drawing/2014/main" id="{ED88EA89-55E9-4140-9813-97F742C6EE1B}"/>
            </a:ext>
          </a:extLst>
        </xdr:cNvPr>
        <xdr:cNvSpPr/>
      </xdr:nvSpPr>
      <xdr:spPr>
        <a:xfrm>
          <a:off x="14442281" y="174783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68</xdr:row>
      <xdr:rowOff>0</xdr:rowOff>
    </xdr:from>
    <xdr:to>
      <xdr:col>2</xdr:col>
      <xdr:colOff>176212</xdr:colOff>
      <xdr:row>68</xdr:row>
      <xdr:rowOff>176212</xdr:rowOff>
    </xdr:to>
    <xdr:sp macro="" textlink="">
      <xdr:nvSpPr>
        <xdr:cNvPr id="971" name="5-Point Star 51">
          <a:extLst>
            <a:ext uri="{FF2B5EF4-FFF2-40B4-BE49-F238E27FC236}">
              <a16:creationId xmlns:a16="http://schemas.microsoft.com/office/drawing/2014/main" id="{3CFE0404-3A41-4AAC-9E68-1C9F8DB82770}"/>
            </a:ext>
          </a:extLst>
        </xdr:cNvPr>
        <xdr:cNvSpPr/>
      </xdr:nvSpPr>
      <xdr:spPr>
        <a:xfrm>
          <a:off x="1893094" y="226575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68</xdr:row>
      <xdr:rowOff>0</xdr:rowOff>
    </xdr:from>
    <xdr:to>
      <xdr:col>2</xdr:col>
      <xdr:colOff>176212</xdr:colOff>
      <xdr:row>68</xdr:row>
      <xdr:rowOff>176212</xdr:rowOff>
    </xdr:to>
    <xdr:sp macro="" textlink="">
      <xdr:nvSpPr>
        <xdr:cNvPr id="972" name="5-Point Star 29">
          <a:extLst>
            <a:ext uri="{FF2B5EF4-FFF2-40B4-BE49-F238E27FC236}">
              <a16:creationId xmlns:a16="http://schemas.microsoft.com/office/drawing/2014/main" id="{D3CE19E5-C41E-4A0D-9708-CFCD90870FF1}"/>
            </a:ext>
          </a:extLst>
        </xdr:cNvPr>
        <xdr:cNvSpPr/>
      </xdr:nvSpPr>
      <xdr:spPr>
        <a:xfrm>
          <a:off x="1893094" y="226575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68</xdr:row>
      <xdr:rowOff>0</xdr:rowOff>
    </xdr:from>
    <xdr:to>
      <xdr:col>2</xdr:col>
      <xdr:colOff>176212</xdr:colOff>
      <xdr:row>68</xdr:row>
      <xdr:rowOff>176212</xdr:rowOff>
    </xdr:to>
    <xdr:sp macro="" textlink="">
      <xdr:nvSpPr>
        <xdr:cNvPr id="973" name="5-Point Star 405">
          <a:extLst>
            <a:ext uri="{FF2B5EF4-FFF2-40B4-BE49-F238E27FC236}">
              <a16:creationId xmlns:a16="http://schemas.microsoft.com/office/drawing/2014/main" id="{7B1DC319-1BB5-4F0B-9141-5816A6D32A3A}"/>
            </a:ext>
          </a:extLst>
        </xdr:cNvPr>
        <xdr:cNvSpPr/>
      </xdr:nvSpPr>
      <xdr:spPr>
        <a:xfrm>
          <a:off x="1893094" y="22657594"/>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a:t>
          </a:r>
        </a:p>
      </xdr:txBody>
    </xdr:sp>
    <xdr:clientData/>
  </xdr:twoCellAnchor>
  <xdr:twoCellAnchor>
    <xdr:from>
      <xdr:col>24</xdr:col>
      <xdr:colOff>0</xdr:colOff>
      <xdr:row>26</xdr:row>
      <xdr:rowOff>0</xdr:rowOff>
    </xdr:from>
    <xdr:to>
      <xdr:col>24</xdr:col>
      <xdr:colOff>176212</xdr:colOff>
      <xdr:row>26</xdr:row>
      <xdr:rowOff>176212</xdr:rowOff>
    </xdr:to>
    <xdr:sp macro="" textlink="">
      <xdr:nvSpPr>
        <xdr:cNvPr id="626" name="5-Point Star 488">
          <a:extLst>
            <a:ext uri="{FF2B5EF4-FFF2-40B4-BE49-F238E27FC236}">
              <a16:creationId xmlns:a16="http://schemas.microsoft.com/office/drawing/2014/main" id="{DA40FB14-1162-4178-B93C-571C4981C6E3}"/>
            </a:ext>
          </a:extLst>
        </xdr:cNvPr>
        <xdr:cNvSpPr/>
      </xdr:nvSpPr>
      <xdr:spPr>
        <a:xfrm>
          <a:off x="17228344" y="8143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0</xdr:colOff>
      <xdr:row>64</xdr:row>
      <xdr:rowOff>0</xdr:rowOff>
    </xdr:from>
    <xdr:to>
      <xdr:col>24</xdr:col>
      <xdr:colOff>176212</xdr:colOff>
      <xdr:row>64</xdr:row>
      <xdr:rowOff>176212</xdr:rowOff>
    </xdr:to>
    <xdr:sp macro="" textlink="">
      <xdr:nvSpPr>
        <xdr:cNvPr id="627" name="5-Point Star 322">
          <a:extLst>
            <a:ext uri="{FF2B5EF4-FFF2-40B4-BE49-F238E27FC236}">
              <a16:creationId xmlns:a16="http://schemas.microsoft.com/office/drawing/2014/main" id="{9E06EE08-83EF-4314-89F3-5EBCBAA055B6}"/>
            </a:ext>
          </a:extLst>
        </xdr:cNvPr>
        <xdr:cNvSpPr/>
      </xdr:nvSpPr>
      <xdr:spPr>
        <a:xfrm>
          <a:off x="17228344" y="2222896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0</xdr:colOff>
      <xdr:row>64</xdr:row>
      <xdr:rowOff>0</xdr:rowOff>
    </xdr:from>
    <xdr:to>
      <xdr:col>24</xdr:col>
      <xdr:colOff>176212</xdr:colOff>
      <xdr:row>64</xdr:row>
      <xdr:rowOff>176212</xdr:rowOff>
    </xdr:to>
    <xdr:sp macro="" textlink="">
      <xdr:nvSpPr>
        <xdr:cNvPr id="628" name="5-Point Star 446">
          <a:extLst>
            <a:ext uri="{FF2B5EF4-FFF2-40B4-BE49-F238E27FC236}">
              <a16:creationId xmlns:a16="http://schemas.microsoft.com/office/drawing/2014/main" id="{F26F7306-9A24-4B0D-A85E-7A5DB42D44AD}"/>
            </a:ext>
          </a:extLst>
        </xdr:cNvPr>
        <xdr:cNvSpPr/>
      </xdr:nvSpPr>
      <xdr:spPr>
        <a:xfrm>
          <a:off x="17228344" y="2222896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0</xdr:colOff>
      <xdr:row>64</xdr:row>
      <xdr:rowOff>0</xdr:rowOff>
    </xdr:from>
    <xdr:to>
      <xdr:col>24</xdr:col>
      <xdr:colOff>176212</xdr:colOff>
      <xdr:row>64</xdr:row>
      <xdr:rowOff>176212</xdr:rowOff>
    </xdr:to>
    <xdr:sp macro="" textlink="">
      <xdr:nvSpPr>
        <xdr:cNvPr id="629" name="5-Point Star 453">
          <a:extLst>
            <a:ext uri="{FF2B5EF4-FFF2-40B4-BE49-F238E27FC236}">
              <a16:creationId xmlns:a16="http://schemas.microsoft.com/office/drawing/2014/main" id="{57DF0C68-F1E6-4DEF-862A-21AAC63BF2EC}"/>
            </a:ext>
          </a:extLst>
        </xdr:cNvPr>
        <xdr:cNvSpPr/>
      </xdr:nvSpPr>
      <xdr:spPr>
        <a:xfrm>
          <a:off x="17228344" y="2222896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0</xdr:colOff>
      <xdr:row>64</xdr:row>
      <xdr:rowOff>0</xdr:rowOff>
    </xdr:from>
    <xdr:to>
      <xdr:col>24</xdr:col>
      <xdr:colOff>176212</xdr:colOff>
      <xdr:row>64</xdr:row>
      <xdr:rowOff>176212</xdr:rowOff>
    </xdr:to>
    <xdr:sp macro="" textlink="">
      <xdr:nvSpPr>
        <xdr:cNvPr id="630" name="5-Point Star 512">
          <a:extLst>
            <a:ext uri="{FF2B5EF4-FFF2-40B4-BE49-F238E27FC236}">
              <a16:creationId xmlns:a16="http://schemas.microsoft.com/office/drawing/2014/main" id="{5615CC88-2968-4EE2-B975-C6D1F83E8689}"/>
            </a:ext>
          </a:extLst>
        </xdr:cNvPr>
        <xdr:cNvSpPr/>
      </xdr:nvSpPr>
      <xdr:spPr>
        <a:xfrm>
          <a:off x="17228344" y="22228969"/>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19</xdr:row>
      <xdr:rowOff>0</xdr:rowOff>
    </xdr:from>
    <xdr:to>
      <xdr:col>25</xdr:col>
      <xdr:colOff>176212</xdr:colOff>
      <xdr:row>19</xdr:row>
      <xdr:rowOff>176212</xdr:rowOff>
    </xdr:to>
    <xdr:sp macro="" textlink="">
      <xdr:nvSpPr>
        <xdr:cNvPr id="631" name="5-Point Star 325">
          <a:extLst>
            <a:ext uri="{FF2B5EF4-FFF2-40B4-BE49-F238E27FC236}">
              <a16:creationId xmlns:a16="http://schemas.microsoft.com/office/drawing/2014/main" id="{FAAC8EAA-AF94-48CD-8F8A-4A66D1C4652D}"/>
            </a:ext>
          </a:extLst>
        </xdr:cNvPr>
        <xdr:cNvSpPr/>
      </xdr:nvSpPr>
      <xdr:spPr>
        <a:xfrm>
          <a:off x="17930813"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21</xdr:row>
      <xdr:rowOff>0</xdr:rowOff>
    </xdr:from>
    <xdr:to>
      <xdr:col>25</xdr:col>
      <xdr:colOff>176212</xdr:colOff>
      <xdr:row>21</xdr:row>
      <xdr:rowOff>176212</xdr:rowOff>
    </xdr:to>
    <xdr:sp macro="" textlink="">
      <xdr:nvSpPr>
        <xdr:cNvPr id="632" name="5-Point Star 325">
          <a:extLst>
            <a:ext uri="{FF2B5EF4-FFF2-40B4-BE49-F238E27FC236}">
              <a16:creationId xmlns:a16="http://schemas.microsoft.com/office/drawing/2014/main" id="{760199D2-F3E6-4D67-B3A6-5148B0C79193}"/>
            </a:ext>
          </a:extLst>
        </xdr:cNvPr>
        <xdr:cNvSpPr/>
      </xdr:nvSpPr>
      <xdr:spPr>
        <a:xfrm>
          <a:off x="17930813"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23</xdr:row>
      <xdr:rowOff>0</xdr:rowOff>
    </xdr:from>
    <xdr:to>
      <xdr:col>25</xdr:col>
      <xdr:colOff>176212</xdr:colOff>
      <xdr:row>23</xdr:row>
      <xdr:rowOff>176212</xdr:rowOff>
    </xdr:to>
    <xdr:sp macro="" textlink="">
      <xdr:nvSpPr>
        <xdr:cNvPr id="633" name="5-Point Star 325">
          <a:extLst>
            <a:ext uri="{FF2B5EF4-FFF2-40B4-BE49-F238E27FC236}">
              <a16:creationId xmlns:a16="http://schemas.microsoft.com/office/drawing/2014/main" id="{17052D30-6992-453D-85AD-AD284B600738}"/>
            </a:ext>
          </a:extLst>
        </xdr:cNvPr>
        <xdr:cNvSpPr/>
      </xdr:nvSpPr>
      <xdr:spPr>
        <a:xfrm>
          <a:off x="17930813"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23</xdr:row>
      <xdr:rowOff>0</xdr:rowOff>
    </xdr:from>
    <xdr:to>
      <xdr:col>25</xdr:col>
      <xdr:colOff>176212</xdr:colOff>
      <xdr:row>23</xdr:row>
      <xdr:rowOff>176212</xdr:rowOff>
    </xdr:to>
    <xdr:sp macro="" textlink="">
      <xdr:nvSpPr>
        <xdr:cNvPr id="634" name="5-Point Star 325">
          <a:extLst>
            <a:ext uri="{FF2B5EF4-FFF2-40B4-BE49-F238E27FC236}">
              <a16:creationId xmlns:a16="http://schemas.microsoft.com/office/drawing/2014/main" id="{A743F64B-EE34-44F1-8AAD-81FEA086B1DA}"/>
            </a:ext>
          </a:extLst>
        </xdr:cNvPr>
        <xdr:cNvSpPr/>
      </xdr:nvSpPr>
      <xdr:spPr>
        <a:xfrm>
          <a:off x="17930813"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25</xdr:row>
      <xdr:rowOff>0</xdr:rowOff>
    </xdr:from>
    <xdr:to>
      <xdr:col>25</xdr:col>
      <xdr:colOff>176212</xdr:colOff>
      <xdr:row>25</xdr:row>
      <xdr:rowOff>176212</xdr:rowOff>
    </xdr:to>
    <xdr:sp macro="" textlink="">
      <xdr:nvSpPr>
        <xdr:cNvPr id="636" name="5-Point Star 325">
          <a:extLst>
            <a:ext uri="{FF2B5EF4-FFF2-40B4-BE49-F238E27FC236}">
              <a16:creationId xmlns:a16="http://schemas.microsoft.com/office/drawing/2014/main" id="{3EBDF52A-E75A-48B7-94E0-5456C938BE77}"/>
            </a:ext>
          </a:extLst>
        </xdr:cNvPr>
        <xdr:cNvSpPr/>
      </xdr:nvSpPr>
      <xdr:spPr>
        <a:xfrm>
          <a:off x="17930813"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27</xdr:row>
      <xdr:rowOff>0</xdr:rowOff>
    </xdr:from>
    <xdr:to>
      <xdr:col>25</xdr:col>
      <xdr:colOff>176212</xdr:colOff>
      <xdr:row>27</xdr:row>
      <xdr:rowOff>176212</xdr:rowOff>
    </xdr:to>
    <xdr:sp macro="" textlink="">
      <xdr:nvSpPr>
        <xdr:cNvPr id="637" name="5-Point Star 325">
          <a:extLst>
            <a:ext uri="{FF2B5EF4-FFF2-40B4-BE49-F238E27FC236}">
              <a16:creationId xmlns:a16="http://schemas.microsoft.com/office/drawing/2014/main" id="{4BBC00BB-5C39-4F38-B91E-823DAF814704}"/>
            </a:ext>
          </a:extLst>
        </xdr:cNvPr>
        <xdr:cNvSpPr/>
      </xdr:nvSpPr>
      <xdr:spPr>
        <a:xfrm>
          <a:off x="17930813"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29</xdr:row>
      <xdr:rowOff>0</xdr:rowOff>
    </xdr:from>
    <xdr:to>
      <xdr:col>25</xdr:col>
      <xdr:colOff>176212</xdr:colOff>
      <xdr:row>29</xdr:row>
      <xdr:rowOff>176212</xdr:rowOff>
    </xdr:to>
    <xdr:sp macro="" textlink="">
      <xdr:nvSpPr>
        <xdr:cNvPr id="638" name="5-Point Star 325">
          <a:extLst>
            <a:ext uri="{FF2B5EF4-FFF2-40B4-BE49-F238E27FC236}">
              <a16:creationId xmlns:a16="http://schemas.microsoft.com/office/drawing/2014/main" id="{9546417E-ACFB-4A44-B195-E0BD753BA22C}"/>
            </a:ext>
          </a:extLst>
        </xdr:cNvPr>
        <xdr:cNvSpPr/>
      </xdr:nvSpPr>
      <xdr:spPr>
        <a:xfrm>
          <a:off x="17930813"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31</xdr:row>
      <xdr:rowOff>0</xdr:rowOff>
    </xdr:from>
    <xdr:to>
      <xdr:col>25</xdr:col>
      <xdr:colOff>176212</xdr:colOff>
      <xdr:row>31</xdr:row>
      <xdr:rowOff>176212</xdr:rowOff>
    </xdr:to>
    <xdr:sp macro="" textlink="">
      <xdr:nvSpPr>
        <xdr:cNvPr id="639" name="5-Point Star 325">
          <a:extLst>
            <a:ext uri="{FF2B5EF4-FFF2-40B4-BE49-F238E27FC236}">
              <a16:creationId xmlns:a16="http://schemas.microsoft.com/office/drawing/2014/main" id="{0E422FE8-4B14-4168-A4E7-48C6D09C85B7}"/>
            </a:ext>
          </a:extLst>
        </xdr:cNvPr>
        <xdr:cNvSpPr/>
      </xdr:nvSpPr>
      <xdr:spPr>
        <a:xfrm>
          <a:off x="17930813"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33</xdr:row>
      <xdr:rowOff>0</xdr:rowOff>
    </xdr:from>
    <xdr:to>
      <xdr:col>25</xdr:col>
      <xdr:colOff>176212</xdr:colOff>
      <xdr:row>33</xdr:row>
      <xdr:rowOff>176212</xdr:rowOff>
    </xdr:to>
    <xdr:sp macro="" textlink="">
      <xdr:nvSpPr>
        <xdr:cNvPr id="640" name="5-Point Star 325">
          <a:extLst>
            <a:ext uri="{FF2B5EF4-FFF2-40B4-BE49-F238E27FC236}">
              <a16:creationId xmlns:a16="http://schemas.microsoft.com/office/drawing/2014/main" id="{DC545FDD-826C-4059-8AFC-4929C1EA450A}"/>
            </a:ext>
          </a:extLst>
        </xdr:cNvPr>
        <xdr:cNvSpPr/>
      </xdr:nvSpPr>
      <xdr:spPr>
        <a:xfrm>
          <a:off x="17930813"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35</xdr:row>
      <xdr:rowOff>0</xdr:rowOff>
    </xdr:from>
    <xdr:to>
      <xdr:col>25</xdr:col>
      <xdr:colOff>176212</xdr:colOff>
      <xdr:row>35</xdr:row>
      <xdr:rowOff>176212</xdr:rowOff>
    </xdr:to>
    <xdr:sp macro="" textlink="">
      <xdr:nvSpPr>
        <xdr:cNvPr id="641" name="5-Point Star 325">
          <a:extLst>
            <a:ext uri="{FF2B5EF4-FFF2-40B4-BE49-F238E27FC236}">
              <a16:creationId xmlns:a16="http://schemas.microsoft.com/office/drawing/2014/main" id="{34F2ADB1-5F10-49E5-8887-00480CFA15B6}"/>
            </a:ext>
          </a:extLst>
        </xdr:cNvPr>
        <xdr:cNvSpPr/>
      </xdr:nvSpPr>
      <xdr:spPr>
        <a:xfrm>
          <a:off x="17930813"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37</xdr:row>
      <xdr:rowOff>0</xdr:rowOff>
    </xdr:from>
    <xdr:to>
      <xdr:col>25</xdr:col>
      <xdr:colOff>176212</xdr:colOff>
      <xdr:row>37</xdr:row>
      <xdr:rowOff>176212</xdr:rowOff>
    </xdr:to>
    <xdr:sp macro="" textlink="">
      <xdr:nvSpPr>
        <xdr:cNvPr id="642" name="5-Point Star 325">
          <a:extLst>
            <a:ext uri="{FF2B5EF4-FFF2-40B4-BE49-F238E27FC236}">
              <a16:creationId xmlns:a16="http://schemas.microsoft.com/office/drawing/2014/main" id="{CF829E8A-A0CD-4FF1-8976-6FD5DDE373DB}"/>
            </a:ext>
          </a:extLst>
        </xdr:cNvPr>
        <xdr:cNvSpPr/>
      </xdr:nvSpPr>
      <xdr:spPr>
        <a:xfrm>
          <a:off x="17930813"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39</xdr:row>
      <xdr:rowOff>0</xdr:rowOff>
    </xdr:from>
    <xdr:to>
      <xdr:col>25</xdr:col>
      <xdr:colOff>176212</xdr:colOff>
      <xdr:row>39</xdr:row>
      <xdr:rowOff>176212</xdr:rowOff>
    </xdr:to>
    <xdr:sp macro="" textlink="">
      <xdr:nvSpPr>
        <xdr:cNvPr id="643" name="5-Point Star 325">
          <a:extLst>
            <a:ext uri="{FF2B5EF4-FFF2-40B4-BE49-F238E27FC236}">
              <a16:creationId xmlns:a16="http://schemas.microsoft.com/office/drawing/2014/main" id="{FA9E7E46-CE96-4914-AC23-7ABDE626BC07}"/>
            </a:ext>
          </a:extLst>
        </xdr:cNvPr>
        <xdr:cNvSpPr/>
      </xdr:nvSpPr>
      <xdr:spPr>
        <a:xfrm>
          <a:off x="17930813"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41</xdr:row>
      <xdr:rowOff>0</xdr:rowOff>
    </xdr:from>
    <xdr:to>
      <xdr:col>25</xdr:col>
      <xdr:colOff>176212</xdr:colOff>
      <xdr:row>41</xdr:row>
      <xdr:rowOff>176212</xdr:rowOff>
    </xdr:to>
    <xdr:sp macro="" textlink="">
      <xdr:nvSpPr>
        <xdr:cNvPr id="644" name="5-Point Star 325">
          <a:extLst>
            <a:ext uri="{FF2B5EF4-FFF2-40B4-BE49-F238E27FC236}">
              <a16:creationId xmlns:a16="http://schemas.microsoft.com/office/drawing/2014/main" id="{10EE7E4F-FE89-49E7-8AE9-4253E407B2C8}"/>
            </a:ext>
          </a:extLst>
        </xdr:cNvPr>
        <xdr:cNvSpPr/>
      </xdr:nvSpPr>
      <xdr:spPr>
        <a:xfrm>
          <a:off x="17930813"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43</xdr:row>
      <xdr:rowOff>0</xdr:rowOff>
    </xdr:from>
    <xdr:to>
      <xdr:col>25</xdr:col>
      <xdr:colOff>176212</xdr:colOff>
      <xdr:row>43</xdr:row>
      <xdr:rowOff>176212</xdr:rowOff>
    </xdr:to>
    <xdr:sp macro="" textlink="">
      <xdr:nvSpPr>
        <xdr:cNvPr id="645" name="5-Point Star 325">
          <a:extLst>
            <a:ext uri="{FF2B5EF4-FFF2-40B4-BE49-F238E27FC236}">
              <a16:creationId xmlns:a16="http://schemas.microsoft.com/office/drawing/2014/main" id="{31952545-4C70-47B1-812C-121ADEAFE622}"/>
            </a:ext>
          </a:extLst>
        </xdr:cNvPr>
        <xdr:cNvSpPr/>
      </xdr:nvSpPr>
      <xdr:spPr>
        <a:xfrm>
          <a:off x="17930813"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48</xdr:row>
      <xdr:rowOff>0</xdr:rowOff>
    </xdr:from>
    <xdr:to>
      <xdr:col>25</xdr:col>
      <xdr:colOff>176212</xdr:colOff>
      <xdr:row>48</xdr:row>
      <xdr:rowOff>176212</xdr:rowOff>
    </xdr:to>
    <xdr:sp macro="" textlink="">
      <xdr:nvSpPr>
        <xdr:cNvPr id="646" name="5-Point Star 325">
          <a:extLst>
            <a:ext uri="{FF2B5EF4-FFF2-40B4-BE49-F238E27FC236}">
              <a16:creationId xmlns:a16="http://schemas.microsoft.com/office/drawing/2014/main" id="{8F08BF55-B2CF-456A-8D57-B8FF5DF2699B}"/>
            </a:ext>
          </a:extLst>
        </xdr:cNvPr>
        <xdr:cNvSpPr/>
      </xdr:nvSpPr>
      <xdr:spPr>
        <a:xfrm>
          <a:off x="17930813"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50</xdr:row>
      <xdr:rowOff>0</xdr:rowOff>
    </xdr:from>
    <xdr:to>
      <xdr:col>25</xdr:col>
      <xdr:colOff>176212</xdr:colOff>
      <xdr:row>50</xdr:row>
      <xdr:rowOff>176212</xdr:rowOff>
    </xdr:to>
    <xdr:sp macro="" textlink="">
      <xdr:nvSpPr>
        <xdr:cNvPr id="647" name="5-Point Star 325">
          <a:extLst>
            <a:ext uri="{FF2B5EF4-FFF2-40B4-BE49-F238E27FC236}">
              <a16:creationId xmlns:a16="http://schemas.microsoft.com/office/drawing/2014/main" id="{9DE0C126-6B66-4694-B189-1382C00CF859}"/>
            </a:ext>
          </a:extLst>
        </xdr:cNvPr>
        <xdr:cNvSpPr/>
      </xdr:nvSpPr>
      <xdr:spPr>
        <a:xfrm>
          <a:off x="17930813"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52</xdr:row>
      <xdr:rowOff>0</xdr:rowOff>
    </xdr:from>
    <xdr:to>
      <xdr:col>25</xdr:col>
      <xdr:colOff>176212</xdr:colOff>
      <xdr:row>52</xdr:row>
      <xdr:rowOff>176212</xdr:rowOff>
    </xdr:to>
    <xdr:sp macro="" textlink="">
      <xdr:nvSpPr>
        <xdr:cNvPr id="648" name="5-Point Star 325">
          <a:extLst>
            <a:ext uri="{FF2B5EF4-FFF2-40B4-BE49-F238E27FC236}">
              <a16:creationId xmlns:a16="http://schemas.microsoft.com/office/drawing/2014/main" id="{1B2F3790-5CAF-4CC9-B073-A02536E01131}"/>
            </a:ext>
          </a:extLst>
        </xdr:cNvPr>
        <xdr:cNvSpPr/>
      </xdr:nvSpPr>
      <xdr:spPr>
        <a:xfrm>
          <a:off x="17930813"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54</xdr:row>
      <xdr:rowOff>0</xdr:rowOff>
    </xdr:from>
    <xdr:to>
      <xdr:col>25</xdr:col>
      <xdr:colOff>176212</xdr:colOff>
      <xdr:row>54</xdr:row>
      <xdr:rowOff>176212</xdr:rowOff>
    </xdr:to>
    <xdr:sp macro="" textlink="">
      <xdr:nvSpPr>
        <xdr:cNvPr id="649" name="5-Point Star 325">
          <a:extLst>
            <a:ext uri="{FF2B5EF4-FFF2-40B4-BE49-F238E27FC236}">
              <a16:creationId xmlns:a16="http://schemas.microsoft.com/office/drawing/2014/main" id="{6FA8C891-A4FD-45E1-ACA6-3476902E7000}"/>
            </a:ext>
          </a:extLst>
        </xdr:cNvPr>
        <xdr:cNvSpPr/>
      </xdr:nvSpPr>
      <xdr:spPr>
        <a:xfrm>
          <a:off x="17930813"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56</xdr:row>
      <xdr:rowOff>0</xdr:rowOff>
    </xdr:from>
    <xdr:to>
      <xdr:col>25</xdr:col>
      <xdr:colOff>176212</xdr:colOff>
      <xdr:row>56</xdr:row>
      <xdr:rowOff>176212</xdr:rowOff>
    </xdr:to>
    <xdr:sp macro="" textlink="">
      <xdr:nvSpPr>
        <xdr:cNvPr id="650" name="5-Point Star 325">
          <a:extLst>
            <a:ext uri="{FF2B5EF4-FFF2-40B4-BE49-F238E27FC236}">
              <a16:creationId xmlns:a16="http://schemas.microsoft.com/office/drawing/2014/main" id="{A8F1BED5-CC6A-4DD4-9B41-ACAB6E18A49B}"/>
            </a:ext>
          </a:extLst>
        </xdr:cNvPr>
        <xdr:cNvSpPr/>
      </xdr:nvSpPr>
      <xdr:spPr>
        <a:xfrm>
          <a:off x="17930813"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58</xdr:row>
      <xdr:rowOff>0</xdr:rowOff>
    </xdr:from>
    <xdr:to>
      <xdr:col>25</xdr:col>
      <xdr:colOff>176212</xdr:colOff>
      <xdr:row>58</xdr:row>
      <xdr:rowOff>176212</xdr:rowOff>
    </xdr:to>
    <xdr:sp macro="" textlink="">
      <xdr:nvSpPr>
        <xdr:cNvPr id="651" name="5-Point Star 325">
          <a:extLst>
            <a:ext uri="{FF2B5EF4-FFF2-40B4-BE49-F238E27FC236}">
              <a16:creationId xmlns:a16="http://schemas.microsoft.com/office/drawing/2014/main" id="{B93B44BF-1E40-4513-B019-EBF11AD6181C}"/>
            </a:ext>
          </a:extLst>
        </xdr:cNvPr>
        <xdr:cNvSpPr/>
      </xdr:nvSpPr>
      <xdr:spPr>
        <a:xfrm>
          <a:off x="17930813"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60</xdr:row>
      <xdr:rowOff>0</xdr:rowOff>
    </xdr:from>
    <xdr:to>
      <xdr:col>25</xdr:col>
      <xdr:colOff>176212</xdr:colOff>
      <xdr:row>60</xdr:row>
      <xdr:rowOff>176212</xdr:rowOff>
    </xdr:to>
    <xdr:sp macro="" textlink="">
      <xdr:nvSpPr>
        <xdr:cNvPr id="652" name="5-Point Star 325">
          <a:extLst>
            <a:ext uri="{FF2B5EF4-FFF2-40B4-BE49-F238E27FC236}">
              <a16:creationId xmlns:a16="http://schemas.microsoft.com/office/drawing/2014/main" id="{D840A88E-A3BF-473B-9BA2-A6002AF54264}"/>
            </a:ext>
          </a:extLst>
        </xdr:cNvPr>
        <xdr:cNvSpPr/>
      </xdr:nvSpPr>
      <xdr:spPr>
        <a:xfrm>
          <a:off x="17930813"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62</xdr:row>
      <xdr:rowOff>0</xdr:rowOff>
    </xdr:from>
    <xdr:to>
      <xdr:col>25</xdr:col>
      <xdr:colOff>176212</xdr:colOff>
      <xdr:row>62</xdr:row>
      <xdr:rowOff>176212</xdr:rowOff>
    </xdr:to>
    <xdr:sp macro="" textlink="">
      <xdr:nvSpPr>
        <xdr:cNvPr id="653" name="5-Point Star 325">
          <a:extLst>
            <a:ext uri="{FF2B5EF4-FFF2-40B4-BE49-F238E27FC236}">
              <a16:creationId xmlns:a16="http://schemas.microsoft.com/office/drawing/2014/main" id="{4321F23B-BA36-4881-B8DC-DAE4CAF180BC}"/>
            </a:ext>
          </a:extLst>
        </xdr:cNvPr>
        <xdr:cNvSpPr/>
      </xdr:nvSpPr>
      <xdr:spPr>
        <a:xfrm>
          <a:off x="17930813"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64</xdr:row>
      <xdr:rowOff>0</xdr:rowOff>
    </xdr:from>
    <xdr:to>
      <xdr:col>25</xdr:col>
      <xdr:colOff>176212</xdr:colOff>
      <xdr:row>64</xdr:row>
      <xdr:rowOff>176212</xdr:rowOff>
    </xdr:to>
    <xdr:sp macro="" textlink="">
      <xdr:nvSpPr>
        <xdr:cNvPr id="654" name="5-Point Star 325">
          <a:extLst>
            <a:ext uri="{FF2B5EF4-FFF2-40B4-BE49-F238E27FC236}">
              <a16:creationId xmlns:a16="http://schemas.microsoft.com/office/drawing/2014/main" id="{F3BF0FEA-787D-4D9A-BD3F-A4E4AB624422}"/>
            </a:ext>
          </a:extLst>
        </xdr:cNvPr>
        <xdr:cNvSpPr/>
      </xdr:nvSpPr>
      <xdr:spPr>
        <a:xfrm>
          <a:off x="17930813"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66</xdr:row>
      <xdr:rowOff>0</xdr:rowOff>
    </xdr:from>
    <xdr:to>
      <xdr:col>25</xdr:col>
      <xdr:colOff>176212</xdr:colOff>
      <xdr:row>66</xdr:row>
      <xdr:rowOff>176212</xdr:rowOff>
    </xdr:to>
    <xdr:sp macro="" textlink="">
      <xdr:nvSpPr>
        <xdr:cNvPr id="655" name="5-Point Star 325">
          <a:extLst>
            <a:ext uri="{FF2B5EF4-FFF2-40B4-BE49-F238E27FC236}">
              <a16:creationId xmlns:a16="http://schemas.microsoft.com/office/drawing/2014/main" id="{E60534AD-7BA7-4D50-A3BE-D686342D2A36}"/>
            </a:ext>
          </a:extLst>
        </xdr:cNvPr>
        <xdr:cNvSpPr/>
      </xdr:nvSpPr>
      <xdr:spPr>
        <a:xfrm>
          <a:off x="17930813"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68</xdr:row>
      <xdr:rowOff>0</xdr:rowOff>
    </xdr:from>
    <xdr:to>
      <xdr:col>25</xdr:col>
      <xdr:colOff>176212</xdr:colOff>
      <xdr:row>68</xdr:row>
      <xdr:rowOff>176212</xdr:rowOff>
    </xdr:to>
    <xdr:sp macro="" textlink="">
      <xdr:nvSpPr>
        <xdr:cNvPr id="656" name="5-Point Star 325">
          <a:extLst>
            <a:ext uri="{FF2B5EF4-FFF2-40B4-BE49-F238E27FC236}">
              <a16:creationId xmlns:a16="http://schemas.microsoft.com/office/drawing/2014/main" id="{E95C2176-1100-4DA4-B3A1-5AAEDC4F29A6}"/>
            </a:ext>
          </a:extLst>
        </xdr:cNvPr>
        <xdr:cNvSpPr/>
      </xdr:nvSpPr>
      <xdr:spPr>
        <a:xfrm>
          <a:off x="17930813"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70</xdr:row>
      <xdr:rowOff>0</xdr:rowOff>
    </xdr:from>
    <xdr:to>
      <xdr:col>25</xdr:col>
      <xdr:colOff>176212</xdr:colOff>
      <xdr:row>70</xdr:row>
      <xdr:rowOff>176212</xdr:rowOff>
    </xdr:to>
    <xdr:sp macro="" textlink="">
      <xdr:nvSpPr>
        <xdr:cNvPr id="657" name="5-Point Star 325">
          <a:extLst>
            <a:ext uri="{FF2B5EF4-FFF2-40B4-BE49-F238E27FC236}">
              <a16:creationId xmlns:a16="http://schemas.microsoft.com/office/drawing/2014/main" id="{97C5D3D9-1833-4455-87EA-9A9147A4E0D8}"/>
            </a:ext>
          </a:extLst>
        </xdr:cNvPr>
        <xdr:cNvSpPr/>
      </xdr:nvSpPr>
      <xdr:spPr>
        <a:xfrm>
          <a:off x="17930813"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72</xdr:row>
      <xdr:rowOff>0</xdr:rowOff>
    </xdr:from>
    <xdr:to>
      <xdr:col>25</xdr:col>
      <xdr:colOff>176212</xdr:colOff>
      <xdr:row>72</xdr:row>
      <xdr:rowOff>176212</xdr:rowOff>
    </xdr:to>
    <xdr:sp macro="" textlink="">
      <xdr:nvSpPr>
        <xdr:cNvPr id="658" name="5-Point Star 325">
          <a:extLst>
            <a:ext uri="{FF2B5EF4-FFF2-40B4-BE49-F238E27FC236}">
              <a16:creationId xmlns:a16="http://schemas.microsoft.com/office/drawing/2014/main" id="{63853FFF-FC2F-464B-9735-A4020D12EAC0}"/>
            </a:ext>
          </a:extLst>
        </xdr:cNvPr>
        <xdr:cNvSpPr/>
      </xdr:nvSpPr>
      <xdr:spPr>
        <a:xfrm>
          <a:off x="17930813"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21</xdr:row>
      <xdr:rowOff>0</xdr:rowOff>
    </xdr:from>
    <xdr:to>
      <xdr:col>2</xdr:col>
      <xdr:colOff>176212</xdr:colOff>
      <xdr:row>21</xdr:row>
      <xdr:rowOff>176212</xdr:rowOff>
    </xdr:to>
    <xdr:sp macro="" textlink="">
      <xdr:nvSpPr>
        <xdr:cNvPr id="463" name="5-Point Star 40">
          <a:extLst>
            <a:ext uri="{FF2B5EF4-FFF2-40B4-BE49-F238E27FC236}">
              <a16:creationId xmlns:a16="http://schemas.microsoft.com/office/drawing/2014/main" id="{893E44CC-A644-4691-B9F6-14ED71B41166}"/>
            </a:ext>
          </a:extLst>
        </xdr:cNvPr>
        <xdr:cNvSpPr/>
      </xdr:nvSpPr>
      <xdr:spPr>
        <a:xfrm>
          <a:off x="1893094" y="614362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22</xdr:row>
      <xdr:rowOff>0</xdr:rowOff>
    </xdr:from>
    <xdr:to>
      <xdr:col>5</xdr:col>
      <xdr:colOff>176212</xdr:colOff>
      <xdr:row>22</xdr:row>
      <xdr:rowOff>176212</xdr:rowOff>
    </xdr:to>
    <xdr:sp macro="" textlink="">
      <xdr:nvSpPr>
        <xdr:cNvPr id="470" name="5-Point Star 2">
          <a:extLst>
            <a:ext uri="{FF2B5EF4-FFF2-40B4-BE49-F238E27FC236}">
              <a16:creationId xmlns:a16="http://schemas.microsoft.com/office/drawing/2014/main" id="{1B8ADC30-F279-42B7-92AE-5DFCFE36385D}"/>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100"/>
        </a:p>
      </xdr:txBody>
    </xdr:sp>
    <xdr:clientData/>
  </xdr:twoCellAnchor>
  <xdr:twoCellAnchor>
    <xdr:from>
      <xdr:col>2</xdr:col>
      <xdr:colOff>0</xdr:colOff>
      <xdr:row>22</xdr:row>
      <xdr:rowOff>0</xdr:rowOff>
    </xdr:from>
    <xdr:to>
      <xdr:col>2</xdr:col>
      <xdr:colOff>176212</xdr:colOff>
      <xdr:row>22</xdr:row>
      <xdr:rowOff>176212</xdr:rowOff>
    </xdr:to>
    <xdr:sp macro="" textlink="">
      <xdr:nvSpPr>
        <xdr:cNvPr id="473" name="5-Point Star 28">
          <a:extLst>
            <a:ext uri="{FF2B5EF4-FFF2-40B4-BE49-F238E27FC236}">
              <a16:creationId xmlns:a16="http://schemas.microsoft.com/office/drawing/2014/main" id="{D0B94D02-EF92-49F9-B4E4-9A787EAFABEA}"/>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22</xdr:row>
      <xdr:rowOff>0</xdr:rowOff>
    </xdr:from>
    <xdr:to>
      <xdr:col>9</xdr:col>
      <xdr:colOff>176212</xdr:colOff>
      <xdr:row>22</xdr:row>
      <xdr:rowOff>176212</xdr:rowOff>
    </xdr:to>
    <xdr:sp macro="" textlink="">
      <xdr:nvSpPr>
        <xdr:cNvPr id="474" name="5-Point Star 59">
          <a:extLst>
            <a:ext uri="{FF2B5EF4-FFF2-40B4-BE49-F238E27FC236}">
              <a16:creationId xmlns:a16="http://schemas.microsoft.com/office/drawing/2014/main" id="{CE1017BC-AE0B-4AF1-81FB-C5CE1EAC46A2}"/>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22</xdr:row>
      <xdr:rowOff>0</xdr:rowOff>
    </xdr:from>
    <xdr:to>
      <xdr:col>10</xdr:col>
      <xdr:colOff>176212</xdr:colOff>
      <xdr:row>22</xdr:row>
      <xdr:rowOff>176212</xdr:rowOff>
    </xdr:to>
    <xdr:sp macro="" textlink="">
      <xdr:nvSpPr>
        <xdr:cNvPr id="478" name="5-Point Star 60">
          <a:extLst>
            <a:ext uri="{FF2B5EF4-FFF2-40B4-BE49-F238E27FC236}">
              <a16:creationId xmlns:a16="http://schemas.microsoft.com/office/drawing/2014/main" id="{5F516C69-15DB-42CF-8DAE-9470726F45CB}"/>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22</xdr:row>
      <xdr:rowOff>0</xdr:rowOff>
    </xdr:from>
    <xdr:to>
      <xdr:col>11</xdr:col>
      <xdr:colOff>176212</xdr:colOff>
      <xdr:row>22</xdr:row>
      <xdr:rowOff>176212</xdr:rowOff>
    </xdr:to>
    <xdr:sp macro="" textlink="">
      <xdr:nvSpPr>
        <xdr:cNvPr id="635" name="5-Point Star 61">
          <a:extLst>
            <a:ext uri="{FF2B5EF4-FFF2-40B4-BE49-F238E27FC236}">
              <a16:creationId xmlns:a16="http://schemas.microsoft.com/office/drawing/2014/main" id="{8F0E4D6A-F9EF-4D4E-A544-CBBAB1C9D397}"/>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22</xdr:row>
      <xdr:rowOff>0</xdr:rowOff>
    </xdr:from>
    <xdr:to>
      <xdr:col>12</xdr:col>
      <xdr:colOff>176212</xdr:colOff>
      <xdr:row>22</xdr:row>
      <xdr:rowOff>176212</xdr:rowOff>
    </xdr:to>
    <xdr:sp macro="" textlink="">
      <xdr:nvSpPr>
        <xdr:cNvPr id="659" name="5-Point Star 62">
          <a:extLst>
            <a:ext uri="{FF2B5EF4-FFF2-40B4-BE49-F238E27FC236}">
              <a16:creationId xmlns:a16="http://schemas.microsoft.com/office/drawing/2014/main" id="{6DF397AE-1288-42D4-BCB9-062799DAE218}"/>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22</xdr:row>
      <xdr:rowOff>0</xdr:rowOff>
    </xdr:from>
    <xdr:to>
      <xdr:col>13</xdr:col>
      <xdr:colOff>176212</xdr:colOff>
      <xdr:row>22</xdr:row>
      <xdr:rowOff>176212</xdr:rowOff>
    </xdr:to>
    <xdr:sp macro="" textlink="">
      <xdr:nvSpPr>
        <xdr:cNvPr id="660" name="5-Point Star 63">
          <a:extLst>
            <a:ext uri="{FF2B5EF4-FFF2-40B4-BE49-F238E27FC236}">
              <a16:creationId xmlns:a16="http://schemas.microsoft.com/office/drawing/2014/main" id="{DD2ED4B4-85AD-4E36-BB69-216CA0243F01}"/>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21</xdr:row>
      <xdr:rowOff>0</xdr:rowOff>
    </xdr:from>
    <xdr:to>
      <xdr:col>14</xdr:col>
      <xdr:colOff>176212</xdr:colOff>
      <xdr:row>21</xdr:row>
      <xdr:rowOff>176212</xdr:rowOff>
    </xdr:to>
    <xdr:sp macro="" textlink="">
      <xdr:nvSpPr>
        <xdr:cNvPr id="689" name="5-Point Star 179">
          <a:extLst>
            <a:ext uri="{FF2B5EF4-FFF2-40B4-BE49-F238E27FC236}">
              <a16:creationId xmlns:a16="http://schemas.microsoft.com/office/drawing/2014/main" id="{7BF158E9-1D25-42F8-BF0E-7980BC662BBB}"/>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21</xdr:row>
      <xdr:rowOff>0</xdr:rowOff>
    </xdr:from>
    <xdr:to>
      <xdr:col>2</xdr:col>
      <xdr:colOff>176212</xdr:colOff>
      <xdr:row>21</xdr:row>
      <xdr:rowOff>176212</xdr:rowOff>
    </xdr:to>
    <xdr:sp macro="" textlink="">
      <xdr:nvSpPr>
        <xdr:cNvPr id="690" name="5-Point Star 384">
          <a:extLst>
            <a:ext uri="{FF2B5EF4-FFF2-40B4-BE49-F238E27FC236}">
              <a16:creationId xmlns:a16="http://schemas.microsoft.com/office/drawing/2014/main" id="{9F4C771D-DCE4-4B11-8867-FA3FFD8C2929}"/>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22</xdr:row>
      <xdr:rowOff>0</xdr:rowOff>
    </xdr:from>
    <xdr:to>
      <xdr:col>5</xdr:col>
      <xdr:colOff>176212</xdr:colOff>
      <xdr:row>22</xdr:row>
      <xdr:rowOff>176212</xdr:rowOff>
    </xdr:to>
    <xdr:sp macro="" textlink="">
      <xdr:nvSpPr>
        <xdr:cNvPr id="691" name="5-Point Star 3">
          <a:extLst>
            <a:ext uri="{FF2B5EF4-FFF2-40B4-BE49-F238E27FC236}">
              <a16:creationId xmlns:a16="http://schemas.microsoft.com/office/drawing/2014/main" id="{BC8B32CC-DEA9-49DF-A96B-CC9EE611544D}"/>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22</xdr:row>
      <xdr:rowOff>0</xdr:rowOff>
    </xdr:from>
    <xdr:to>
      <xdr:col>2</xdr:col>
      <xdr:colOff>176212</xdr:colOff>
      <xdr:row>22</xdr:row>
      <xdr:rowOff>176212</xdr:rowOff>
    </xdr:to>
    <xdr:sp macro="" textlink="">
      <xdr:nvSpPr>
        <xdr:cNvPr id="692" name="5-Point Star 29">
          <a:extLst>
            <a:ext uri="{FF2B5EF4-FFF2-40B4-BE49-F238E27FC236}">
              <a16:creationId xmlns:a16="http://schemas.microsoft.com/office/drawing/2014/main" id="{29BA62CF-7250-47F9-B1BD-E5AD9B278401}"/>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22</xdr:row>
      <xdr:rowOff>0</xdr:rowOff>
    </xdr:from>
    <xdr:to>
      <xdr:col>9</xdr:col>
      <xdr:colOff>176212</xdr:colOff>
      <xdr:row>22</xdr:row>
      <xdr:rowOff>176212</xdr:rowOff>
    </xdr:to>
    <xdr:sp macro="" textlink="">
      <xdr:nvSpPr>
        <xdr:cNvPr id="693" name="5-Point Star 54">
          <a:extLst>
            <a:ext uri="{FF2B5EF4-FFF2-40B4-BE49-F238E27FC236}">
              <a16:creationId xmlns:a16="http://schemas.microsoft.com/office/drawing/2014/main" id="{F3D01C2E-2DF9-42AD-A315-395BE8711217}"/>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22</xdr:row>
      <xdr:rowOff>0</xdr:rowOff>
    </xdr:from>
    <xdr:to>
      <xdr:col>10</xdr:col>
      <xdr:colOff>176212</xdr:colOff>
      <xdr:row>22</xdr:row>
      <xdr:rowOff>176212</xdr:rowOff>
    </xdr:to>
    <xdr:sp macro="" textlink="">
      <xdr:nvSpPr>
        <xdr:cNvPr id="694" name="5-Point Star 55">
          <a:extLst>
            <a:ext uri="{FF2B5EF4-FFF2-40B4-BE49-F238E27FC236}">
              <a16:creationId xmlns:a16="http://schemas.microsoft.com/office/drawing/2014/main" id="{D93A1179-BCF0-4CEC-B547-72A52E480D92}"/>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22</xdr:row>
      <xdr:rowOff>0</xdr:rowOff>
    </xdr:from>
    <xdr:to>
      <xdr:col>11</xdr:col>
      <xdr:colOff>176212</xdr:colOff>
      <xdr:row>22</xdr:row>
      <xdr:rowOff>176212</xdr:rowOff>
    </xdr:to>
    <xdr:sp macro="" textlink="">
      <xdr:nvSpPr>
        <xdr:cNvPr id="695" name="5-Point Star 56">
          <a:extLst>
            <a:ext uri="{FF2B5EF4-FFF2-40B4-BE49-F238E27FC236}">
              <a16:creationId xmlns:a16="http://schemas.microsoft.com/office/drawing/2014/main" id="{7C38F047-84B2-47C4-8565-27BFA9BBA259}"/>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22</xdr:row>
      <xdr:rowOff>0</xdr:rowOff>
    </xdr:from>
    <xdr:to>
      <xdr:col>12</xdr:col>
      <xdr:colOff>176212</xdr:colOff>
      <xdr:row>22</xdr:row>
      <xdr:rowOff>176212</xdr:rowOff>
    </xdr:to>
    <xdr:sp macro="" textlink="">
      <xdr:nvSpPr>
        <xdr:cNvPr id="696" name="5-Point Star 57">
          <a:extLst>
            <a:ext uri="{FF2B5EF4-FFF2-40B4-BE49-F238E27FC236}">
              <a16:creationId xmlns:a16="http://schemas.microsoft.com/office/drawing/2014/main" id="{450BEC69-E443-4B57-B5AA-2F6725EA6CDB}"/>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22</xdr:row>
      <xdr:rowOff>0</xdr:rowOff>
    </xdr:from>
    <xdr:to>
      <xdr:col>13</xdr:col>
      <xdr:colOff>176212</xdr:colOff>
      <xdr:row>22</xdr:row>
      <xdr:rowOff>176212</xdr:rowOff>
    </xdr:to>
    <xdr:sp macro="" textlink="">
      <xdr:nvSpPr>
        <xdr:cNvPr id="697" name="5-Point Star 58">
          <a:extLst>
            <a:ext uri="{FF2B5EF4-FFF2-40B4-BE49-F238E27FC236}">
              <a16:creationId xmlns:a16="http://schemas.microsoft.com/office/drawing/2014/main" id="{891A97DD-06CA-45EC-B2FC-A63E72ED9CAA}"/>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21</xdr:row>
      <xdr:rowOff>0</xdr:rowOff>
    </xdr:from>
    <xdr:to>
      <xdr:col>2</xdr:col>
      <xdr:colOff>176212</xdr:colOff>
      <xdr:row>21</xdr:row>
      <xdr:rowOff>176212</xdr:rowOff>
    </xdr:to>
    <xdr:sp macro="" textlink="">
      <xdr:nvSpPr>
        <xdr:cNvPr id="698" name="5-Point Star 396">
          <a:extLst>
            <a:ext uri="{FF2B5EF4-FFF2-40B4-BE49-F238E27FC236}">
              <a16:creationId xmlns:a16="http://schemas.microsoft.com/office/drawing/2014/main" id="{68194239-B575-43FD-967C-69A17D199015}"/>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21</xdr:row>
      <xdr:rowOff>0</xdr:rowOff>
    </xdr:from>
    <xdr:to>
      <xdr:col>2</xdr:col>
      <xdr:colOff>176212</xdr:colOff>
      <xdr:row>21</xdr:row>
      <xdr:rowOff>176212</xdr:rowOff>
    </xdr:to>
    <xdr:sp macro="" textlink="">
      <xdr:nvSpPr>
        <xdr:cNvPr id="699" name="5-Point Star 40">
          <a:extLst>
            <a:ext uri="{FF2B5EF4-FFF2-40B4-BE49-F238E27FC236}">
              <a16:creationId xmlns:a16="http://schemas.microsoft.com/office/drawing/2014/main" id="{D37C0FF5-30A8-4A40-BE74-AE9B3D4D0240}"/>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21</xdr:row>
      <xdr:rowOff>0</xdr:rowOff>
    </xdr:from>
    <xdr:to>
      <xdr:col>2</xdr:col>
      <xdr:colOff>176212</xdr:colOff>
      <xdr:row>21</xdr:row>
      <xdr:rowOff>176212</xdr:rowOff>
    </xdr:to>
    <xdr:sp macro="" textlink="">
      <xdr:nvSpPr>
        <xdr:cNvPr id="700" name="5-Point Star 29">
          <a:extLst>
            <a:ext uri="{FF2B5EF4-FFF2-40B4-BE49-F238E27FC236}">
              <a16:creationId xmlns:a16="http://schemas.microsoft.com/office/drawing/2014/main" id="{8AB238DE-0858-41E0-8B28-A50EA8D048B5}"/>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22</xdr:row>
      <xdr:rowOff>0</xdr:rowOff>
    </xdr:from>
    <xdr:to>
      <xdr:col>2</xdr:col>
      <xdr:colOff>176212</xdr:colOff>
      <xdr:row>22</xdr:row>
      <xdr:rowOff>176212</xdr:rowOff>
    </xdr:to>
    <xdr:sp macro="" textlink="">
      <xdr:nvSpPr>
        <xdr:cNvPr id="701" name="5-Point Star 396">
          <a:extLst>
            <a:ext uri="{FF2B5EF4-FFF2-40B4-BE49-F238E27FC236}">
              <a16:creationId xmlns:a16="http://schemas.microsoft.com/office/drawing/2014/main" id="{8FC231C0-F6D9-4159-9FEE-8290997D93FD}"/>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22</xdr:row>
      <xdr:rowOff>0</xdr:rowOff>
    </xdr:from>
    <xdr:to>
      <xdr:col>2</xdr:col>
      <xdr:colOff>176212</xdr:colOff>
      <xdr:row>22</xdr:row>
      <xdr:rowOff>176212</xdr:rowOff>
    </xdr:to>
    <xdr:sp macro="" textlink="">
      <xdr:nvSpPr>
        <xdr:cNvPr id="702" name="5-Point Star 40">
          <a:extLst>
            <a:ext uri="{FF2B5EF4-FFF2-40B4-BE49-F238E27FC236}">
              <a16:creationId xmlns:a16="http://schemas.microsoft.com/office/drawing/2014/main" id="{53259EFB-630C-48E9-A9A6-B24AEF0409BA}"/>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22</xdr:row>
      <xdr:rowOff>0</xdr:rowOff>
    </xdr:from>
    <xdr:to>
      <xdr:col>2</xdr:col>
      <xdr:colOff>176212</xdr:colOff>
      <xdr:row>22</xdr:row>
      <xdr:rowOff>176212</xdr:rowOff>
    </xdr:to>
    <xdr:sp macro="" textlink="">
      <xdr:nvSpPr>
        <xdr:cNvPr id="703" name="5-Point Star 29">
          <a:extLst>
            <a:ext uri="{FF2B5EF4-FFF2-40B4-BE49-F238E27FC236}">
              <a16:creationId xmlns:a16="http://schemas.microsoft.com/office/drawing/2014/main" id="{32AD23D7-CFC2-46D7-82A9-BB52851A2EF1}"/>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21</xdr:row>
      <xdr:rowOff>0</xdr:rowOff>
    </xdr:from>
    <xdr:to>
      <xdr:col>14</xdr:col>
      <xdr:colOff>176212</xdr:colOff>
      <xdr:row>21</xdr:row>
      <xdr:rowOff>176212</xdr:rowOff>
    </xdr:to>
    <xdr:sp macro="" textlink="">
      <xdr:nvSpPr>
        <xdr:cNvPr id="793" name="5-Point Star 194">
          <a:extLst>
            <a:ext uri="{FF2B5EF4-FFF2-40B4-BE49-F238E27FC236}">
              <a16:creationId xmlns:a16="http://schemas.microsoft.com/office/drawing/2014/main" id="{038A02EB-4C0F-45D3-84F4-053C9447700C}"/>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21</xdr:row>
      <xdr:rowOff>0</xdr:rowOff>
    </xdr:from>
    <xdr:to>
      <xdr:col>14</xdr:col>
      <xdr:colOff>176212</xdr:colOff>
      <xdr:row>21</xdr:row>
      <xdr:rowOff>176212</xdr:rowOff>
    </xdr:to>
    <xdr:sp macro="" textlink="">
      <xdr:nvSpPr>
        <xdr:cNvPr id="974" name="5-Point Star 204">
          <a:extLst>
            <a:ext uri="{FF2B5EF4-FFF2-40B4-BE49-F238E27FC236}">
              <a16:creationId xmlns:a16="http://schemas.microsoft.com/office/drawing/2014/main" id="{CB033C6B-2145-4E66-8A80-7D819379261D}"/>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24</xdr:row>
      <xdr:rowOff>0</xdr:rowOff>
    </xdr:from>
    <xdr:to>
      <xdr:col>5</xdr:col>
      <xdr:colOff>176212</xdr:colOff>
      <xdr:row>24</xdr:row>
      <xdr:rowOff>176212</xdr:rowOff>
    </xdr:to>
    <xdr:sp macro="" textlink="">
      <xdr:nvSpPr>
        <xdr:cNvPr id="975" name="5-Point Star 2">
          <a:extLst>
            <a:ext uri="{FF2B5EF4-FFF2-40B4-BE49-F238E27FC236}">
              <a16:creationId xmlns:a16="http://schemas.microsoft.com/office/drawing/2014/main" id="{5998306F-08D8-4D54-9E00-91C88EE52D6C}"/>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100"/>
        </a:p>
      </xdr:txBody>
    </xdr:sp>
    <xdr:clientData/>
  </xdr:twoCellAnchor>
  <xdr:twoCellAnchor>
    <xdr:from>
      <xdr:col>2</xdr:col>
      <xdr:colOff>0</xdr:colOff>
      <xdr:row>24</xdr:row>
      <xdr:rowOff>0</xdr:rowOff>
    </xdr:from>
    <xdr:to>
      <xdr:col>2</xdr:col>
      <xdr:colOff>176212</xdr:colOff>
      <xdr:row>24</xdr:row>
      <xdr:rowOff>176212</xdr:rowOff>
    </xdr:to>
    <xdr:sp macro="" textlink="">
      <xdr:nvSpPr>
        <xdr:cNvPr id="976" name="5-Point Star 28">
          <a:extLst>
            <a:ext uri="{FF2B5EF4-FFF2-40B4-BE49-F238E27FC236}">
              <a16:creationId xmlns:a16="http://schemas.microsoft.com/office/drawing/2014/main" id="{38D41B37-773B-47C3-A8D5-1AEAF6BD6A01}"/>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24</xdr:row>
      <xdr:rowOff>0</xdr:rowOff>
    </xdr:from>
    <xdr:to>
      <xdr:col>9</xdr:col>
      <xdr:colOff>176212</xdr:colOff>
      <xdr:row>24</xdr:row>
      <xdr:rowOff>176212</xdr:rowOff>
    </xdr:to>
    <xdr:sp macro="" textlink="">
      <xdr:nvSpPr>
        <xdr:cNvPr id="977" name="5-Point Star 59">
          <a:extLst>
            <a:ext uri="{FF2B5EF4-FFF2-40B4-BE49-F238E27FC236}">
              <a16:creationId xmlns:a16="http://schemas.microsoft.com/office/drawing/2014/main" id="{22868308-C658-4D66-B211-BBBBDAD77D81}"/>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24</xdr:row>
      <xdr:rowOff>0</xdr:rowOff>
    </xdr:from>
    <xdr:to>
      <xdr:col>10</xdr:col>
      <xdr:colOff>176212</xdr:colOff>
      <xdr:row>24</xdr:row>
      <xdr:rowOff>176212</xdr:rowOff>
    </xdr:to>
    <xdr:sp macro="" textlink="">
      <xdr:nvSpPr>
        <xdr:cNvPr id="978" name="5-Point Star 60">
          <a:extLst>
            <a:ext uri="{FF2B5EF4-FFF2-40B4-BE49-F238E27FC236}">
              <a16:creationId xmlns:a16="http://schemas.microsoft.com/office/drawing/2014/main" id="{55827979-B1FA-4D2F-B051-0EBE8BC1FA69}"/>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24</xdr:row>
      <xdr:rowOff>0</xdr:rowOff>
    </xdr:from>
    <xdr:to>
      <xdr:col>11</xdr:col>
      <xdr:colOff>176212</xdr:colOff>
      <xdr:row>24</xdr:row>
      <xdr:rowOff>176212</xdr:rowOff>
    </xdr:to>
    <xdr:sp macro="" textlink="">
      <xdr:nvSpPr>
        <xdr:cNvPr id="979" name="5-Point Star 61">
          <a:extLst>
            <a:ext uri="{FF2B5EF4-FFF2-40B4-BE49-F238E27FC236}">
              <a16:creationId xmlns:a16="http://schemas.microsoft.com/office/drawing/2014/main" id="{387BC591-678F-4DAB-BB0D-16D2AE8594FA}"/>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24</xdr:row>
      <xdr:rowOff>0</xdr:rowOff>
    </xdr:from>
    <xdr:to>
      <xdr:col>12</xdr:col>
      <xdr:colOff>176212</xdr:colOff>
      <xdr:row>24</xdr:row>
      <xdr:rowOff>176212</xdr:rowOff>
    </xdr:to>
    <xdr:sp macro="" textlink="">
      <xdr:nvSpPr>
        <xdr:cNvPr id="980" name="5-Point Star 62">
          <a:extLst>
            <a:ext uri="{FF2B5EF4-FFF2-40B4-BE49-F238E27FC236}">
              <a16:creationId xmlns:a16="http://schemas.microsoft.com/office/drawing/2014/main" id="{B71C3FF9-0ACA-44BB-9AAB-501ADD1917A2}"/>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24</xdr:row>
      <xdr:rowOff>0</xdr:rowOff>
    </xdr:from>
    <xdr:to>
      <xdr:col>13</xdr:col>
      <xdr:colOff>176212</xdr:colOff>
      <xdr:row>24</xdr:row>
      <xdr:rowOff>176212</xdr:rowOff>
    </xdr:to>
    <xdr:sp macro="" textlink="">
      <xdr:nvSpPr>
        <xdr:cNvPr id="981" name="5-Point Star 63">
          <a:extLst>
            <a:ext uri="{FF2B5EF4-FFF2-40B4-BE49-F238E27FC236}">
              <a16:creationId xmlns:a16="http://schemas.microsoft.com/office/drawing/2014/main" id="{9C208BA1-85FD-46A9-9145-E9AEF7E94462}"/>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23</xdr:row>
      <xdr:rowOff>0</xdr:rowOff>
    </xdr:from>
    <xdr:to>
      <xdr:col>14</xdr:col>
      <xdr:colOff>176212</xdr:colOff>
      <xdr:row>23</xdr:row>
      <xdr:rowOff>176212</xdr:rowOff>
    </xdr:to>
    <xdr:sp macro="" textlink="">
      <xdr:nvSpPr>
        <xdr:cNvPr id="982" name="5-Point Star 179">
          <a:extLst>
            <a:ext uri="{FF2B5EF4-FFF2-40B4-BE49-F238E27FC236}">
              <a16:creationId xmlns:a16="http://schemas.microsoft.com/office/drawing/2014/main" id="{F685FE55-7BB6-4BF9-AEEA-9BC8F74357B7}"/>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23</xdr:row>
      <xdr:rowOff>0</xdr:rowOff>
    </xdr:from>
    <xdr:to>
      <xdr:col>2</xdr:col>
      <xdr:colOff>176212</xdr:colOff>
      <xdr:row>23</xdr:row>
      <xdr:rowOff>176212</xdr:rowOff>
    </xdr:to>
    <xdr:sp macro="" textlink="">
      <xdr:nvSpPr>
        <xdr:cNvPr id="983" name="5-Point Star 384">
          <a:extLst>
            <a:ext uri="{FF2B5EF4-FFF2-40B4-BE49-F238E27FC236}">
              <a16:creationId xmlns:a16="http://schemas.microsoft.com/office/drawing/2014/main" id="{74FF2DFE-BA7F-41B2-B83E-6C024EBC8990}"/>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24</xdr:row>
      <xdr:rowOff>0</xdr:rowOff>
    </xdr:from>
    <xdr:to>
      <xdr:col>5</xdr:col>
      <xdr:colOff>176212</xdr:colOff>
      <xdr:row>24</xdr:row>
      <xdr:rowOff>176212</xdr:rowOff>
    </xdr:to>
    <xdr:sp macro="" textlink="">
      <xdr:nvSpPr>
        <xdr:cNvPr id="984" name="5-Point Star 3">
          <a:extLst>
            <a:ext uri="{FF2B5EF4-FFF2-40B4-BE49-F238E27FC236}">
              <a16:creationId xmlns:a16="http://schemas.microsoft.com/office/drawing/2014/main" id="{D735F719-80CF-4312-AF17-6A2AD24AAA7E}"/>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24</xdr:row>
      <xdr:rowOff>0</xdr:rowOff>
    </xdr:from>
    <xdr:to>
      <xdr:col>2</xdr:col>
      <xdr:colOff>176212</xdr:colOff>
      <xdr:row>24</xdr:row>
      <xdr:rowOff>176212</xdr:rowOff>
    </xdr:to>
    <xdr:sp macro="" textlink="">
      <xdr:nvSpPr>
        <xdr:cNvPr id="985" name="5-Point Star 29">
          <a:extLst>
            <a:ext uri="{FF2B5EF4-FFF2-40B4-BE49-F238E27FC236}">
              <a16:creationId xmlns:a16="http://schemas.microsoft.com/office/drawing/2014/main" id="{516AD77B-2FBA-4265-B38D-DC68A66903AC}"/>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24</xdr:row>
      <xdr:rowOff>0</xdr:rowOff>
    </xdr:from>
    <xdr:to>
      <xdr:col>9</xdr:col>
      <xdr:colOff>176212</xdr:colOff>
      <xdr:row>24</xdr:row>
      <xdr:rowOff>176212</xdr:rowOff>
    </xdr:to>
    <xdr:sp macro="" textlink="">
      <xdr:nvSpPr>
        <xdr:cNvPr id="986" name="5-Point Star 54">
          <a:extLst>
            <a:ext uri="{FF2B5EF4-FFF2-40B4-BE49-F238E27FC236}">
              <a16:creationId xmlns:a16="http://schemas.microsoft.com/office/drawing/2014/main" id="{3369ABBC-0FF0-40A6-83F4-1096BF696243}"/>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24</xdr:row>
      <xdr:rowOff>0</xdr:rowOff>
    </xdr:from>
    <xdr:to>
      <xdr:col>10</xdr:col>
      <xdr:colOff>176212</xdr:colOff>
      <xdr:row>24</xdr:row>
      <xdr:rowOff>176212</xdr:rowOff>
    </xdr:to>
    <xdr:sp macro="" textlink="">
      <xdr:nvSpPr>
        <xdr:cNvPr id="987" name="5-Point Star 55">
          <a:extLst>
            <a:ext uri="{FF2B5EF4-FFF2-40B4-BE49-F238E27FC236}">
              <a16:creationId xmlns:a16="http://schemas.microsoft.com/office/drawing/2014/main" id="{7D25120C-AD69-4C59-BFC2-3BD703DB5DC3}"/>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24</xdr:row>
      <xdr:rowOff>0</xdr:rowOff>
    </xdr:from>
    <xdr:to>
      <xdr:col>11</xdr:col>
      <xdr:colOff>176212</xdr:colOff>
      <xdr:row>24</xdr:row>
      <xdr:rowOff>176212</xdr:rowOff>
    </xdr:to>
    <xdr:sp macro="" textlink="">
      <xdr:nvSpPr>
        <xdr:cNvPr id="988" name="5-Point Star 56">
          <a:extLst>
            <a:ext uri="{FF2B5EF4-FFF2-40B4-BE49-F238E27FC236}">
              <a16:creationId xmlns:a16="http://schemas.microsoft.com/office/drawing/2014/main" id="{28C24A95-478F-427B-B63D-BDE7496D012D}"/>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24</xdr:row>
      <xdr:rowOff>0</xdr:rowOff>
    </xdr:from>
    <xdr:to>
      <xdr:col>12</xdr:col>
      <xdr:colOff>176212</xdr:colOff>
      <xdr:row>24</xdr:row>
      <xdr:rowOff>176212</xdr:rowOff>
    </xdr:to>
    <xdr:sp macro="" textlink="">
      <xdr:nvSpPr>
        <xdr:cNvPr id="989" name="5-Point Star 57">
          <a:extLst>
            <a:ext uri="{FF2B5EF4-FFF2-40B4-BE49-F238E27FC236}">
              <a16:creationId xmlns:a16="http://schemas.microsoft.com/office/drawing/2014/main" id="{6966305F-CEFF-4B51-8319-5FDEAA1FE928}"/>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24</xdr:row>
      <xdr:rowOff>0</xdr:rowOff>
    </xdr:from>
    <xdr:to>
      <xdr:col>13</xdr:col>
      <xdr:colOff>176212</xdr:colOff>
      <xdr:row>24</xdr:row>
      <xdr:rowOff>176212</xdr:rowOff>
    </xdr:to>
    <xdr:sp macro="" textlink="">
      <xdr:nvSpPr>
        <xdr:cNvPr id="990" name="5-Point Star 58">
          <a:extLst>
            <a:ext uri="{FF2B5EF4-FFF2-40B4-BE49-F238E27FC236}">
              <a16:creationId xmlns:a16="http://schemas.microsoft.com/office/drawing/2014/main" id="{FC3BA547-9587-427C-A110-643CCF5AA5C7}"/>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23</xdr:row>
      <xdr:rowOff>0</xdr:rowOff>
    </xdr:from>
    <xdr:to>
      <xdr:col>2</xdr:col>
      <xdr:colOff>176212</xdr:colOff>
      <xdr:row>23</xdr:row>
      <xdr:rowOff>176212</xdr:rowOff>
    </xdr:to>
    <xdr:sp macro="" textlink="">
      <xdr:nvSpPr>
        <xdr:cNvPr id="991" name="5-Point Star 396">
          <a:extLst>
            <a:ext uri="{FF2B5EF4-FFF2-40B4-BE49-F238E27FC236}">
              <a16:creationId xmlns:a16="http://schemas.microsoft.com/office/drawing/2014/main" id="{63CA6011-FC8C-41AA-B2A5-DA5B933C7031}"/>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23</xdr:row>
      <xdr:rowOff>0</xdr:rowOff>
    </xdr:from>
    <xdr:to>
      <xdr:col>2</xdr:col>
      <xdr:colOff>176212</xdr:colOff>
      <xdr:row>23</xdr:row>
      <xdr:rowOff>176212</xdr:rowOff>
    </xdr:to>
    <xdr:sp macro="" textlink="">
      <xdr:nvSpPr>
        <xdr:cNvPr id="992" name="5-Point Star 40">
          <a:extLst>
            <a:ext uri="{FF2B5EF4-FFF2-40B4-BE49-F238E27FC236}">
              <a16:creationId xmlns:a16="http://schemas.microsoft.com/office/drawing/2014/main" id="{23CB7C18-7747-499B-8E07-C503D53F896F}"/>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23</xdr:row>
      <xdr:rowOff>0</xdr:rowOff>
    </xdr:from>
    <xdr:to>
      <xdr:col>2</xdr:col>
      <xdr:colOff>176212</xdr:colOff>
      <xdr:row>23</xdr:row>
      <xdr:rowOff>176212</xdr:rowOff>
    </xdr:to>
    <xdr:sp macro="" textlink="">
      <xdr:nvSpPr>
        <xdr:cNvPr id="993" name="5-Point Star 29">
          <a:extLst>
            <a:ext uri="{FF2B5EF4-FFF2-40B4-BE49-F238E27FC236}">
              <a16:creationId xmlns:a16="http://schemas.microsoft.com/office/drawing/2014/main" id="{A9FF7C7E-E1DF-486E-B306-59725628B2E5}"/>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24</xdr:row>
      <xdr:rowOff>0</xdr:rowOff>
    </xdr:from>
    <xdr:to>
      <xdr:col>2</xdr:col>
      <xdr:colOff>176212</xdr:colOff>
      <xdr:row>24</xdr:row>
      <xdr:rowOff>176212</xdr:rowOff>
    </xdr:to>
    <xdr:sp macro="" textlink="">
      <xdr:nvSpPr>
        <xdr:cNvPr id="994" name="5-Point Star 396">
          <a:extLst>
            <a:ext uri="{FF2B5EF4-FFF2-40B4-BE49-F238E27FC236}">
              <a16:creationId xmlns:a16="http://schemas.microsoft.com/office/drawing/2014/main" id="{AAA54CEA-E016-4F24-9CD6-CB5AC354CA93}"/>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24</xdr:row>
      <xdr:rowOff>0</xdr:rowOff>
    </xdr:from>
    <xdr:to>
      <xdr:col>2</xdr:col>
      <xdr:colOff>176212</xdr:colOff>
      <xdr:row>24</xdr:row>
      <xdr:rowOff>176212</xdr:rowOff>
    </xdr:to>
    <xdr:sp macro="" textlink="">
      <xdr:nvSpPr>
        <xdr:cNvPr id="995" name="5-Point Star 40">
          <a:extLst>
            <a:ext uri="{FF2B5EF4-FFF2-40B4-BE49-F238E27FC236}">
              <a16:creationId xmlns:a16="http://schemas.microsoft.com/office/drawing/2014/main" id="{D5B8B3D8-837A-471F-9890-935F1AFEBFCF}"/>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24</xdr:row>
      <xdr:rowOff>0</xdr:rowOff>
    </xdr:from>
    <xdr:to>
      <xdr:col>2</xdr:col>
      <xdr:colOff>176212</xdr:colOff>
      <xdr:row>24</xdr:row>
      <xdr:rowOff>176212</xdr:rowOff>
    </xdr:to>
    <xdr:sp macro="" textlink="">
      <xdr:nvSpPr>
        <xdr:cNvPr id="996" name="5-Point Star 29">
          <a:extLst>
            <a:ext uri="{FF2B5EF4-FFF2-40B4-BE49-F238E27FC236}">
              <a16:creationId xmlns:a16="http://schemas.microsoft.com/office/drawing/2014/main" id="{50268382-ABB5-4C30-8194-C1694BA0DE52}"/>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23</xdr:row>
      <xdr:rowOff>0</xdr:rowOff>
    </xdr:from>
    <xdr:to>
      <xdr:col>14</xdr:col>
      <xdr:colOff>176212</xdr:colOff>
      <xdr:row>23</xdr:row>
      <xdr:rowOff>176212</xdr:rowOff>
    </xdr:to>
    <xdr:sp macro="" textlink="">
      <xdr:nvSpPr>
        <xdr:cNvPr id="997" name="5-Point Star 194">
          <a:extLst>
            <a:ext uri="{FF2B5EF4-FFF2-40B4-BE49-F238E27FC236}">
              <a16:creationId xmlns:a16="http://schemas.microsoft.com/office/drawing/2014/main" id="{F14EE2F8-AA23-434D-8BAB-880D957DB73C}"/>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23</xdr:row>
      <xdr:rowOff>0</xdr:rowOff>
    </xdr:from>
    <xdr:to>
      <xdr:col>14</xdr:col>
      <xdr:colOff>176212</xdr:colOff>
      <xdr:row>23</xdr:row>
      <xdr:rowOff>176212</xdr:rowOff>
    </xdr:to>
    <xdr:sp macro="" textlink="">
      <xdr:nvSpPr>
        <xdr:cNvPr id="998" name="5-Point Star 204">
          <a:extLst>
            <a:ext uri="{FF2B5EF4-FFF2-40B4-BE49-F238E27FC236}">
              <a16:creationId xmlns:a16="http://schemas.microsoft.com/office/drawing/2014/main" id="{5FCC666E-3F6D-48BA-82C3-8CE23DD335A6}"/>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26</xdr:row>
      <xdr:rowOff>0</xdr:rowOff>
    </xdr:from>
    <xdr:to>
      <xdr:col>5</xdr:col>
      <xdr:colOff>176212</xdr:colOff>
      <xdr:row>26</xdr:row>
      <xdr:rowOff>176212</xdr:rowOff>
    </xdr:to>
    <xdr:sp macro="" textlink="">
      <xdr:nvSpPr>
        <xdr:cNvPr id="999" name="5-Point Star 2">
          <a:extLst>
            <a:ext uri="{FF2B5EF4-FFF2-40B4-BE49-F238E27FC236}">
              <a16:creationId xmlns:a16="http://schemas.microsoft.com/office/drawing/2014/main" id="{8F90524D-0B8F-495D-A359-161B66965C1D}"/>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100"/>
        </a:p>
      </xdr:txBody>
    </xdr:sp>
    <xdr:clientData/>
  </xdr:twoCellAnchor>
  <xdr:twoCellAnchor>
    <xdr:from>
      <xdr:col>2</xdr:col>
      <xdr:colOff>0</xdr:colOff>
      <xdr:row>26</xdr:row>
      <xdr:rowOff>0</xdr:rowOff>
    </xdr:from>
    <xdr:to>
      <xdr:col>2</xdr:col>
      <xdr:colOff>176212</xdr:colOff>
      <xdr:row>26</xdr:row>
      <xdr:rowOff>176212</xdr:rowOff>
    </xdr:to>
    <xdr:sp macro="" textlink="">
      <xdr:nvSpPr>
        <xdr:cNvPr id="1000" name="5-Point Star 28">
          <a:extLst>
            <a:ext uri="{FF2B5EF4-FFF2-40B4-BE49-F238E27FC236}">
              <a16:creationId xmlns:a16="http://schemas.microsoft.com/office/drawing/2014/main" id="{F8C38B87-12DB-4DCC-87F8-5DD397FAD17E}"/>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26</xdr:row>
      <xdr:rowOff>0</xdr:rowOff>
    </xdr:from>
    <xdr:to>
      <xdr:col>9</xdr:col>
      <xdr:colOff>176212</xdr:colOff>
      <xdr:row>26</xdr:row>
      <xdr:rowOff>176212</xdr:rowOff>
    </xdr:to>
    <xdr:sp macro="" textlink="">
      <xdr:nvSpPr>
        <xdr:cNvPr id="1001" name="5-Point Star 59">
          <a:extLst>
            <a:ext uri="{FF2B5EF4-FFF2-40B4-BE49-F238E27FC236}">
              <a16:creationId xmlns:a16="http://schemas.microsoft.com/office/drawing/2014/main" id="{92C7154A-3C90-4890-8434-ED8D57E1CD17}"/>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26</xdr:row>
      <xdr:rowOff>0</xdr:rowOff>
    </xdr:from>
    <xdr:to>
      <xdr:col>10</xdr:col>
      <xdr:colOff>176212</xdr:colOff>
      <xdr:row>26</xdr:row>
      <xdr:rowOff>176212</xdr:rowOff>
    </xdr:to>
    <xdr:sp macro="" textlink="">
      <xdr:nvSpPr>
        <xdr:cNvPr id="1002" name="5-Point Star 60">
          <a:extLst>
            <a:ext uri="{FF2B5EF4-FFF2-40B4-BE49-F238E27FC236}">
              <a16:creationId xmlns:a16="http://schemas.microsoft.com/office/drawing/2014/main" id="{E17E5BE2-B922-422E-AEB8-D90399C54260}"/>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26</xdr:row>
      <xdr:rowOff>0</xdr:rowOff>
    </xdr:from>
    <xdr:to>
      <xdr:col>11</xdr:col>
      <xdr:colOff>176212</xdr:colOff>
      <xdr:row>26</xdr:row>
      <xdr:rowOff>176212</xdr:rowOff>
    </xdr:to>
    <xdr:sp macro="" textlink="">
      <xdr:nvSpPr>
        <xdr:cNvPr id="1003" name="5-Point Star 61">
          <a:extLst>
            <a:ext uri="{FF2B5EF4-FFF2-40B4-BE49-F238E27FC236}">
              <a16:creationId xmlns:a16="http://schemas.microsoft.com/office/drawing/2014/main" id="{58E7AD88-FFC6-4A25-A30F-2CCE9A92F8F2}"/>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26</xdr:row>
      <xdr:rowOff>0</xdr:rowOff>
    </xdr:from>
    <xdr:to>
      <xdr:col>12</xdr:col>
      <xdr:colOff>176212</xdr:colOff>
      <xdr:row>26</xdr:row>
      <xdr:rowOff>176212</xdr:rowOff>
    </xdr:to>
    <xdr:sp macro="" textlink="">
      <xdr:nvSpPr>
        <xdr:cNvPr id="1004" name="5-Point Star 62">
          <a:extLst>
            <a:ext uri="{FF2B5EF4-FFF2-40B4-BE49-F238E27FC236}">
              <a16:creationId xmlns:a16="http://schemas.microsoft.com/office/drawing/2014/main" id="{6E242E16-8622-4109-A400-4C49FC4F9F44}"/>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26</xdr:row>
      <xdr:rowOff>0</xdr:rowOff>
    </xdr:from>
    <xdr:to>
      <xdr:col>13</xdr:col>
      <xdr:colOff>176212</xdr:colOff>
      <xdr:row>26</xdr:row>
      <xdr:rowOff>176212</xdr:rowOff>
    </xdr:to>
    <xdr:sp macro="" textlink="">
      <xdr:nvSpPr>
        <xdr:cNvPr id="1005" name="5-Point Star 63">
          <a:extLst>
            <a:ext uri="{FF2B5EF4-FFF2-40B4-BE49-F238E27FC236}">
              <a16:creationId xmlns:a16="http://schemas.microsoft.com/office/drawing/2014/main" id="{9DDDF43D-FDC6-4B87-976F-15B8A188C7E7}"/>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25</xdr:row>
      <xdr:rowOff>0</xdr:rowOff>
    </xdr:from>
    <xdr:to>
      <xdr:col>14</xdr:col>
      <xdr:colOff>176212</xdr:colOff>
      <xdr:row>25</xdr:row>
      <xdr:rowOff>176212</xdr:rowOff>
    </xdr:to>
    <xdr:sp macro="" textlink="">
      <xdr:nvSpPr>
        <xdr:cNvPr id="1006" name="5-Point Star 179">
          <a:extLst>
            <a:ext uri="{FF2B5EF4-FFF2-40B4-BE49-F238E27FC236}">
              <a16:creationId xmlns:a16="http://schemas.microsoft.com/office/drawing/2014/main" id="{E2264605-E30F-45A5-BE01-B2F9F7176BEE}"/>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25</xdr:row>
      <xdr:rowOff>0</xdr:rowOff>
    </xdr:from>
    <xdr:to>
      <xdr:col>2</xdr:col>
      <xdr:colOff>176212</xdr:colOff>
      <xdr:row>25</xdr:row>
      <xdr:rowOff>176212</xdr:rowOff>
    </xdr:to>
    <xdr:sp macro="" textlink="">
      <xdr:nvSpPr>
        <xdr:cNvPr id="1007" name="5-Point Star 384">
          <a:extLst>
            <a:ext uri="{FF2B5EF4-FFF2-40B4-BE49-F238E27FC236}">
              <a16:creationId xmlns:a16="http://schemas.microsoft.com/office/drawing/2014/main" id="{40992990-7602-46D5-AA59-5CFF3A932B12}"/>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26</xdr:row>
      <xdr:rowOff>0</xdr:rowOff>
    </xdr:from>
    <xdr:to>
      <xdr:col>5</xdr:col>
      <xdr:colOff>176212</xdr:colOff>
      <xdr:row>26</xdr:row>
      <xdr:rowOff>176212</xdr:rowOff>
    </xdr:to>
    <xdr:sp macro="" textlink="">
      <xdr:nvSpPr>
        <xdr:cNvPr id="1008" name="5-Point Star 3">
          <a:extLst>
            <a:ext uri="{FF2B5EF4-FFF2-40B4-BE49-F238E27FC236}">
              <a16:creationId xmlns:a16="http://schemas.microsoft.com/office/drawing/2014/main" id="{2172E931-EBDC-42BD-B0C2-50147CE5BC62}"/>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26</xdr:row>
      <xdr:rowOff>0</xdr:rowOff>
    </xdr:from>
    <xdr:to>
      <xdr:col>2</xdr:col>
      <xdr:colOff>176212</xdr:colOff>
      <xdr:row>26</xdr:row>
      <xdr:rowOff>176212</xdr:rowOff>
    </xdr:to>
    <xdr:sp macro="" textlink="">
      <xdr:nvSpPr>
        <xdr:cNvPr id="1009" name="5-Point Star 29">
          <a:extLst>
            <a:ext uri="{FF2B5EF4-FFF2-40B4-BE49-F238E27FC236}">
              <a16:creationId xmlns:a16="http://schemas.microsoft.com/office/drawing/2014/main" id="{710CC279-3537-409B-9613-7B6319A0CC79}"/>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26</xdr:row>
      <xdr:rowOff>0</xdr:rowOff>
    </xdr:from>
    <xdr:to>
      <xdr:col>9</xdr:col>
      <xdr:colOff>176212</xdr:colOff>
      <xdr:row>26</xdr:row>
      <xdr:rowOff>176212</xdr:rowOff>
    </xdr:to>
    <xdr:sp macro="" textlink="">
      <xdr:nvSpPr>
        <xdr:cNvPr id="1010" name="5-Point Star 54">
          <a:extLst>
            <a:ext uri="{FF2B5EF4-FFF2-40B4-BE49-F238E27FC236}">
              <a16:creationId xmlns:a16="http://schemas.microsoft.com/office/drawing/2014/main" id="{C9A85673-5DFD-4FB6-BA6C-6E2095E05084}"/>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26</xdr:row>
      <xdr:rowOff>0</xdr:rowOff>
    </xdr:from>
    <xdr:to>
      <xdr:col>10</xdr:col>
      <xdr:colOff>176212</xdr:colOff>
      <xdr:row>26</xdr:row>
      <xdr:rowOff>176212</xdr:rowOff>
    </xdr:to>
    <xdr:sp macro="" textlink="">
      <xdr:nvSpPr>
        <xdr:cNvPr id="1011" name="5-Point Star 55">
          <a:extLst>
            <a:ext uri="{FF2B5EF4-FFF2-40B4-BE49-F238E27FC236}">
              <a16:creationId xmlns:a16="http://schemas.microsoft.com/office/drawing/2014/main" id="{B570C331-666E-4FD3-9402-5DB7E7E2BFE8}"/>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26</xdr:row>
      <xdr:rowOff>0</xdr:rowOff>
    </xdr:from>
    <xdr:to>
      <xdr:col>11</xdr:col>
      <xdr:colOff>176212</xdr:colOff>
      <xdr:row>26</xdr:row>
      <xdr:rowOff>176212</xdr:rowOff>
    </xdr:to>
    <xdr:sp macro="" textlink="">
      <xdr:nvSpPr>
        <xdr:cNvPr id="1012" name="5-Point Star 56">
          <a:extLst>
            <a:ext uri="{FF2B5EF4-FFF2-40B4-BE49-F238E27FC236}">
              <a16:creationId xmlns:a16="http://schemas.microsoft.com/office/drawing/2014/main" id="{FA305D2E-C055-4579-9172-9B3B4363F386}"/>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26</xdr:row>
      <xdr:rowOff>0</xdr:rowOff>
    </xdr:from>
    <xdr:to>
      <xdr:col>12</xdr:col>
      <xdr:colOff>176212</xdr:colOff>
      <xdr:row>26</xdr:row>
      <xdr:rowOff>176212</xdr:rowOff>
    </xdr:to>
    <xdr:sp macro="" textlink="">
      <xdr:nvSpPr>
        <xdr:cNvPr id="1013" name="5-Point Star 57">
          <a:extLst>
            <a:ext uri="{FF2B5EF4-FFF2-40B4-BE49-F238E27FC236}">
              <a16:creationId xmlns:a16="http://schemas.microsoft.com/office/drawing/2014/main" id="{E69B6300-F94A-41DB-949C-F74BA34789C7}"/>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26</xdr:row>
      <xdr:rowOff>0</xdr:rowOff>
    </xdr:from>
    <xdr:to>
      <xdr:col>13</xdr:col>
      <xdr:colOff>176212</xdr:colOff>
      <xdr:row>26</xdr:row>
      <xdr:rowOff>176212</xdr:rowOff>
    </xdr:to>
    <xdr:sp macro="" textlink="">
      <xdr:nvSpPr>
        <xdr:cNvPr id="1014" name="5-Point Star 58">
          <a:extLst>
            <a:ext uri="{FF2B5EF4-FFF2-40B4-BE49-F238E27FC236}">
              <a16:creationId xmlns:a16="http://schemas.microsoft.com/office/drawing/2014/main" id="{4CB836D8-8A4F-4A5A-8C21-075C6908EC9A}"/>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25</xdr:row>
      <xdr:rowOff>0</xdr:rowOff>
    </xdr:from>
    <xdr:to>
      <xdr:col>2</xdr:col>
      <xdr:colOff>176212</xdr:colOff>
      <xdr:row>25</xdr:row>
      <xdr:rowOff>176212</xdr:rowOff>
    </xdr:to>
    <xdr:sp macro="" textlink="">
      <xdr:nvSpPr>
        <xdr:cNvPr id="1015" name="5-Point Star 396">
          <a:extLst>
            <a:ext uri="{FF2B5EF4-FFF2-40B4-BE49-F238E27FC236}">
              <a16:creationId xmlns:a16="http://schemas.microsoft.com/office/drawing/2014/main" id="{F24813C1-00AC-4F06-8BAE-A22DF356D6A8}"/>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25</xdr:row>
      <xdr:rowOff>0</xdr:rowOff>
    </xdr:from>
    <xdr:to>
      <xdr:col>2</xdr:col>
      <xdr:colOff>176212</xdr:colOff>
      <xdr:row>25</xdr:row>
      <xdr:rowOff>176212</xdr:rowOff>
    </xdr:to>
    <xdr:sp macro="" textlink="">
      <xdr:nvSpPr>
        <xdr:cNvPr id="1016" name="5-Point Star 40">
          <a:extLst>
            <a:ext uri="{FF2B5EF4-FFF2-40B4-BE49-F238E27FC236}">
              <a16:creationId xmlns:a16="http://schemas.microsoft.com/office/drawing/2014/main" id="{EE25A7EA-8B9D-4BAE-8F03-1C65F228BAFC}"/>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25</xdr:row>
      <xdr:rowOff>0</xdr:rowOff>
    </xdr:from>
    <xdr:to>
      <xdr:col>2</xdr:col>
      <xdr:colOff>176212</xdr:colOff>
      <xdr:row>25</xdr:row>
      <xdr:rowOff>176212</xdr:rowOff>
    </xdr:to>
    <xdr:sp macro="" textlink="">
      <xdr:nvSpPr>
        <xdr:cNvPr id="1017" name="5-Point Star 29">
          <a:extLst>
            <a:ext uri="{FF2B5EF4-FFF2-40B4-BE49-F238E27FC236}">
              <a16:creationId xmlns:a16="http://schemas.microsoft.com/office/drawing/2014/main" id="{9F5ACDD5-4017-4EB8-9E63-663EB8D85C7D}"/>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26</xdr:row>
      <xdr:rowOff>0</xdr:rowOff>
    </xdr:from>
    <xdr:to>
      <xdr:col>2</xdr:col>
      <xdr:colOff>176212</xdr:colOff>
      <xdr:row>26</xdr:row>
      <xdr:rowOff>176212</xdr:rowOff>
    </xdr:to>
    <xdr:sp macro="" textlink="">
      <xdr:nvSpPr>
        <xdr:cNvPr id="1018" name="5-Point Star 396">
          <a:extLst>
            <a:ext uri="{FF2B5EF4-FFF2-40B4-BE49-F238E27FC236}">
              <a16:creationId xmlns:a16="http://schemas.microsoft.com/office/drawing/2014/main" id="{DECBC959-61DB-48A7-A7B1-6E7C4CCC75D8}"/>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26</xdr:row>
      <xdr:rowOff>0</xdr:rowOff>
    </xdr:from>
    <xdr:to>
      <xdr:col>2</xdr:col>
      <xdr:colOff>176212</xdr:colOff>
      <xdr:row>26</xdr:row>
      <xdr:rowOff>176212</xdr:rowOff>
    </xdr:to>
    <xdr:sp macro="" textlink="">
      <xdr:nvSpPr>
        <xdr:cNvPr id="1019" name="5-Point Star 40">
          <a:extLst>
            <a:ext uri="{FF2B5EF4-FFF2-40B4-BE49-F238E27FC236}">
              <a16:creationId xmlns:a16="http://schemas.microsoft.com/office/drawing/2014/main" id="{871D5FDE-C418-427B-8151-ECD0EFCA3E99}"/>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26</xdr:row>
      <xdr:rowOff>0</xdr:rowOff>
    </xdr:from>
    <xdr:to>
      <xdr:col>2</xdr:col>
      <xdr:colOff>176212</xdr:colOff>
      <xdr:row>26</xdr:row>
      <xdr:rowOff>176212</xdr:rowOff>
    </xdr:to>
    <xdr:sp macro="" textlink="">
      <xdr:nvSpPr>
        <xdr:cNvPr id="1020" name="5-Point Star 29">
          <a:extLst>
            <a:ext uri="{FF2B5EF4-FFF2-40B4-BE49-F238E27FC236}">
              <a16:creationId xmlns:a16="http://schemas.microsoft.com/office/drawing/2014/main" id="{7555EAE7-6E81-42F5-95D3-52430C36CCDC}"/>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25</xdr:row>
      <xdr:rowOff>0</xdr:rowOff>
    </xdr:from>
    <xdr:to>
      <xdr:col>14</xdr:col>
      <xdr:colOff>176212</xdr:colOff>
      <xdr:row>25</xdr:row>
      <xdr:rowOff>176212</xdr:rowOff>
    </xdr:to>
    <xdr:sp macro="" textlink="">
      <xdr:nvSpPr>
        <xdr:cNvPr id="1021" name="5-Point Star 194">
          <a:extLst>
            <a:ext uri="{FF2B5EF4-FFF2-40B4-BE49-F238E27FC236}">
              <a16:creationId xmlns:a16="http://schemas.microsoft.com/office/drawing/2014/main" id="{C1ECAED6-2711-4A37-BE35-85AFFBF55A0F}"/>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25</xdr:row>
      <xdr:rowOff>0</xdr:rowOff>
    </xdr:from>
    <xdr:to>
      <xdr:col>14</xdr:col>
      <xdr:colOff>176212</xdr:colOff>
      <xdr:row>25</xdr:row>
      <xdr:rowOff>176212</xdr:rowOff>
    </xdr:to>
    <xdr:sp macro="" textlink="">
      <xdr:nvSpPr>
        <xdr:cNvPr id="1022" name="5-Point Star 204">
          <a:extLst>
            <a:ext uri="{FF2B5EF4-FFF2-40B4-BE49-F238E27FC236}">
              <a16:creationId xmlns:a16="http://schemas.microsoft.com/office/drawing/2014/main" id="{FDDE284F-B5CC-4F7E-AC67-73A7F45EED04}"/>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28</xdr:row>
      <xdr:rowOff>0</xdr:rowOff>
    </xdr:from>
    <xdr:to>
      <xdr:col>5</xdr:col>
      <xdr:colOff>176212</xdr:colOff>
      <xdr:row>28</xdr:row>
      <xdr:rowOff>176212</xdr:rowOff>
    </xdr:to>
    <xdr:sp macro="" textlink="">
      <xdr:nvSpPr>
        <xdr:cNvPr id="1023" name="5-Point Star 2">
          <a:extLst>
            <a:ext uri="{FF2B5EF4-FFF2-40B4-BE49-F238E27FC236}">
              <a16:creationId xmlns:a16="http://schemas.microsoft.com/office/drawing/2014/main" id="{463E6B40-DAA0-4399-B01D-255BD4515D7A}"/>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100"/>
        </a:p>
      </xdr:txBody>
    </xdr:sp>
    <xdr:clientData/>
  </xdr:twoCellAnchor>
  <xdr:twoCellAnchor>
    <xdr:from>
      <xdr:col>2</xdr:col>
      <xdr:colOff>0</xdr:colOff>
      <xdr:row>28</xdr:row>
      <xdr:rowOff>0</xdr:rowOff>
    </xdr:from>
    <xdr:to>
      <xdr:col>2</xdr:col>
      <xdr:colOff>176212</xdr:colOff>
      <xdr:row>28</xdr:row>
      <xdr:rowOff>176212</xdr:rowOff>
    </xdr:to>
    <xdr:sp macro="" textlink="">
      <xdr:nvSpPr>
        <xdr:cNvPr id="1024" name="5-Point Star 28">
          <a:extLst>
            <a:ext uri="{FF2B5EF4-FFF2-40B4-BE49-F238E27FC236}">
              <a16:creationId xmlns:a16="http://schemas.microsoft.com/office/drawing/2014/main" id="{4E1CA195-91C8-4DC5-9EC8-ECFEB77D6711}"/>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28</xdr:row>
      <xdr:rowOff>0</xdr:rowOff>
    </xdr:from>
    <xdr:to>
      <xdr:col>9</xdr:col>
      <xdr:colOff>176212</xdr:colOff>
      <xdr:row>28</xdr:row>
      <xdr:rowOff>176212</xdr:rowOff>
    </xdr:to>
    <xdr:sp macro="" textlink="">
      <xdr:nvSpPr>
        <xdr:cNvPr id="1025" name="5-Point Star 59">
          <a:extLst>
            <a:ext uri="{FF2B5EF4-FFF2-40B4-BE49-F238E27FC236}">
              <a16:creationId xmlns:a16="http://schemas.microsoft.com/office/drawing/2014/main" id="{811519D9-D805-4AF0-A46F-71F777A1B054}"/>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28</xdr:row>
      <xdr:rowOff>0</xdr:rowOff>
    </xdr:from>
    <xdr:to>
      <xdr:col>10</xdr:col>
      <xdr:colOff>176212</xdr:colOff>
      <xdr:row>28</xdr:row>
      <xdr:rowOff>176212</xdr:rowOff>
    </xdr:to>
    <xdr:sp macro="" textlink="">
      <xdr:nvSpPr>
        <xdr:cNvPr id="1026" name="5-Point Star 60">
          <a:extLst>
            <a:ext uri="{FF2B5EF4-FFF2-40B4-BE49-F238E27FC236}">
              <a16:creationId xmlns:a16="http://schemas.microsoft.com/office/drawing/2014/main" id="{49E38DFE-2818-46AC-9ED4-A19A9CA6218D}"/>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28</xdr:row>
      <xdr:rowOff>0</xdr:rowOff>
    </xdr:from>
    <xdr:to>
      <xdr:col>11</xdr:col>
      <xdr:colOff>176212</xdr:colOff>
      <xdr:row>28</xdr:row>
      <xdr:rowOff>176212</xdr:rowOff>
    </xdr:to>
    <xdr:sp macro="" textlink="">
      <xdr:nvSpPr>
        <xdr:cNvPr id="1027" name="5-Point Star 61">
          <a:extLst>
            <a:ext uri="{FF2B5EF4-FFF2-40B4-BE49-F238E27FC236}">
              <a16:creationId xmlns:a16="http://schemas.microsoft.com/office/drawing/2014/main" id="{D5EB3C54-B7BE-4CBE-94E8-F252781FE23B}"/>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28</xdr:row>
      <xdr:rowOff>0</xdr:rowOff>
    </xdr:from>
    <xdr:to>
      <xdr:col>12</xdr:col>
      <xdr:colOff>176212</xdr:colOff>
      <xdr:row>28</xdr:row>
      <xdr:rowOff>176212</xdr:rowOff>
    </xdr:to>
    <xdr:sp macro="" textlink="">
      <xdr:nvSpPr>
        <xdr:cNvPr id="1028" name="5-Point Star 62">
          <a:extLst>
            <a:ext uri="{FF2B5EF4-FFF2-40B4-BE49-F238E27FC236}">
              <a16:creationId xmlns:a16="http://schemas.microsoft.com/office/drawing/2014/main" id="{8CBFDF89-11A1-43AC-AD82-D14F38A6C8D4}"/>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28</xdr:row>
      <xdr:rowOff>0</xdr:rowOff>
    </xdr:from>
    <xdr:to>
      <xdr:col>13</xdr:col>
      <xdr:colOff>176212</xdr:colOff>
      <xdr:row>28</xdr:row>
      <xdr:rowOff>176212</xdr:rowOff>
    </xdr:to>
    <xdr:sp macro="" textlink="">
      <xdr:nvSpPr>
        <xdr:cNvPr id="1029" name="5-Point Star 63">
          <a:extLst>
            <a:ext uri="{FF2B5EF4-FFF2-40B4-BE49-F238E27FC236}">
              <a16:creationId xmlns:a16="http://schemas.microsoft.com/office/drawing/2014/main" id="{4DB35C99-ECC2-453C-94E7-0F30DB20060F}"/>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27</xdr:row>
      <xdr:rowOff>0</xdr:rowOff>
    </xdr:from>
    <xdr:to>
      <xdr:col>14</xdr:col>
      <xdr:colOff>176212</xdr:colOff>
      <xdr:row>27</xdr:row>
      <xdr:rowOff>176212</xdr:rowOff>
    </xdr:to>
    <xdr:sp macro="" textlink="">
      <xdr:nvSpPr>
        <xdr:cNvPr id="1030" name="5-Point Star 179">
          <a:extLst>
            <a:ext uri="{FF2B5EF4-FFF2-40B4-BE49-F238E27FC236}">
              <a16:creationId xmlns:a16="http://schemas.microsoft.com/office/drawing/2014/main" id="{2AFE6824-B607-4EE3-8B4F-EFAD7DD37E1C}"/>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27</xdr:row>
      <xdr:rowOff>0</xdr:rowOff>
    </xdr:from>
    <xdr:to>
      <xdr:col>2</xdr:col>
      <xdr:colOff>176212</xdr:colOff>
      <xdr:row>27</xdr:row>
      <xdr:rowOff>176212</xdr:rowOff>
    </xdr:to>
    <xdr:sp macro="" textlink="">
      <xdr:nvSpPr>
        <xdr:cNvPr id="1031" name="5-Point Star 384">
          <a:extLst>
            <a:ext uri="{FF2B5EF4-FFF2-40B4-BE49-F238E27FC236}">
              <a16:creationId xmlns:a16="http://schemas.microsoft.com/office/drawing/2014/main" id="{0D5145AE-EBF9-43DD-98DF-DD2C6B3FB6BA}"/>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28</xdr:row>
      <xdr:rowOff>0</xdr:rowOff>
    </xdr:from>
    <xdr:to>
      <xdr:col>5</xdr:col>
      <xdr:colOff>176212</xdr:colOff>
      <xdr:row>28</xdr:row>
      <xdr:rowOff>176212</xdr:rowOff>
    </xdr:to>
    <xdr:sp macro="" textlink="">
      <xdr:nvSpPr>
        <xdr:cNvPr id="1032" name="5-Point Star 3">
          <a:extLst>
            <a:ext uri="{FF2B5EF4-FFF2-40B4-BE49-F238E27FC236}">
              <a16:creationId xmlns:a16="http://schemas.microsoft.com/office/drawing/2014/main" id="{A9651AD2-A177-4918-96E2-2D35FBA63935}"/>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28</xdr:row>
      <xdr:rowOff>0</xdr:rowOff>
    </xdr:from>
    <xdr:to>
      <xdr:col>2</xdr:col>
      <xdr:colOff>176212</xdr:colOff>
      <xdr:row>28</xdr:row>
      <xdr:rowOff>176212</xdr:rowOff>
    </xdr:to>
    <xdr:sp macro="" textlink="">
      <xdr:nvSpPr>
        <xdr:cNvPr id="1033" name="5-Point Star 29">
          <a:extLst>
            <a:ext uri="{FF2B5EF4-FFF2-40B4-BE49-F238E27FC236}">
              <a16:creationId xmlns:a16="http://schemas.microsoft.com/office/drawing/2014/main" id="{161E3247-35C7-4D4A-A6A0-BDB450886427}"/>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28</xdr:row>
      <xdr:rowOff>0</xdr:rowOff>
    </xdr:from>
    <xdr:to>
      <xdr:col>9</xdr:col>
      <xdr:colOff>176212</xdr:colOff>
      <xdr:row>28</xdr:row>
      <xdr:rowOff>176212</xdr:rowOff>
    </xdr:to>
    <xdr:sp macro="" textlink="">
      <xdr:nvSpPr>
        <xdr:cNvPr id="1034" name="5-Point Star 54">
          <a:extLst>
            <a:ext uri="{FF2B5EF4-FFF2-40B4-BE49-F238E27FC236}">
              <a16:creationId xmlns:a16="http://schemas.microsoft.com/office/drawing/2014/main" id="{49CAF32B-96D6-4A99-A7B4-E6475FEB8325}"/>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28</xdr:row>
      <xdr:rowOff>0</xdr:rowOff>
    </xdr:from>
    <xdr:to>
      <xdr:col>10</xdr:col>
      <xdr:colOff>176212</xdr:colOff>
      <xdr:row>28</xdr:row>
      <xdr:rowOff>176212</xdr:rowOff>
    </xdr:to>
    <xdr:sp macro="" textlink="">
      <xdr:nvSpPr>
        <xdr:cNvPr id="1035" name="5-Point Star 55">
          <a:extLst>
            <a:ext uri="{FF2B5EF4-FFF2-40B4-BE49-F238E27FC236}">
              <a16:creationId xmlns:a16="http://schemas.microsoft.com/office/drawing/2014/main" id="{2D7E3655-8F9D-42DB-AA1A-CEC068F9A752}"/>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28</xdr:row>
      <xdr:rowOff>0</xdr:rowOff>
    </xdr:from>
    <xdr:to>
      <xdr:col>11</xdr:col>
      <xdr:colOff>176212</xdr:colOff>
      <xdr:row>28</xdr:row>
      <xdr:rowOff>176212</xdr:rowOff>
    </xdr:to>
    <xdr:sp macro="" textlink="">
      <xdr:nvSpPr>
        <xdr:cNvPr id="1036" name="5-Point Star 56">
          <a:extLst>
            <a:ext uri="{FF2B5EF4-FFF2-40B4-BE49-F238E27FC236}">
              <a16:creationId xmlns:a16="http://schemas.microsoft.com/office/drawing/2014/main" id="{088D05AA-3E9B-4FFD-B690-41EDF21CE5D9}"/>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28</xdr:row>
      <xdr:rowOff>0</xdr:rowOff>
    </xdr:from>
    <xdr:to>
      <xdr:col>12</xdr:col>
      <xdr:colOff>176212</xdr:colOff>
      <xdr:row>28</xdr:row>
      <xdr:rowOff>176212</xdr:rowOff>
    </xdr:to>
    <xdr:sp macro="" textlink="">
      <xdr:nvSpPr>
        <xdr:cNvPr id="1037" name="5-Point Star 57">
          <a:extLst>
            <a:ext uri="{FF2B5EF4-FFF2-40B4-BE49-F238E27FC236}">
              <a16:creationId xmlns:a16="http://schemas.microsoft.com/office/drawing/2014/main" id="{4E1225C2-541B-4DD0-9FE5-7AC4A9D459F7}"/>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28</xdr:row>
      <xdr:rowOff>0</xdr:rowOff>
    </xdr:from>
    <xdr:to>
      <xdr:col>13</xdr:col>
      <xdr:colOff>176212</xdr:colOff>
      <xdr:row>28</xdr:row>
      <xdr:rowOff>176212</xdr:rowOff>
    </xdr:to>
    <xdr:sp macro="" textlink="">
      <xdr:nvSpPr>
        <xdr:cNvPr id="1038" name="5-Point Star 58">
          <a:extLst>
            <a:ext uri="{FF2B5EF4-FFF2-40B4-BE49-F238E27FC236}">
              <a16:creationId xmlns:a16="http://schemas.microsoft.com/office/drawing/2014/main" id="{6EB59F60-98AD-48FC-8CA1-A43635FED32B}"/>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27</xdr:row>
      <xdr:rowOff>0</xdr:rowOff>
    </xdr:from>
    <xdr:to>
      <xdr:col>2</xdr:col>
      <xdr:colOff>176212</xdr:colOff>
      <xdr:row>27</xdr:row>
      <xdr:rowOff>176212</xdr:rowOff>
    </xdr:to>
    <xdr:sp macro="" textlink="">
      <xdr:nvSpPr>
        <xdr:cNvPr id="1039" name="5-Point Star 396">
          <a:extLst>
            <a:ext uri="{FF2B5EF4-FFF2-40B4-BE49-F238E27FC236}">
              <a16:creationId xmlns:a16="http://schemas.microsoft.com/office/drawing/2014/main" id="{729F62D4-E136-4635-9815-9742A0B32C78}"/>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27</xdr:row>
      <xdr:rowOff>0</xdr:rowOff>
    </xdr:from>
    <xdr:to>
      <xdr:col>2</xdr:col>
      <xdr:colOff>176212</xdr:colOff>
      <xdr:row>27</xdr:row>
      <xdr:rowOff>176212</xdr:rowOff>
    </xdr:to>
    <xdr:sp macro="" textlink="">
      <xdr:nvSpPr>
        <xdr:cNvPr id="1040" name="5-Point Star 40">
          <a:extLst>
            <a:ext uri="{FF2B5EF4-FFF2-40B4-BE49-F238E27FC236}">
              <a16:creationId xmlns:a16="http://schemas.microsoft.com/office/drawing/2014/main" id="{869F8732-5D7D-4086-82D9-A91C437FA7C8}"/>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27</xdr:row>
      <xdr:rowOff>0</xdr:rowOff>
    </xdr:from>
    <xdr:to>
      <xdr:col>2</xdr:col>
      <xdr:colOff>176212</xdr:colOff>
      <xdr:row>27</xdr:row>
      <xdr:rowOff>176212</xdr:rowOff>
    </xdr:to>
    <xdr:sp macro="" textlink="">
      <xdr:nvSpPr>
        <xdr:cNvPr id="1041" name="5-Point Star 29">
          <a:extLst>
            <a:ext uri="{FF2B5EF4-FFF2-40B4-BE49-F238E27FC236}">
              <a16:creationId xmlns:a16="http://schemas.microsoft.com/office/drawing/2014/main" id="{DD4A591E-7A13-4399-93DE-AD950A8E064C}"/>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28</xdr:row>
      <xdr:rowOff>0</xdr:rowOff>
    </xdr:from>
    <xdr:to>
      <xdr:col>2</xdr:col>
      <xdr:colOff>176212</xdr:colOff>
      <xdr:row>28</xdr:row>
      <xdr:rowOff>176212</xdr:rowOff>
    </xdr:to>
    <xdr:sp macro="" textlink="">
      <xdr:nvSpPr>
        <xdr:cNvPr id="1042" name="5-Point Star 396">
          <a:extLst>
            <a:ext uri="{FF2B5EF4-FFF2-40B4-BE49-F238E27FC236}">
              <a16:creationId xmlns:a16="http://schemas.microsoft.com/office/drawing/2014/main" id="{B7A7A376-3D74-48F9-BB91-A188E810A397}"/>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28</xdr:row>
      <xdr:rowOff>0</xdr:rowOff>
    </xdr:from>
    <xdr:to>
      <xdr:col>2</xdr:col>
      <xdr:colOff>176212</xdr:colOff>
      <xdr:row>28</xdr:row>
      <xdr:rowOff>176212</xdr:rowOff>
    </xdr:to>
    <xdr:sp macro="" textlink="">
      <xdr:nvSpPr>
        <xdr:cNvPr id="1043" name="5-Point Star 40">
          <a:extLst>
            <a:ext uri="{FF2B5EF4-FFF2-40B4-BE49-F238E27FC236}">
              <a16:creationId xmlns:a16="http://schemas.microsoft.com/office/drawing/2014/main" id="{6922F51F-C38E-4557-8D2C-350B3949B4F7}"/>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28</xdr:row>
      <xdr:rowOff>0</xdr:rowOff>
    </xdr:from>
    <xdr:to>
      <xdr:col>2</xdr:col>
      <xdr:colOff>176212</xdr:colOff>
      <xdr:row>28</xdr:row>
      <xdr:rowOff>176212</xdr:rowOff>
    </xdr:to>
    <xdr:sp macro="" textlink="">
      <xdr:nvSpPr>
        <xdr:cNvPr id="1044" name="5-Point Star 29">
          <a:extLst>
            <a:ext uri="{FF2B5EF4-FFF2-40B4-BE49-F238E27FC236}">
              <a16:creationId xmlns:a16="http://schemas.microsoft.com/office/drawing/2014/main" id="{2BFE1C95-AF64-4E03-89B0-D111CA87FA08}"/>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27</xdr:row>
      <xdr:rowOff>0</xdr:rowOff>
    </xdr:from>
    <xdr:to>
      <xdr:col>14</xdr:col>
      <xdr:colOff>176212</xdr:colOff>
      <xdr:row>27</xdr:row>
      <xdr:rowOff>176212</xdr:rowOff>
    </xdr:to>
    <xdr:sp macro="" textlink="">
      <xdr:nvSpPr>
        <xdr:cNvPr id="1045" name="5-Point Star 194">
          <a:extLst>
            <a:ext uri="{FF2B5EF4-FFF2-40B4-BE49-F238E27FC236}">
              <a16:creationId xmlns:a16="http://schemas.microsoft.com/office/drawing/2014/main" id="{6CEA3743-684B-47E1-8177-3739503BB911}"/>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27</xdr:row>
      <xdr:rowOff>0</xdr:rowOff>
    </xdr:from>
    <xdr:to>
      <xdr:col>14</xdr:col>
      <xdr:colOff>176212</xdr:colOff>
      <xdr:row>27</xdr:row>
      <xdr:rowOff>176212</xdr:rowOff>
    </xdr:to>
    <xdr:sp macro="" textlink="">
      <xdr:nvSpPr>
        <xdr:cNvPr id="1046" name="5-Point Star 204">
          <a:extLst>
            <a:ext uri="{FF2B5EF4-FFF2-40B4-BE49-F238E27FC236}">
              <a16:creationId xmlns:a16="http://schemas.microsoft.com/office/drawing/2014/main" id="{EA0B873B-70D3-41CD-BC45-F88EAF2644BC}"/>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30</xdr:row>
      <xdr:rowOff>0</xdr:rowOff>
    </xdr:from>
    <xdr:to>
      <xdr:col>5</xdr:col>
      <xdr:colOff>176212</xdr:colOff>
      <xdr:row>30</xdr:row>
      <xdr:rowOff>176212</xdr:rowOff>
    </xdr:to>
    <xdr:sp macro="" textlink="">
      <xdr:nvSpPr>
        <xdr:cNvPr id="1047" name="5-Point Star 2">
          <a:extLst>
            <a:ext uri="{FF2B5EF4-FFF2-40B4-BE49-F238E27FC236}">
              <a16:creationId xmlns:a16="http://schemas.microsoft.com/office/drawing/2014/main" id="{9253CB31-56F4-43B4-A988-F7DDDB1FD56E}"/>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100"/>
        </a:p>
      </xdr:txBody>
    </xdr:sp>
    <xdr:clientData/>
  </xdr:twoCellAnchor>
  <xdr:twoCellAnchor>
    <xdr:from>
      <xdr:col>2</xdr:col>
      <xdr:colOff>0</xdr:colOff>
      <xdr:row>30</xdr:row>
      <xdr:rowOff>0</xdr:rowOff>
    </xdr:from>
    <xdr:to>
      <xdr:col>2</xdr:col>
      <xdr:colOff>176212</xdr:colOff>
      <xdr:row>30</xdr:row>
      <xdr:rowOff>176212</xdr:rowOff>
    </xdr:to>
    <xdr:sp macro="" textlink="">
      <xdr:nvSpPr>
        <xdr:cNvPr id="1048" name="5-Point Star 28">
          <a:extLst>
            <a:ext uri="{FF2B5EF4-FFF2-40B4-BE49-F238E27FC236}">
              <a16:creationId xmlns:a16="http://schemas.microsoft.com/office/drawing/2014/main" id="{BD6B6A90-B30F-4490-911B-2071B5E1176B}"/>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30</xdr:row>
      <xdr:rowOff>0</xdr:rowOff>
    </xdr:from>
    <xdr:to>
      <xdr:col>9</xdr:col>
      <xdr:colOff>176212</xdr:colOff>
      <xdr:row>30</xdr:row>
      <xdr:rowOff>176212</xdr:rowOff>
    </xdr:to>
    <xdr:sp macro="" textlink="">
      <xdr:nvSpPr>
        <xdr:cNvPr id="1049" name="5-Point Star 59">
          <a:extLst>
            <a:ext uri="{FF2B5EF4-FFF2-40B4-BE49-F238E27FC236}">
              <a16:creationId xmlns:a16="http://schemas.microsoft.com/office/drawing/2014/main" id="{274453CB-8E42-4EFB-B717-A4A577C38DD8}"/>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30</xdr:row>
      <xdr:rowOff>0</xdr:rowOff>
    </xdr:from>
    <xdr:to>
      <xdr:col>10</xdr:col>
      <xdr:colOff>176212</xdr:colOff>
      <xdr:row>30</xdr:row>
      <xdr:rowOff>176212</xdr:rowOff>
    </xdr:to>
    <xdr:sp macro="" textlink="">
      <xdr:nvSpPr>
        <xdr:cNvPr id="1050" name="5-Point Star 60">
          <a:extLst>
            <a:ext uri="{FF2B5EF4-FFF2-40B4-BE49-F238E27FC236}">
              <a16:creationId xmlns:a16="http://schemas.microsoft.com/office/drawing/2014/main" id="{3A98C7B7-887C-4AD2-8DAB-2FEC39ED0B6B}"/>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30</xdr:row>
      <xdr:rowOff>0</xdr:rowOff>
    </xdr:from>
    <xdr:to>
      <xdr:col>11</xdr:col>
      <xdr:colOff>176212</xdr:colOff>
      <xdr:row>30</xdr:row>
      <xdr:rowOff>176212</xdr:rowOff>
    </xdr:to>
    <xdr:sp macro="" textlink="">
      <xdr:nvSpPr>
        <xdr:cNvPr id="1051" name="5-Point Star 61">
          <a:extLst>
            <a:ext uri="{FF2B5EF4-FFF2-40B4-BE49-F238E27FC236}">
              <a16:creationId xmlns:a16="http://schemas.microsoft.com/office/drawing/2014/main" id="{187A09D5-C336-4F55-A96A-B51E5FB74D88}"/>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30</xdr:row>
      <xdr:rowOff>0</xdr:rowOff>
    </xdr:from>
    <xdr:to>
      <xdr:col>12</xdr:col>
      <xdr:colOff>176212</xdr:colOff>
      <xdr:row>30</xdr:row>
      <xdr:rowOff>176212</xdr:rowOff>
    </xdr:to>
    <xdr:sp macro="" textlink="">
      <xdr:nvSpPr>
        <xdr:cNvPr id="1052" name="5-Point Star 62">
          <a:extLst>
            <a:ext uri="{FF2B5EF4-FFF2-40B4-BE49-F238E27FC236}">
              <a16:creationId xmlns:a16="http://schemas.microsoft.com/office/drawing/2014/main" id="{012CBEC7-6B3E-46CA-AB8A-9C7EF96E75F7}"/>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30</xdr:row>
      <xdr:rowOff>0</xdr:rowOff>
    </xdr:from>
    <xdr:to>
      <xdr:col>13</xdr:col>
      <xdr:colOff>176212</xdr:colOff>
      <xdr:row>30</xdr:row>
      <xdr:rowOff>176212</xdr:rowOff>
    </xdr:to>
    <xdr:sp macro="" textlink="">
      <xdr:nvSpPr>
        <xdr:cNvPr id="1053" name="5-Point Star 63">
          <a:extLst>
            <a:ext uri="{FF2B5EF4-FFF2-40B4-BE49-F238E27FC236}">
              <a16:creationId xmlns:a16="http://schemas.microsoft.com/office/drawing/2014/main" id="{29C5005A-8187-4013-BBBD-16939D996971}"/>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29</xdr:row>
      <xdr:rowOff>0</xdr:rowOff>
    </xdr:from>
    <xdr:to>
      <xdr:col>14</xdr:col>
      <xdr:colOff>176212</xdr:colOff>
      <xdr:row>29</xdr:row>
      <xdr:rowOff>176212</xdr:rowOff>
    </xdr:to>
    <xdr:sp macro="" textlink="">
      <xdr:nvSpPr>
        <xdr:cNvPr id="1054" name="5-Point Star 179">
          <a:extLst>
            <a:ext uri="{FF2B5EF4-FFF2-40B4-BE49-F238E27FC236}">
              <a16:creationId xmlns:a16="http://schemas.microsoft.com/office/drawing/2014/main" id="{08FCDCD6-2B12-4144-ACB5-A073C8C64386}"/>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29</xdr:row>
      <xdr:rowOff>0</xdr:rowOff>
    </xdr:from>
    <xdr:to>
      <xdr:col>2</xdr:col>
      <xdr:colOff>176212</xdr:colOff>
      <xdr:row>29</xdr:row>
      <xdr:rowOff>176212</xdr:rowOff>
    </xdr:to>
    <xdr:sp macro="" textlink="">
      <xdr:nvSpPr>
        <xdr:cNvPr id="1055" name="5-Point Star 384">
          <a:extLst>
            <a:ext uri="{FF2B5EF4-FFF2-40B4-BE49-F238E27FC236}">
              <a16:creationId xmlns:a16="http://schemas.microsoft.com/office/drawing/2014/main" id="{6951CE2F-53C6-45C6-B91F-660EE5DFDAA3}"/>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30</xdr:row>
      <xdr:rowOff>0</xdr:rowOff>
    </xdr:from>
    <xdr:to>
      <xdr:col>5</xdr:col>
      <xdr:colOff>176212</xdr:colOff>
      <xdr:row>30</xdr:row>
      <xdr:rowOff>176212</xdr:rowOff>
    </xdr:to>
    <xdr:sp macro="" textlink="">
      <xdr:nvSpPr>
        <xdr:cNvPr id="1056" name="5-Point Star 3">
          <a:extLst>
            <a:ext uri="{FF2B5EF4-FFF2-40B4-BE49-F238E27FC236}">
              <a16:creationId xmlns:a16="http://schemas.microsoft.com/office/drawing/2014/main" id="{8D403BB3-A2C4-43B7-A765-AB78968F8CA1}"/>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30</xdr:row>
      <xdr:rowOff>0</xdr:rowOff>
    </xdr:from>
    <xdr:to>
      <xdr:col>2</xdr:col>
      <xdr:colOff>176212</xdr:colOff>
      <xdr:row>30</xdr:row>
      <xdr:rowOff>176212</xdr:rowOff>
    </xdr:to>
    <xdr:sp macro="" textlink="">
      <xdr:nvSpPr>
        <xdr:cNvPr id="1057" name="5-Point Star 29">
          <a:extLst>
            <a:ext uri="{FF2B5EF4-FFF2-40B4-BE49-F238E27FC236}">
              <a16:creationId xmlns:a16="http://schemas.microsoft.com/office/drawing/2014/main" id="{29D640D6-FAD3-4656-B987-564762BBBB6A}"/>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30</xdr:row>
      <xdr:rowOff>0</xdr:rowOff>
    </xdr:from>
    <xdr:to>
      <xdr:col>9</xdr:col>
      <xdr:colOff>176212</xdr:colOff>
      <xdr:row>30</xdr:row>
      <xdr:rowOff>176212</xdr:rowOff>
    </xdr:to>
    <xdr:sp macro="" textlink="">
      <xdr:nvSpPr>
        <xdr:cNvPr id="1058" name="5-Point Star 54">
          <a:extLst>
            <a:ext uri="{FF2B5EF4-FFF2-40B4-BE49-F238E27FC236}">
              <a16:creationId xmlns:a16="http://schemas.microsoft.com/office/drawing/2014/main" id="{05CBC9A6-AB02-41B0-8718-743548E849EA}"/>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30</xdr:row>
      <xdr:rowOff>0</xdr:rowOff>
    </xdr:from>
    <xdr:to>
      <xdr:col>10</xdr:col>
      <xdr:colOff>176212</xdr:colOff>
      <xdr:row>30</xdr:row>
      <xdr:rowOff>176212</xdr:rowOff>
    </xdr:to>
    <xdr:sp macro="" textlink="">
      <xdr:nvSpPr>
        <xdr:cNvPr id="1059" name="5-Point Star 55">
          <a:extLst>
            <a:ext uri="{FF2B5EF4-FFF2-40B4-BE49-F238E27FC236}">
              <a16:creationId xmlns:a16="http://schemas.microsoft.com/office/drawing/2014/main" id="{1412D728-12AE-4242-939C-B059BF963BB8}"/>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30</xdr:row>
      <xdr:rowOff>0</xdr:rowOff>
    </xdr:from>
    <xdr:to>
      <xdr:col>11</xdr:col>
      <xdr:colOff>176212</xdr:colOff>
      <xdr:row>30</xdr:row>
      <xdr:rowOff>176212</xdr:rowOff>
    </xdr:to>
    <xdr:sp macro="" textlink="">
      <xdr:nvSpPr>
        <xdr:cNvPr id="1060" name="5-Point Star 56">
          <a:extLst>
            <a:ext uri="{FF2B5EF4-FFF2-40B4-BE49-F238E27FC236}">
              <a16:creationId xmlns:a16="http://schemas.microsoft.com/office/drawing/2014/main" id="{7C17C3F0-F53F-4E66-ADF9-8FE2CBA3CEB7}"/>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30</xdr:row>
      <xdr:rowOff>0</xdr:rowOff>
    </xdr:from>
    <xdr:to>
      <xdr:col>12</xdr:col>
      <xdr:colOff>176212</xdr:colOff>
      <xdr:row>30</xdr:row>
      <xdr:rowOff>176212</xdr:rowOff>
    </xdr:to>
    <xdr:sp macro="" textlink="">
      <xdr:nvSpPr>
        <xdr:cNvPr id="1061" name="5-Point Star 57">
          <a:extLst>
            <a:ext uri="{FF2B5EF4-FFF2-40B4-BE49-F238E27FC236}">
              <a16:creationId xmlns:a16="http://schemas.microsoft.com/office/drawing/2014/main" id="{1AB440B7-1D86-42C4-BEBC-32DBF7243E1D}"/>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30</xdr:row>
      <xdr:rowOff>0</xdr:rowOff>
    </xdr:from>
    <xdr:to>
      <xdr:col>13</xdr:col>
      <xdr:colOff>176212</xdr:colOff>
      <xdr:row>30</xdr:row>
      <xdr:rowOff>176212</xdr:rowOff>
    </xdr:to>
    <xdr:sp macro="" textlink="">
      <xdr:nvSpPr>
        <xdr:cNvPr id="1062" name="5-Point Star 58">
          <a:extLst>
            <a:ext uri="{FF2B5EF4-FFF2-40B4-BE49-F238E27FC236}">
              <a16:creationId xmlns:a16="http://schemas.microsoft.com/office/drawing/2014/main" id="{572B103A-4A41-44FD-8E72-CD72B7815348}"/>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29</xdr:row>
      <xdr:rowOff>0</xdr:rowOff>
    </xdr:from>
    <xdr:to>
      <xdr:col>2</xdr:col>
      <xdr:colOff>176212</xdr:colOff>
      <xdr:row>29</xdr:row>
      <xdr:rowOff>176212</xdr:rowOff>
    </xdr:to>
    <xdr:sp macro="" textlink="">
      <xdr:nvSpPr>
        <xdr:cNvPr id="1063" name="5-Point Star 396">
          <a:extLst>
            <a:ext uri="{FF2B5EF4-FFF2-40B4-BE49-F238E27FC236}">
              <a16:creationId xmlns:a16="http://schemas.microsoft.com/office/drawing/2014/main" id="{114B1967-DAC8-4CD3-ADFF-B95BF69D4973}"/>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29</xdr:row>
      <xdr:rowOff>0</xdr:rowOff>
    </xdr:from>
    <xdr:to>
      <xdr:col>2</xdr:col>
      <xdr:colOff>176212</xdr:colOff>
      <xdr:row>29</xdr:row>
      <xdr:rowOff>176212</xdr:rowOff>
    </xdr:to>
    <xdr:sp macro="" textlink="">
      <xdr:nvSpPr>
        <xdr:cNvPr id="1064" name="5-Point Star 40">
          <a:extLst>
            <a:ext uri="{FF2B5EF4-FFF2-40B4-BE49-F238E27FC236}">
              <a16:creationId xmlns:a16="http://schemas.microsoft.com/office/drawing/2014/main" id="{F3CE9A84-D366-4759-9DFB-14423CDC9CB5}"/>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29</xdr:row>
      <xdr:rowOff>0</xdr:rowOff>
    </xdr:from>
    <xdr:to>
      <xdr:col>2</xdr:col>
      <xdr:colOff>176212</xdr:colOff>
      <xdr:row>29</xdr:row>
      <xdr:rowOff>176212</xdr:rowOff>
    </xdr:to>
    <xdr:sp macro="" textlink="">
      <xdr:nvSpPr>
        <xdr:cNvPr id="1065" name="5-Point Star 29">
          <a:extLst>
            <a:ext uri="{FF2B5EF4-FFF2-40B4-BE49-F238E27FC236}">
              <a16:creationId xmlns:a16="http://schemas.microsoft.com/office/drawing/2014/main" id="{834F481B-5069-4FE5-BE12-122225818A0E}"/>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30</xdr:row>
      <xdr:rowOff>0</xdr:rowOff>
    </xdr:from>
    <xdr:to>
      <xdr:col>2</xdr:col>
      <xdr:colOff>176212</xdr:colOff>
      <xdr:row>30</xdr:row>
      <xdr:rowOff>176212</xdr:rowOff>
    </xdr:to>
    <xdr:sp macro="" textlink="">
      <xdr:nvSpPr>
        <xdr:cNvPr id="1066" name="5-Point Star 396">
          <a:extLst>
            <a:ext uri="{FF2B5EF4-FFF2-40B4-BE49-F238E27FC236}">
              <a16:creationId xmlns:a16="http://schemas.microsoft.com/office/drawing/2014/main" id="{9DFE4185-2983-486F-92B8-4E9F5F43C3C0}"/>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30</xdr:row>
      <xdr:rowOff>0</xdr:rowOff>
    </xdr:from>
    <xdr:to>
      <xdr:col>2</xdr:col>
      <xdr:colOff>176212</xdr:colOff>
      <xdr:row>30</xdr:row>
      <xdr:rowOff>176212</xdr:rowOff>
    </xdr:to>
    <xdr:sp macro="" textlink="">
      <xdr:nvSpPr>
        <xdr:cNvPr id="1067" name="5-Point Star 40">
          <a:extLst>
            <a:ext uri="{FF2B5EF4-FFF2-40B4-BE49-F238E27FC236}">
              <a16:creationId xmlns:a16="http://schemas.microsoft.com/office/drawing/2014/main" id="{0E59628E-BC96-4C2E-8217-67E038482553}"/>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30</xdr:row>
      <xdr:rowOff>0</xdr:rowOff>
    </xdr:from>
    <xdr:to>
      <xdr:col>2</xdr:col>
      <xdr:colOff>176212</xdr:colOff>
      <xdr:row>30</xdr:row>
      <xdr:rowOff>176212</xdr:rowOff>
    </xdr:to>
    <xdr:sp macro="" textlink="">
      <xdr:nvSpPr>
        <xdr:cNvPr id="1068" name="5-Point Star 29">
          <a:extLst>
            <a:ext uri="{FF2B5EF4-FFF2-40B4-BE49-F238E27FC236}">
              <a16:creationId xmlns:a16="http://schemas.microsoft.com/office/drawing/2014/main" id="{BAB50EC2-1B35-4CDB-9DCF-5207411636C6}"/>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29</xdr:row>
      <xdr:rowOff>0</xdr:rowOff>
    </xdr:from>
    <xdr:to>
      <xdr:col>14</xdr:col>
      <xdr:colOff>176212</xdr:colOff>
      <xdr:row>29</xdr:row>
      <xdr:rowOff>176212</xdr:rowOff>
    </xdr:to>
    <xdr:sp macro="" textlink="">
      <xdr:nvSpPr>
        <xdr:cNvPr id="1069" name="5-Point Star 194">
          <a:extLst>
            <a:ext uri="{FF2B5EF4-FFF2-40B4-BE49-F238E27FC236}">
              <a16:creationId xmlns:a16="http://schemas.microsoft.com/office/drawing/2014/main" id="{4060272D-AADB-4D7C-8457-C01CBBC6075D}"/>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29</xdr:row>
      <xdr:rowOff>0</xdr:rowOff>
    </xdr:from>
    <xdr:to>
      <xdr:col>14</xdr:col>
      <xdr:colOff>176212</xdr:colOff>
      <xdr:row>29</xdr:row>
      <xdr:rowOff>176212</xdr:rowOff>
    </xdr:to>
    <xdr:sp macro="" textlink="">
      <xdr:nvSpPr>
        <xdr:cNvPr id="1070" name="5-Point Star 204">
          <a:extLst>
            <a:ext uri="{FF2B5EF4-FFF2-40B4-BE49-F238E27FC236}">
              <a16:creationId xmlns:a16="http://schemas.microsoft.com/office/drawing/2014/main" id="{74BFF468-4ECD-4CD1-B746-E2E555A620E1}"/>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32</xdr:row>
      <xdr:rowOff>0</xdr:rowOff>
    </xdr:from>
    <xdr:to>
      <xdr:col>5</xdr:col>
      <xdr:colOff>176212</xdr:colOff>
      <xdr:row>32</xdr:row>
      <xdr:rowOff>176212</xdr:rowOff>
    </xdr:to>
    <xdr:sp macro="" textlink="">
      <xdr:nvSpPr>
        <xdr:cNvPr id="1071" name="5-Point Star 2">
          <a:extLst>
            <a:ext uri="{FF2B5EF4-FFF2-40B4-BE49-F238E27FC236}">
              <a16:creationId xmlns:a16="http://schemas.microsoft.com/office/drawing/2014/main" id="{4B6F3245-154D-47D0-85A8-DEA83DCEA272}"/>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100"/>
        </a:p>
      </xdr:txBody>
    </xdr:sp>
    <xdr:clientData/>
  </xdr:twoCellAnchor>
  <xdr:twoCellAnchor>
    <xdr:from>
      <xdr:col>2</xdr:col>
      <xdr:colOff>0</xdr:colOff>
      <xdr:row>32</xdr:row>
      <xdr:rowOff>0</xdr:rowOff>
    </xdr:from>
    <xdr:to>
      <xdr:col>2</xdr:col>
      <xdr:colOff>176212</xdr:colOff>
      <xdr:row>32</xdr:row>
      <xdr:rowOff>176212</xdr:rowOff>
    </xdr:to>
    <xdr:sp macro="" textlink="">
      <xdr:nvSpPr>
        <xdr:cNvPr id="1072" name="5-Point Star 28">
          <a:extLst>
            <a:ext uri="{FF2B5EF4-FFF2-40B4-BE49-F238E27FC236}">
              <a16:creationId xmlns:a16="http://schemas.microsoft.com/office/drawing/2014/main" id="{746A0E4C-E69A-4B45-9B2B-E5DEC38A1534}"/>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32</xdr:row>
      <xdr:rowOff>0</xdr:rowOff>
    </xdr:from>
    <xdr:to>
      <xdr:col>9</xdr:col>
      <xdr:colOff>176212</xdr:colOff>
      <xdr:row>32</xdr:row>
      <xdr:rowOff>176212</xdr:rowOff>
    </xdr:to>
    <xdr:sp macro="" textlink="">
      <xdr:nvSpPr>
        <xdr:cNvPr id="1073" name="5-Point Star 59">
          <a:extLst>
            <a:ext uri="{FF2B5EF4-FFF2-40B4-BE49-F238E27FC236}">
              <a16:creationId xmlns:a16="http://schemas.microsoft.com/office/drawing/2014/main" id="{D1623769-694A-41D0-BD17-3A3C1ECC71DC}"/>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32</xdr:row>
      <xdr:rowOff>0</xdr:rowOff>
    </xdr:from>
    <xdr:to>
      <xdr:col>10</xdr:col>
      <xdr:colOff>176212</xdr:colOff>
      <xdr:row>32</xdr:row>
      <xdr:rowOff>176212</xdr:rowOff>
    </xdr:to>
    <xdr:sp macro="" textlink="">
      <xdr:nvSpPr>
        <xdr:cNvPr id="1074" name="5-Point Star 60">
          <a:extLst>
            <a:ext uri="{FF2B5EF4-FFF2-40B4-BE49-F238E27FC236}">
              <a16:creationId xmlns:a16="http://schemas.microsoft.com/office/drawing/2014/main" id="{39839B70-5F9E-4411-BE23-2E2FF238BC99}"/>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32</xdr:row>
      <xdr:rowOff>0</xdr:rowOff>
    </xdr:from>
    <xdr:to>
      <xdr:col>11</xdr:col>
      <xdr:colOff>176212</xdr:colOff>
      <xdr:row>32</xdr:row>
      <xdr:rowOff>176212</xdr:rowOff>
    </xdr:to>
    <xdr:sp macro="" textlink="">
      <xdr:nvSpPr>
        <xdr:cNvPr id="1075" name="5-Point Star 61">
          <a:extLst>
            <a:ext uri="{FF2B5EF4-FFF2-40B4-BE49-F238E27FC236}">
              <a16:creationId xmlns:a16="http://schemas.microsoft.com/office/drawing/2014/main" id="{F94F48B4-C68F-468E-A322-C2CE96D63EA9}"/>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32</xdr:row>
      <xdr:rowOff>0</xdr:rowOff>
    </xdr:from>
    <xdr:to>
      <xdr:col>12</xdr:col>
      <xdr:colOff>176212</xdr:colOff>
      <xdr:row>32</xdr:row>
      <xdr:rowOff>176212</xdr:rowOff>
    </xdr:to>
    <xdr:sp macro="" textlink="">
      <xdr:nvSpPr>
        <xdr:cNvPr id="1076" name="5-Point Star 62">
          <a:extLst>
            <a:ext uri="{FF2B5EF4-FFF2-40B4-BE49-F238E27FC236}">
              <a16:creationId xmlns:a16="http://schemas.microsoft.com/office/drawing/2014/main" id="{62CCC6D1-01AD-4172-BA11-4BF6BBCB679F}"/>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32</xdr:row>
      <xdr:rowOff>0</xdr:rowOff>
    </xdr:from>
    <xdr:to>
      <xdr:col>13</xdr:col>
      <xdr:colOff>176212</xdr:colOff>
      <xdr:row>32</xdr:row>
      <xdr:rowOff>176212</xdr:rowOff>
    </xdr:to>
    <xdr:sp macro="" textlink="">
      <xdr:nvSpPr>
        <xdr:cNvPr id="1077" name="5-Point Star 63">
          <a:extLst>
            <a:ext uri="{FF2B5EF4-FFF2-40B4-BE49-F238E27FC236}">
              <a16:creationId xmlns:a16="http://schemas.microsoft.com/office/drawing/2014/main" id="{6337FDE4-7C1C-40C7-B0DC-A585E4776938}"/>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31</xdr:row>
      <xdr:rowOff>0</xdr:rowOff>
    </xdr:from>
    <xdr:to>
      <xdr:col>14</xdr:col>
      <xdr:colOff>176212</xdr:colOff>
      <xdr:row>31</xdr:row>
      <xdr:rowOff>176212</xdr:rowOff>
    </xdr:to>
    <xdr:sp macro="" textlink="">
      <xdr:nvSpPr>
        <xdr:cNvPr id="1078" name="5-Point Star 179">
          <a:extLst>
            <a:ext uri="{FF2B5EF4-FFF2-40B4-BE49-F238E27FC236}">
              <a16:creationId xmlns:a16="http://schemas.microsoft.com/office/drawing/2014/main" id="{AD0F308E-1DE3-47FE-AE5E-14F6A9D12F06}"/>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31</xdr:row>
      <xdr:rowOff>0</xdr:rowOff>
    </xdr:from>
    <xdr:to>
      <xdr:col>2</xdr:col>
      <xdr:colOff>176212</xdr:colOff>
      <xdr:row>31</xdr:row>
      <xdr:rowOff>176212</xdr:rowOff>
    </xdr:to>
    <xdr:sp macro="" textlink="">
      <xdr:nvSpPr>
        <xdr:cNvPr id="1079" name="5-Point Star 384">
          <a:extLst>
            <a:ext uri="{FF2B5EF4-FFF2-40B4-BE49-F238E27FC236}">
              <a16:creationId xmlns:a16="http://schemas.microsoft.com/office/drawing/2014/main" id="{FF076370-81E6-4310-A7B7-66B1B6D05E61}"/>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32</xdr:row>
      <xdr:rowOff>0</xdr:rowOff>
    </xdr:from>
    <xdr:to>
      <xdr:col>5</xdr:col>
      <xdr:colOff>176212</xdr:colOff>
      <xdr:row>32</xdr:row>
      <xdr:rowOff>176212</xdr:rowOff>
    </xdr:to>
    <xdr:sp macro="" textlink="">
      <xdr:nvSpPr>
        <xdr:cNvPr id="1080" name="5-Point Star 3">
          <a:extLst>
            <a:ext uri="{FF2B5EF4-FFF2-40B4-BE49-F238E27FC236}">
              <a16:creationId xmlns:a16="http://schemas.microsoft.com/office/drawing/2014/main" id="{9E42C171-901A-46E0-913A-2BE371BA3B4E}"/>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32</xdr:row>
      <xdr:rowOff>0</xdr:rowOff>
    </xdr:from>
    <xdr:to>
      <xdr:col>2</xdr:col>
      <xdr:colOff>176212</xdr:colOff>
      <xdr:row>32</xdr:row>
      <xdr:rowOff>176212</xdr:rowOff>
    </xdr:to>
    <xdr:sp macro="" textlink="">
      <xdr:nvSpPr>
        <xdr:cNvPr id="1081" name="5-Point Star 29">
          <a:extLst>
            <a:ext uri="{FF2B5EF4-FFF2-40B4-BE49-F238E27FC236}">
              <a16:creationId xmlns:a16="http://schemas.microsoft.com/office/drawing/2014/main" id="{4532F912-35CB-4280-A371-7D3FB00FE3C8}"/>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32</xdr:row>
      <xdr:rowOff>0</xdr:rowOff>
    </xdr:from>
    <xdr:to>
      <xdr:col>9</xdr:col>
      <xdr:colOff>176212</xdr:colOff>
      <xdr:row>32</xdr:row>
      <xdr:rowOff>176212</xdr:rowOff>
    </xdr:to>
    <xdr:sp macro="" textlink="">
      <xdr:nvSpPr>
        <xdr:cNvPr id="1082" name="5-Point Star 54">
          <a:extLst>
            <a:ext uri="{FF2B5EF4-FFF2-40B4-BE49-F238E27FC236}">
              <a16:creationId xmlns:a16="http://schemas.microsoft.com/office/drawing/2014/main" id="{D583B88B-080F-4772-93D6-CECE85182B5F}"/>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32</xdr:row>
      <xdr:rowOff>0</xdr:rowOff>
    </xdr:from>
    <xdr:to>
      <xdr:col>10</xdr:col>
      <xdr:colOff>176212</xdr:colOff>
      <xdr:row>32</xdr:row>
      <xdr:rowOff>176212</xdr:rowOff>
    </xdr:to>
    <xdr:sp macro="" textlink="">
      <xdr:nvSpPr>
        <xdr:cNvPr id="1083" name="5-Point Star 55">
          <a:extLst>
            <a:ext uri="{FF2B5EF4-FFF2-40B4-BE49-F238E27FC236}">
              <a16:creationId xmlns:a16="http://schemas.microsoft.com/office/drawing/2014/main" id="{6F72DD74-3CCD-45C5-BCF5-9EACECFD9523}"/>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32</xdr:row>
      <xdr:rowOff>0</xdr:rowOff>
    </xdr:from>
    <xdr:to>
      <xdr:col>11</xdr:col>
      <xdr:colOff>176212</xdr:colOff>
      <xdr:row>32</xdr:row>
      <xdr:rowOff>176212</xdr:rowOff>
    </xdr:to>
    <xdr:sp macro="" textlink="">
      <xdr:nvSpPr>
        <xdr:cNvPr id="1084" name="5-Point Star 56">
          <a:extLst>
            <a:ext uri="{FF2B5EF4-FFF2-40B4-BE49-F238E27FC236}">
              <a16:creationId xmlns:a16="http://schemas.microsoft.com/office/drawing/2014/main" id="{E7BDDEF9-4088-435A-9439-6C5AAF4C1013}"/>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32</xdr:row>
      <xdr:rowOff>0</xdr:rowOff>
    </xdr:from>
    <xdr:to>
      <xdr:col>12</xdr:col>
      <xdr:colOff>176212</xdr:colOff>
      <xdr:row>32</xdr:row>
      <xdr:rowOff>176212</xdr:rowOff>
    </xdr:to>
    <xdr:sp macro="" textlink="">
      <xdr:nvSpPr>
        <xdr:cNvPr id="1085" name="5-Point Star 57">
          <a:extLst>
            <a:ext uri="{FF2B5EF4-FFF2-40B4-BE49-F238E27FC236}">
              <a16:creationId xmlns:a16="http://schemas.microsoft.com/office/drawing/2014/main" id="{CA58C509-239C-4BCA-9DFA-7C81BABE216D}"/>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32</xdr:row>
      <xdr:rowOff>0</xdr:rowOff>
    </xdr:from>
    <xdr:to>
      <xdr:col>13</xdr:col>
      <xdr:colOff>176212</xdr:colOff>
      <xdr:row>32</xdr:row>
      <xdr:rowOff>176212</xdr:rowOff>
    </xdr:to>
    <xdr:sp macro="" textlink="">
      <xdr:nvSpPr>
        <xdr:cNvPr id="1086" name="5-Point Star 58">
          <a:extLst>
            <a:ext uri="{FF2B5EF4-FFF2-40B4-BE49-F238E27FC236}">
              <a16:creationId xmlns:a16="http://schemas.microsoft.com/office/drawing/2014/main" id="{C6D07484-8EA4-431B-BC6F-F59883C0D4BA}"/>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31</xdr:row>
      <xdr:rowOff>0</xdr:rowOff>
    </xdr:from>
    <xdr:to>
      <xdr:col>2</xdr:col>
      <xdr:colOff>176212</xdr:colOff>
      <xdr:row>31</xdr:row>
      <xdr:rowOff>176212</xdr:rowOff>
    </xdr:to>
    <xdr:sp macro="" textlink="">
      <xdr:nvSpPr>
        <xdr:cNvPr id="1087" name="5-Point Star 396">
          <a:extLst>
            <a:ext uri="{FF2B5EF4-FFF2-40B4-BE49-F238E27FC236}">
              <a16:creationId xmlns:a16="http://schemas.microsoft.com/office/drawing/2014/main" id="{5225697B-6456-4DCD-9D2B-13C090A8755F}"/>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31</xdr:row>
      <xdr:rowOff>0</xdr:rowOff>
    </xdr:from>
    <xdr:to>
      <xdr:col>2</xdr:col>
      <xdr:colOff>176212</xdr:colOff>
      <xdr:row>31</xdr:row>
      <xdr:rowOff>176212</xdr:rowOff>
    </xdr:to>
    <xdr:sp macro="" textlink="">
      <xdr:nvSpPr>
        <xdr:cNvPr id="1088" name="5-Point Star 40">
          <a:extLst>
            <a:ext uri="{FF2B5EF4-FFF2-40B4-BE49-F238E27FC236}">
              <a16:creationId xmlns:a16="http://schemas.microsoft.com/office/drawing/2014/main" id="{19C128AE-78A8-47E6-BCA1-54F3A0CABF21}"/>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31</xdr:row>
      <xdr:rowOff>0</xdr:rowOff>
    </xdr:from>
    <xdr:to>
      <xdr:col>2</xdr:col>
      <xdr:colOff>176212</xdr:colOff>
      <xdr:row>31</xdr:row>
      <xdr:rowOff>176212</xdr:rowOff>
    </xdr:to>
    <xdr:sp macro="" textlink="">
      <xdr:nvSpPr>
        <xdr:cNvPr id="1089" name="5-Point Star 29">
          <a:extLst>
            <a:ext uri="{FF2B5EF4-FFF2-40B4-BE49-F238E27FC236}">
              <a16:creationId xmlns:a16="http://schemas.microsoft.com/office/drawing/2014/main" id="{414CF10D-EE19-4DCF-9446-24D544EDC3B3}"/>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32</xdr:row>
      <xdr:rowOff>0</xdr:rowOff>
    </xdr:from>
    <xdr:to>
      <xdr:col>2</xdr:col>
      <xdr:colOff>176212</xdr:colOff>
      <xdr:row>32</xdr:row>
      <xdr:rowOff>176212</xdr:rowOff>
    </xdr:to>
    <xdr:sp macro="" textlink="">
      <xdr:nvSpPr>
        <xdr:cNvPr id="1090" name="5-Point Star 396">
          <a:extLst>
            <a:ext uri="{FF2B5EF4-FFF2-40B4-BE49-F238E27FC236}">
              <a16:creationId xmlns:a16="http://schemas.microsoft.com/office/drawing/2014/main" id="{CEFB0F9D-79F1-4C38-A400-F6C9B84FCE17}"/>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32</xdr:row>
      <xdr:rowOff>0</xdr:rowOff>
    </xdr:from>
    <xdr:to>
      <xdr:col>2</xdr:col>
      <xdr:colOff>176212</xdr:colOff>
      <xdr:row>32</xdr:row>
      <xdr:rowOff>176212</xdr:rowOff>
    </xdr:to>
    <xdr:sp macro="" textlink="">
      <xdr:nvSpPr>
        <xdr:cNvPr id="1091" name="5-Point Star 40">
          <a:extLst>
            <a:ext uri="{FF2B5EF4-FFF2-40B4-BE49-F238E27FC236}">
              <a16:creationId xmlns:a16="http://schemas.microsoft.com/office/drawing/2014/main" id="{BBB8815B-8FBC-4E1D-A2C3-BC9484B95EC2}"/>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32</xdr:row>
      <xdr:rowOff>0</xdr:rowOff>
    </xdr:from>
    <xdr:to>
      <xdr:col>2</xdr:col>
      <xdr:colOff>176212</xdr:colOff>
      <xdr:row>32</xdr:row>
      <xdr:rowOff>176212</xdr:rowOff>
    </xdr:to>
    <xdr:sp macro="" textlink="">
      <xdr:nvSpPr>
        <xdr:cNvPr id="1092" name="5-Point Star 29">
          <a:extLst>
            <a:ext uri="{FF2B5EF4-FFF2-40B4-BE49-F238E27FC236}">
              <a16:creationId xmlns:a16="http://schemas.microsoft.com/office/drawing/2014/main" id="{8CB2F9F1-18B1-4101-BE06-38F9B33FAB57}"/>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31</xdr:row>
      <xdr:rowOff>0</xdr:rowOff>
    </xdr:from>
    <xdr:to>
      <xdr:col>14</xdr:col>
      <xdr:colOff>176212</xdr:colOff>
      <xdr:row>31</xdr:row>
      <xdr:rowOff>176212</xdr:rowOff>
    </xdr:to>
    <xdr:sp macro="" textlink="">
      <xdr:nvSpPr>
        <xdr:cNvPr id="1093" name="5-Point Star 194">
          <a:extLst>
            <a:ext uri="{FF2B5EF4-FFF2-40B4-BE49-F238E27FC236}">
              <a16:creationId xmlns:a16="http://schemas.microsoft.com/office/drawing/2014/main" id="{FF985932-E6A1-4D45-9233-C91C0D3106C3}"/>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31</xdr:row>
      <xdr:rowOff>0</xdr:rowOff>
    </xdr:from>
    <xdr:to>
      <xdr:col>14</xdr:col>
      <xdr:colOff>176212</xdr:colOff>
      <xdr:row>31</xdr:row>
      <xdr:rowOff>176212</xdr:rowOff>
    </xdr:to>
    <xdr:sp macro="" textlink="">
      <xdr:nvSpPr>
        <xdr:cNvPr id="1094" name="5-Point Star 204">
          <a:extLst>
            <a:ext uri="{FF2B5EF4-FFF2-40B4-BE49-F238E27FC236}">
              <a16:creationId xmlns:a16="http://schemas.microsoft.com/office/drawing/2014/main" id="{809B667F-B17C-4279-BB2A-99A61BAFA084}"/>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34</xdr:row>
      <xdr:rowOff>0</xdr:rowOff>
    </xdr:from>
    <xdr:to>
      <xdr:col>5</xdr:col>
      <xdr:colOff>176212</xdr:colOff>
      <xdr:row>34</xdr:row>
      <xdr:rowOff>176212</xdr:rowOff>
    </xdr:to>
    <xdr:sp macro="" textlink="">
      <xdr:nvSpPr>
        <xdr:cNvPr id="1095" name="5-Point Star 2">
          <a:extLst>
            <a:ext uri="{FF2B5EF4-FFF2-40B4-BE49-F238E27FC236}">
              <a16:creationId xmlns:a16="http://schemas.microsoft.com/office/drawing/2014/main" id="{AA63200A-6D73-46F5-905B-3AA2D1F5072B}"/>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100"/>
        </a:p>
      </xdr:txBody>
    </xdr:sp>
    <xdr:clientData/>
  </xdr:twoCellAnchor>
  <xdr:twoCellAnchor>
    <xdr:from>
      <xdr:col>2</xdr:col>
      <xdr:colOff>0</xdr:colOff>
      <xdr:row>34</xdr:row>
      <xdr:rowOff>0</xdr:rowOff>
    </xdr:from>
    <xdr:to>
      <xdr:col>2</xdr:col>
      <xdr:colOff>176212</xdr:colOff>
      <xdr:row>34</xdr:row>
      <xdr:rowOff>176212</xdr:rowOff>
    </xdr:to>
    <xdr:sp macro="" textlink="">
      <xdr:nvSpPr>
        <xdr:cNvPr id="1096" name="5-Point Star 28">
          <a:extLst>
            <a:ext uri="{FF2B5EF4-FFF2-40B4-BE49-F238E27FC236}">
              <a16:creationId xmlns:a16="http://schemas.microsoft.com/office/drawing/2014/main" id="{B3DB0D8E-9FC5-4D24-A248-392F2C9B40A0}"/>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34</xdr:row>
      <xdr:rowOff>0</xdr:rowOff>
    </xdr:from>
    <xdr:to>
      <xdr:col>9</xdr:col>
      <xdr:colOff>176212</xdr:colOff>
      <xdr:row>34</xdr:row>
      <xdr:rowOff>176212</xdr:rowOff>
    </xdr:to>
    <xdr:sp macro="" textlink="">
      <xdr:nvSpPr>
        <xdr:cNvPr id="1097" name="5-Point Star 59">
          <a:extLst>
            <a:ext uri="{FF2B5EF4-FFF2-40B4-BE49-F238E27FC236}">
              <a16:creationId xmlns:a16="http://schemas.microsoft.com/office/drawing/2014/main" id="{54C48EA8-32EC-463C-895C-00842282B2DB}"/>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34</xdr:row>
      <xdr:rowOff>0</xdr:rowOff>
    </xdr:from>
    <xdr:to>
      <xdr:col>10</xdr:col>
      <xdr:colOff>176212</xdr:colOff>
      <xdr:row>34</xdr:row>
      <xdr:rowOff>176212</xdr:rowOff>
    </xdr:to>
    <xdr:sp macro="" textlink="">
      <xdr:nvSpPr>
        <xdr:cNvPr id="1098" name="5-Point Star 60">
          <a:extLst>
            <a:ext uri="{FF2B5EF4-FFF2-40B4-BE49-F238E27FC236}">
              <a16:creationId xmlns:a16="http://schemas.microsoft.com/office/drawing/2014/main" id="{D50B9EAA-22DC-4419-BB45-71A6DF4C44C6}"/>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34</xdr:row>
      <xdr:rowOff>0</xdr:rowOff>
    </xdr:from>
    <xdr:to>
      <xdr:col>11</xdr:col>
      <xdr:colOff>176212</xdr:colOff>
      <xdr:row>34</xdr:row>
      <xdr:rowOff>176212</xdr:rowOff>
    </xdr:to>
    <xdr:sp macro="" textlink="">
      <xdr:nvSpPr>
        <xdr:cNvPr id="1099" name="5-Point Star 61">
          <a:extLst>
            <a:ext uri="{FF2B5EF4-FFF2-40B4-BE49-F238E27FC236}">
              <a16:creationId xmlns:a16="http://schemas.microsoft.com/office/drawing/2014/main" id="{CC6B3FA5-B2F6-4089-95A6-D21CC1F6EC60}"/>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34</xdr:row>
      <xdr:rowOff>0</xdr:rowOff>
    </xdr:from>
    <xdr:to>
      <xdr:col>12</xdr:col>
      <xdr:colOff>176212</xdr:colOff>
      <xdr:row>34</xdr:row>
      <xdr:rowOff>176212</xdr:rowOff>
    </xdr:to>
    <xdr:sp macro="" textlink="">
      <xdr:nvSpPr>
        <xdr:cNvPr id="1100" name="5-Point Star 62">
          <a:extLst>
            <a:ext uri="{FF2B5EF4-FFF2-40B4-BE49-F238E27FC236}">
              <a16:creationId xmlns:a16="http://schemas.microsoft.com/office/drawing/2014/main" id="{E7C2BC2C-528A-4129-BD67-010A465688A1}"/>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34</xdr:row>
      <xdr:rowOff>0</xdr:rowOff>
    </xdr:from>
    <xdr:to>
      <xdr:col>13</xdr:col>
      <xdr:colOff>176212</xdr:colOff>
      <xdr:row>34</xdr:row>
      <xdr:rowOff>176212</xdr:rowOff>
    </xdr:to>
    <xdr:sp macro="" textlink="">
      <xdr:nvSpPr>
        <xdr:cNvPr id="1101" name="5-Point Star 63">
          <a:extLst>
            <a:ext uri="{FF2B5EF4-FFF2-40B4-BE49-F238E27FC236}">
              <a16:creationId xmlns:a16="http://schemas.microsoft.com/office/drawing/2014/main" id="{740A9B9B-E9BC-4B67-95F7-4B32BB7C85F1}"/>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33</xdr:row>
      <xdr:rowOff>0</xdr:rowOff>
    </xdr:from>
    <xdr:to>
      <xdr:col>14</xdr:col>
      <xdr:colOff>176212</xdr:colOff>
      <xdr:row>33</xdr:row>
      <xdr:rowOff>176212</xdr:rowOff>
    </xdr:to>
    <xdr:sp macro="" textlink="">
      <xdr:nvSpPr>
        <xdr:cNvPr id="1102" name="5-Point Star 179">
          <a:extLst>
            <a:ext uri="{FF2B5EF4-FFF2-40B4-BE49-F238E27FC236}">
              <a16:creationId xmlns:a16="http://schemas.microsoft.com/office/drawing/2014/main" id="{EA4ED231-8A8F-4243-BEAB-33072980FB95}"/>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33</xdr:row>
      <xdr:rowOff>0</xdr:rowOff>
    </xdr:from>
    <xdr:to>
      <xdr:col>2</xdr:col>
      <xdr:colOff>176212</xdr:colOff>
      <xdr:row>33</xdr:row>
      <xdr:rowOff>176212</xdr:rowOff>
    </xdr:to>
    <xdr:sp macro="" textlink="">
      <xdr:nvSpPr>
        <xdr:cNvPr id="1103" name="5-Point Star 384">
          <a:extLst>
            <a:ext uri="{FF2B5EF4-FFF2-40B4-BE49-F238E27FC236}">
              <a16:creationId xmlns:a16="http://schemas.microsoft.com/office/drawing/2014/main" id="{72677696-FAE6-4771-A69C-5E9199BB8E37}"/>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34</xdr:row>
      <xdr:rowOff>0</xdr:rowOff>
    </xdr:from>
    <xdr:to>
      <xdr:col>5</xdr:col>
      <xdr:colOff>176212</xdr:colOff>
      <xdr:row>34</xdr:row>
      <xdr:rowOff>176212</xdr:rowOff>
    </xdr:to>
    <xdr:sp macro="" textlink="">
      <xdr:nvSpPr>
        <xdr:cNvPr id="1104" name="5-Point Star 3">
          <a:extLst>
            <a:ext uri="{FF2B5EF4-FFF2-40B4-BE49-F238E27FC236}">
              <a16:creationId xmlns:a16="http://schemas.microsoft.com/office/drawing/2014/main" id="{97ACCE9D-0ED6-400E-BA58-3D5C614045A8}"/>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34</xdr:row>
      <xdr:rowOff>0</xdr:rowOff>
    </xdr:from>
    <xdr:to>
      <xdr:col>2</xdr:col>
      <xdr:colOff>176212</xdr:colOff>
      <xdr:row>34</xdr:row>
      <xdr:rowOff>176212</xdr:rowOff>
    </xdr:to>
    <xdr:sp macro="" textlink="">
      <xdr:nvSpPr>
        <xdr:cNvPr id="1105" name="5-Point Star 29">
          <a:extLst>
            <a:ext uri="{FF2B5EF4-FFF2-40B4-BE49-F238E27FC236}">
              <a16:creationId xmlns:a16="http://schemas.microsoft.com/office/drawing/2014/main" id="{5F277FAF-4A09-4905-937B-D1EEBFBCFBAD}"/>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34</xdr:row>
      <xdr:rowOff>0</xdr:rowOff>
    </xdr:from>
    <xdr:to>
      <xdr:col>9</xdr:col>
      <xdr:colOff>176212</xdr:colOff>
      <xdr:row>34</xdr:row>
      <xdr:rowOff>176212</xdr:rowOff>
    </xdr:to>
    <xdr:sp macro="" textlink="">
      <xdr:nvSpPr>
        <xdr:cNvPr id="1106" name="5-Point Star 54">
          <a:extLst>
            <a:ext uri="{FF2B5EF4-FFF2-40B4-BE49-F238E27FC236}">
              <a16:creationId xmlns:a16="http://schemas.microsoft.com/office/drawing/2014/main" id="{CD0C8F17-4DDC-4C63-97F2-452156534308}"/>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34</xdr:row>
      <xdr:rowOff>0</xdr:rowOff>
    </xdr:from>
    <xdr:to>
      <xdr:col>10</xdr:col>
      <xdr:colOff>176212</xdr:colOff>
      <xdr:row>34</xdr:row>
      <xdr:rowOff>176212</xdr:rowOff>
    </xdr:to>
    <xdr:sp macro="" textlink="">
      <xdr:nvSpPr>
        <xdr:cNvPr id="1107" name="5-Point Star 55">
          <a:extLst>
            <a:ext uri="{FF2B5EF4-FFF2-40B4-BE49-F238E27FC236}">
              <a16:creationId xmlns:a16="http://schemas.microsoft.com/office/drawing/2014/main" id="{12FC7F71-C669-4DA3-8E89-3127739A669D}"/>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34</xdr:row>
      <xdr:rowOff>0</xdr:rowOff>
    </xdr:from>
    <xdr:to>
      <xdr:col>11</xdr:col>
      <xdr:colOff>176212</xdr:colOff>
      <xdr:row>34</xdr:row>
      <xdr:rowOff>176212</xdr:rowOff>
    </xdr:to>
    <xdr:sp macro="" textlink="">
      <xdr:nvSpPr>
        <xdr:cNvPr id="1108" name="5-Point Star 56">
          <a:extLst>
            <a:ext uri="{FF2B5EF4-FFF2-40B4-BE49-F238E27FC236}">
              <a16:creationId xmlns:a16="http://schemas.microsoft.com/office/drawing/2014/main" id="{AB2F8C8F-03E1-4633-96B2-FF361D6510C0}"/>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34</xdr:row>
      <xdr:rowOff>0</xdr:rowOff>
    </xdr:from>
    <xdr:to>
      <xdr:col>12</xdr:col>
      <xdr:colOff>176212</xdr:colOff>
      <xdr:row>34</xdr:row>
      <xdr:rowOff>176212</xdr:rowOff>
    </xdr:to>
    <xdr:sp macro="" textlink="">
      <xdr:nvSpPr>
        <xdr:cNvPr id="1109" name="5-Point Star 57">
          <a:extLst>
            <a:ext uri="{FF2B5EF4-FFF2-40B4-BE49-F238E27FC236}">
              <a16:creationId xmlns:a16="http://schemas.microsoft.com/office/drawing/2014/main" id="{BD793F6D-5A4A-4265-9A8D-8AE1F41004DE}"/>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34</xdr:row>
      <xdr:rowOff>0</xdr:rowOff>
    </xdr:from>
    <xdr:to>
      <xdr:col>13</xdr:col>
      <xdr:colOff>176212</xdr:colOff>
      <xdr:row>34</xdr:row>
      <xdr:rowOff>176212</xdr:rowOff>
    </xdr:to>
    <xdr:sp macro="" textlink="">
      <xdr:nvSpPr>
        <xdr:cNvPr id="1110" name="5-Point Star 58">
          <a:extLst>
            <a:ext uri="{FF2B5EF4-FFF2-40B4-BE49-F238E27FC236}">
              <a16:creationId xmlns:a16="http://schemas.microsoft.com/office/drawing/2014/main" id="{6CE38BBC-7B56-4F27-9836-67ED23BE92D7}"/>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33</xdr:row>
      <xdr:rowOff>0</xdr:rowOff>
    </xdr:from>
    <xdr:to>
      <xdr:col>2</xdr:col>
      <xdr:colOff>176212</xdr:colOff>
      <xdr:row>33</xdr:row>
      <xdr:rowOff>176212</xdr:rowOff>
    </xdr:to>
    <xdr:sp macro="" textlink="">
      <xdr:nvSpPr>
        <xdr:cNvPr id="1111" name="5-Point Star 396">
          <a:extLst>
            <a:ext uri="{FF2B5EF4-FFF2-40B4-BE49-F238E27FC236}">
              <a16:creationId xmlns:a16="http://schemas.microsoft.com/office/drawing/2014/main" id="{A69F35E3-D7E4-41BD-A4C5-D754D84DBFB1}"/>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33</xdr:row>
      <xdr:rowOff>0</xdr:rowOff>
    </xdr:from>
    <xdr:to>
      <xdr:col>2</xdr:col>
      <xdr:colOff>176212</xdr:colOff>
      <xdr:row>33</xdr:row>
      <xdr:rowOff>176212</xdr:rowOff>
    </xdr:to>
    <xdr:sp macro="" textlink="">
      <xdr:nvSpPr>
        <xdr:cNvPr id="1112" name="5-Point Star 40">
          <a:extLst>
            <a:ext uri="{FF2B5EF4-FFF2-40B4-BE49-F238E27FC236}">
              <a16:creationId xmlns:a16="http://schemas.microsoft.com/office/drawing/2014/main" id="{6BEA8B00-3F6C-40E8-A048-24FBE633C5C7}"/>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33</xdr:row>
      <xdr:rowOff>0</xdr:rowOff>
    </xdr:from>
    <xdr:to>
      <xdr:col>2</xdr:col>
      <xdr:colOff>176212</xdr:colOff>
      <xdr:row>33</xdr:row>
      <xdr:rowOff>176212</xdr:rowOff>
    </xdr:to>
    <xdr:sp macro="" textlink="">
      <xdr:nvSpPr>
        <xdr:cNvPr id="1113" name="5-Point Star 29">
          <a:extLst>
            <a:ext uri="{FF2B5EF4-FFF2-40B4-BE49-F238E27FC236}">
              <a16:creationId xmlns:a16="http://schemas.microsoft.com/office/drawing/2014/main" id="{57FF78FC-8E5E-4FCB-8DAF-D8F92574BC6D}"/>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34</xdr:row>
      <xdr:rowOff>0</xdr:rowOff>
    </xdr:from>
    <xdr:to>
      <xdr:col>2</xdr:col>
      <xdr:colOff>176212</xdr:colOff>
      <xdr:row>34</xdr:row>
      <xdr:rowOff>176212</xdr:rowOff>
    </xdr:to>
    <xdr:sp macro="" textlink="">
      <xdr:nvSpPr>
        <xdr:cNvPr id="1114" name="5-Point Star 396">
          <a:extLst>
            <a:ext uri="{FF2B5EF4-FFF2-40B4-BE49-F238E27FC236}">
              <a16:creationId xmlns:a16="http://schemas.microsoft.com/office/drawing/2014/main" id="{D4EF6130-C63B-4B31-B687-04B985EC4D1E}"/>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34</xdr:row>
      <xdr:rowOff>0</xdr:rowOff>
    </xdr:from>
    <xdr:to>
      <xdr:col>2</xdr:col>
      <xdr:colOff>176212</xdr:colOff>
      <xdr:row>34</xdr:row>
      <xdr:rowOff>176212</xdr:rowOff>
    </xdr:to>
    <xdr:sp macro="" textlink="">
      <xdr:nvSpPr>
        <xdr:cNvPr id="1115" name="5-Point Star 40">
          <a:extLst>
            <a:ext uri="{FF2B5EF4-FFF2-40B4-BE49-F238E27FC236}">
              <a16:creationId xmlns:a16="http://schemas.microsoft.com/office/drawing/2014/main" id="{C9476994-8132-4DBA-B682-F37A98EAA6EF}"/>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34</xdr:row>
      <xdr:rowOff>0</xdr:rowOff>
    </xdr:from>
    <xdr:to>
      <xdr:col>2</xdr:col>
      <xdr:colOff>176212</xdr:colOff>
      <xdr:row>34</xdr:row>
      <xdr:rowOff>176212</xdr:rowOff>
    </xdr:to>
    <xdr:sp macro="" textlink="">
      <xdr:nvSpPr>
        <xdr:cNvPr id="1116" name="5-Point Star 29">
          <a:extLst>
            <a:ext uri="{FF2B5EF4-FFF2-40B4-BE49-F238E27FC236}">
              <a16:creationId xmlns:a16="http://schemas.microsoft.com/office/drawing/2014/main" id="{9E67EB1E-E436-4544-B75A-EBDA4A780396}"/>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33</xdr:row>
      <xdr:rowOff>0</xdr:rowOff>
    </xdr:from>
    <xdr:to>
      <xdr:col>14</xdr:col>
      <xdr:colOff>176212</xdr:colOff>
      <xdr:row>33</xdr:row>
      <xdr:rowOff>176212</xdr:rowOff>
    </xdr:to>
    <xdr:sp macro="" textlink="">
      <xdr:nvSpPr>
        <xdr:cNvPr id="1117" name="5-Point Star 194">
          <a:extLst>
            <a:ext uri="{FF2B5EF4-FFF2-40B4-BE49-F238E27FC236}">
              <a16:creationId xmlns:a16="http://schemas.microsoft.com/office/drawing/2014/main" id="{5CB907E3-D7BE-4E86-A416-16BDC53447CA}"/>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33</xdr:row>
      <xdr:rowOff>0</xdr:rowOff>
    </xdr:from>
    <xdr:to>
      <xdr:col>14</xdr:col>
      <xdr:colOff>176212</xdr:colOff>
      <xdr:row>33</xdr:row>
      <xdr:rowOff>176212</xdr:rowOff>
    </xdr:to>
    <xdr:sp macro="" textlink="">
      <xdr:nvSpPr>
        <xdr:cNvPr id="1118" name="5-Point Star 204">
          <a:extLst>
            <a:ext uri="{FF2B5EF4-FFF2-40B4-BE49-F238E27FC236}">
              <a16:creationId xmlns:a16="http://schemas.microsoft.com/office/drawing/2014/main" id="{98CAC420-BF74-448E-8816-EC67F47241A7}"/>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36</xdr:row>
      <xdr:rowOff>0</xdr:rowOff>
    </xdr:from>
    <xdr:to>
      <xdr:col>5</xdr:col>
      <xdr:colOff>176212</xdr:colOff>
      <xdr:row>36</xdr:row>
      <xdr:rowOff>176212</xdr:rowOff>
    </xdr:to>
    <xdr:sp macro="" textlink="">
      <xdr:nvSpPr>
        <xdr:cNvPr id="1119" name="5-Point Star 2">
          <a:extLst>
            <a:ext uri="{FF2B5EF4-FFF2-40B4-BE49-F238E27FC236}">
              <a16:creationId xmlns:a16="http://schemas.microsoft.com/office/drawing/2014/main" id="{9AE07F0C-8B8D-4079-B65F-2E4054C2245C}"/>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100"/>
        </a:p>
      </xdr:txBody>
    </xdr:sp>
    <xdr:clientData/>
  </xdr:twoCellAnchor>
  <xdr:twoCellAnchor>
    <xdr:from>
      <xdr:col>2</xdr:col>
      <xdr:colOff>0</xdr:colOff>
      <xdr:row>36</xdr:row>
      <xdr:rowOff>0</xdr:rowOff>
    </xdr:from>
    <xdr:to>
      <xdr:col>2</xdr:col>
      <xdr:colOff>176212</xdr:colOff>
      <xdr:row>36</xdr:row>
      <xdr:rowOff>176212</xdr:rowOff>
    </xdr:to>
    <xdr:sp macro="" textlink="">
      <xdr:nvSpPr>
        <xdr:cNvPr id="1120" name="5-Point Star 28">
          <a:extLst>
            <a:ext uri="{FF2B5EF4-FFF2-40B4-BE49-F238E27FC236}">
              <a16:creationId xmlns:a16="http://schemas.microsoft.com/office/drawing/2014/main" id="{3CD0BF1A-D3C0-4B59-8FDE-0375DF3548D9}"/>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36</xdr:row>
      <xdr:rowOff>0</xdr:rowOff>
    </xdr:from>
    <xdr:to>
      <xdr:col>9</xdr:col>
      <xdr:colOff>176212</xdr:colOff>
      <xdr:row>36</xdr:row>
      <xdr:rowOff>176212</xdr:rowOff>
    </xdr:to>
    <xdr:sp macro="" textlink="">
      <xdr:nvSpPr>
        <xdr:cNvPr id="1121" name="5-Point Star 59">
          <a:extLst>
            <a:ext uri="{FF2B5EF4-FFF2-40B4-BE49-F238E27FC236}">
              <a16:creationId xmlns:a16="http://schemas.microsoft.com/office/drawing/2014/main" id="{91113033-0D34-4819-BADA-0D78C2A10869}"/>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36</xdr:row>
      <xdr:rowOff>0</xdr:rowOff>
    </xdr:from>
    <xdr:to>
      <xdr:col>10</xdr:col>
      <xdr:colOff>176212</xdr:colOff>
      <xdr:row>36</xdr:row>
      <xdr:rowOff>176212</xdr:rowOff>
    </xdr:to>
    <xdr:sp macro="" textlink="">
      <xdr:nvSpPr>
        <xdr:cNvPr id="1122" name="5-Point Star 60">
          <a:extLst>
            <a:ext uri="{FF2B5EF4-FFF2-40B4-BE49-F238E27FC236}">
              <a16:creationId xmlns:a16="http://schemas.microsoft.com/office/drawing/2014/main" id="{396EA487-22BE-4EA8-9703-A4D36B73D388}"/>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36</xdr:row>
      <xdr:rowOff>0</xdr:rowOff>
    </xdr:from>
    <xdr:to>
      <xdr:col>11</xdr:col>
      <xdr:colOff>176212</xdr:colOff>
      <xdr:row>36</xdr:row>
      <xdr:rowOff>176212</xdr:rowOff>
    </xdr:to>
    <xdr:sp macro="" textlink="">
      <xdr:nvSpPr>
        <xdr:cNvPr id="1123" name="5-Point Star 61">
          <a:extLst>
            <a:ext uri="{FF2B5EF4-FFF2-40B4-BE49-F238E27FC236}">
              <a16:creationId xmlns:a16="http://schemas.microsoft.com/office/drawing/2014/main" id="{F236176F-91EE-482A-84D7-C9DDC83CF254}"/>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36</xdr:row>
      <xdr:rowOff>0</xdr:rowOff>
    </xdr:from>
    <xdr:to>
      <xdr:col>12</xdr:col>
      <xdr:colOff>176212</xdr:colOff>
      <xdr:row>36</xdr:row>
      <xdr:rowOff>176212</xdr:rowOff>
    </xdr:to>
    <xdr:sp macro="" textlink="">
      <xdr:nvSpPr>
        <xdr:cNvPr id="1124" name="5-Point Star 62">
          <a:extLst>
            <a:ext uri="{FF2B5EF4-FFF2-40B4-BE49-F238E27FC236}">
              <a16:creationId xmlns:a16="http://schemas.microsoft.com/office/drawing/2014/main" id="{AEDDCC5A-425F-40A4-B775-DFD2AACCB380}"/>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36</xdr:row>
      <xdr:rowOff>0</xdr:rowOff>
    </xdr:from>
    <xdr:to>
      <xdr:col>13</xdr:col>
      <xdr:colOff>176212</xdr:colOff>
      <xdr:row>36</xdr:row>
      <xdr:rowOff>176212</xdr:rowOff>
    </xdr:to>
    <xdr:sp macro="" textlink="">
      <xdr:nvSpPr>
        <xdr:cNvPr id="1125" name="5-Point Star 63">
          <a:extLst>
            <a:ext uri="{FF2B5EF4-FFF2-40B4-BE49-F238E27FC236}">
              <a16:creationId xmlns:a16="http://schemas.microsoft.com/office/drawing/2014/main" id="{5BC1368C-52F4-455F-9154-78177A44E0C5}"/>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35</xdr:row>
      <xdr:rowOff>0</xdr:rowOff>
    </xdr:from>
    <xdr:to>
      <xdr:col>14</xdr:col>
      <xdr:colOff>176212</xdr:colOff>
      <xdr:row>35</xdr:row>
      <xdr:rowOff>176212</xdr:rowOff>
    </xdr:to>
    <xdr:sp macro="" textlink="">
      <xdr:nvSpPr>
        <xdr:cNvPr id="1126" name="5-Point Star 179">
          <a:extLst>
            <a:ext uri="{FF2B5EF4-FFF2-40B4-BE49-F238E27FC236}">
              <a16:creationId xmlns:a16="http://schemas.microsoft.com/office/drawing/2014/main" id="{6E38E86F-E440-435E-B24D-5CB5D724D980}"/>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35</xdr:row>
      <xdr:rowOff>0</xdr:rowOff>
    </xdr:from>
    <xdr:to>
      <xdr:col>2</xdr:col>
      <xdr:colOff>176212</xdr:colOff>
      <xdr:row>35</xdr:row>
      <xdr:rowOff>176212</xdr:rowOff>
    </xdr:to>
    <xdr:sp macro="" textlink="">
      <xdr:nvSpPr>
        <xdr:cNvPr id="1127" name="5-Point Star 384">
          <a:extLst>
            <a:ext uri="{FF2B5EF4-FFF2-40B4-BE49-F238E27FC236}">
              <a16:creationId xmlns:a16="http://schemas.microsoft.com/office/drawing/2014/main" id="{A8C063FF-2C6D-496E-ABFB-A925E57D3AA1}"/>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36</xdr:row>
      <xdr:rowOff>0</xdr:rowOff>
    </xdr:from>
    <xdr:to>
      <xdr:col>5</xdr:col>
      <xdr:colOff>176212</xdr:colOff>
      <xdr:row>36</xdr:row>
      <xdr:rowOff>176212</xdr:rowOff>
    </xdr:to>
    <xdr:sp macro="" textlink="">
      <xdr:nvSpPr>
        <xdr:cNvPr id="1128" name="5-Point Star 3">
          <a:extLst>
            <a:ext uri="{FF2B5EF4-FFF2-40B4-BE49-F238E27FC236}">
              <a16:creationId xmlns:a16="http://schemas.microsoft.com/office/drawing/2014/main" id="{A08C555F-D771-40E3-A500-2CDD981611A2}"/>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36</xdr:row>
      <xdr:rowOff>0</xdr:rowOff>
    </xdr:from>
    <xdr:to>
      <xdr:col>2</xdr:col>
      <xdr:colOff>176212</xdr:colOff>
      <xdr:row>36</xdr:row>
      <xdr:rowOff>176212</xdr:rowOff>
    </xdr:to>
    <xdr:sp macro="" textlink="">
      <xdr:nvSpPr>
        <xdr:cNvPr id="1129" name="5-Point Star 29">
          <a:extLst>
            <a:ext uri="{FF2B5EF4-FFF2-40B4-BE49-F238E27FC236}">
              <a16:creationId xmlns:a16="http://schemas.microsoft.com/office/drawing/2014/main" id="{4D0E90C2-CBD0-419D-AF08-43EF5A752B57}"/>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36</xdr:row>
      <xdr:rowOff>0</xdr:rowOff>
    </xdr:from>
    <xdr:to>
      <xdr:col>9</xdr:col>
      <xdr:colOff>176212</xdr:colOff>
      <xdr:row>36</xdr:row>
      <xdr:rowOff>176212</xdr:rowOff>
    </xdr:to>
    <xdr:sp macro="" textlink="">
      <xdr:nvSpPr>
        <xdr:cNvPr id="1130" name="5-Point Star 54">
          <a:extLst>
            <a:ext uri="{FF2B5EF4-FFF2-40B4-BE49-F238E27FC236}">
              <a16:creationId xmlns:a16="http://schemas.microsoft.com/office/drawing/2014/main" id="{95D4F7FD-F5E6-4A90-A9E5-29DD0991B7AB}"/>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36</xdr:row>
      <xdr:rowOff>0</xdr:rowOff>
    </xdr:from>
    <xdr:to>
      <xdr:col>10</xdr:col>
      <xdr:colOff>176212</xdr:colOff>
      <xdr:row>36</xdr:row>
      <xdr:rowOff>176212</xdr:rowOff>
    </xdr:to>
    <xdr:sp macro="" textlink="">
      <xdr:nvSpPr>
        <xdr:cNvPr id="1131" name="5-Point Star 55">
          <a:extLst>
            <a:ext uri="{FF2B5EF4-FFF2-40B4-BE49-F238E27FC236}">
              <a16:creationId xmlns:a16="http://schemas.microsoft.com/office/drawing/2014/main" id="{EA86B619-3F0D-4347-AF53-A3FD635FF19B}"/>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36</xdr:row>
      <xdr:rowOff>0</xdr:rowOff>
    </xdr:from>
    <xdr:to>
      <xdr:col>11</xdr:col>
      <xdr:colOff>176212</xdr:colOff>
      <xdr:row>36</xdr:row>
      <xdr:rowOff>176212</xdr:rowOff>
    </xdr:to>
    <xdr:sp macro="" textlink="">
      <xdr:nvSpPr>
        <xdr:cNvPr id="1132" name="5-Point Star 56">
          <a:extLst>
            <a:ext uri="{FF2B5EF4-FFF2-40B4-BE49-F238E27FC236}">
              <a16:creationId xmlns:a16="http://schemas.microsoft.com/office/drawing/2014/main" id="{45E476D2-0569-41E3-AC45-8ADB26588405}"/>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36</xdr:row>
      <xdr:rowOff>0</xdr:rowOff>
    </xdr:from>
    <xdr:to>
      <xdr:col>12</xdr:col>
      <xdr:colOff>176212</xdr:colOff>
      <xdr:row>36</xdr:row>
      <xdr:rowOff>176212</xdr:rowOff>
    </xdr:to>
    <xdr:sp macro="" textlink="">
      <xdr:nvSpPr>
        <xdr:cNvPr id="1133" name="5-Point Star 57">
          <a:extLst>
            <a:ext uri="{FF2B5EF4-FFF2-40B4-BE49-F238E27FC236}">
              <a16:creationId xmlns:a16="http://schemas.microsoft.com/office/drawing/2014/main" id="{AD7793CC-FEBC-44DF-8A26-4DAA07B1901A}"/>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36</xdr:row>
      <xdr:rowOff>0</xdr:rowOff>
    </xdr:from>
    <xdr:to>
      <xdr:col>13</xdr:col>
      <xdr:colOff>176212</xdr:colOff>
      <xdr:row>36</xdr:row>
      <xdr:rowOff>176212</xdr:rowOff>
    </xdr:to>
    <xdr:sp macro="" textlink="">
      <xdr:nvSpPr>
        <xdr:cNvPr id="1134" name="5-Point Star 58">
          <a:extLst>
            <a:ext uri="{FF2B5EF4-FFF2-40B4-BE49-F238E27FC236}">
              <a16:creationId xmlns:a16="http://schemas.microsoft.com/office/drawing/2014/main" id="{15E0B9FA-65C3-4571-8FA2-218AE2AB1BF1}"/>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35</xdr:row>
      <xdr:rowOff>0</xdr:rowOff>
    </xdr:from>
    <xdr:to>
      <xdr:col>2</xdr:col>
      <xdr:colOff>176212</xdr:colOff>
      <xdr:row>35</xdr:row>
      <xdr:rowOff>176212</xdr:rowOff>
    </xdr:to>
    <xdr:sp macro="" textlink="">
      <xdr:nvSpPr>
        <xdr:cNvPr id="1135" name="5-Point Star 396">
          <a:extLst>
            <a:ext uri="{FF2B5EF4-FFF2-40B4-BE49-F238E27FC236}">
              <a16:creationId xmlns:a16="http://schemas.microsoft.com/office/drawing/2014/main" id="{91313A9E-9872-4569-AE6F-6D28652BDDB6}"/>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35</xdr:row>
      <xdr:rowOff>0</xdr:rowOff>
    </xdr:from>
    <xdr:to>
      <xdr:col>2</xdr:col>
      <xdr:colOff>176212</xdr:colOff>
      <xdr:row>35</xdr:row>
      <xdr:rowOff>176212</xdr:rowOff>
    </xdr:to>
    <xdr:sp macro="" textlink="">
      <xdr:nvSpPr>
        <xdr:cNvPr id="1136" name="5-Point Star 40">
          <a:extLst>
            <a:ext uri="{FF2B5EF4-FFF2-40B4-BE49-F238E27FC236}">
              <a16:creationId xmlns:a16="http://schemas.microsoft.com/office/drawing/2014/main" id="{A82090D1-8A1F-4408-A714-D4670E710EA6}"/>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35</xdr:row>
      <xdr:rowOff>0</xdr:rowOff>
    </xdr:from>
    <xdr:to>
      <xdr:col>2</xdr:col>
      <xdr:colOff>176212</xdr:colOff>
      <xdr:row>35</xdr:row>
      <xdr:rowOff>176212</xdr:rowOff>
    </xdr:to>
    <xdr:sp macro="" textlink="">
      <xdr:nvSpPr>
        <xdr:cNvPr id="1137" name="5-Point Star 29">
          <a:extLst>
            <a:ext uri="{FF2B5EF4-FFF2-40B4-BE49-F238E27FC236}">
              <a16:creationId xmlns:a16="http://schemas.microsoft.com/office/drawing/2014/main" id="{5EC829E3-C2D3-411C-AB9C-371C3FD9745A}"/>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36</xdr:row>
      <xdr:rowOff>0</xdr:rowOff>
    </xdr:from>
    <xdr:to>
      <xdr:col>2</xdr:col>
      <xdr:colOff>176212</xdr:colOff>
      <xdr:row>36</xdr:row>
      <xdr:rowOff>176212</xdr:rowOff>
    </xdr:to>
    <xdr:sp macro="" textlink="">
      <xdr:nvSpPr>
        <xdr:cNvPr id="1138" name="5-Point Star 396">
          <a:extLst>
            <a:ext uri="{FF2B5EF4-FFF2-40B4-BE49-F238E27FC236}">
              <a16:creationId xmlns:a16="http://schemas.microsoft.com/office/drawing/2014/main" id="{59A97129-B215-43AA-90B1-6459959D752C}"/>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36</xdr:row>
      <xdr:rowOff>0</xdr:rowOff>
    </xdr:from>
    <xdr:to>
      <xdr:col>2</xdr:col>
      <xdr:colOff>176212</xdr:colOff>
      <xdr:row>36</xdr:row>
      <xdr:rowOff>176212</xdr:rowOff>
    </xdr:to>
    <xdr:sp macro="" textlink="">
      <xdr:nvSpPr>
        <xdr:cNvPr id="1139" name="5-Point Star 40">
          <a:extLst>
            <a:ext uri="{FF2B5EF4-FFF2-40B4-BE49-F238E27FC236}">
              <a16:creationId xmlns:a16="http://schemas.microsoft.com/office/drawing/2014/main" id="{E557A9B3-1BBC-4D8A-A15E-323CCE57A0E0}"/>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36</xdr:row>
      <xdr:rowOff>0</xdr:rowOff>
    </xdr:from>
    <xdr:to>
      <xdr:col>2</xdr:col>
      <xdr:colOff>176212</xdr:colOff>
      <xdr:row>36</xdr:row>
      <xdr:rowOff>176212</xdr:rowOff>
    </xdr:to>
    <xdr:sp macro="" textlink="">
      <xdr:nvSpPr>
        <xdr:cNvPr id="1140" name="5-Point Star 29">
          <a:extLst>
            <a:ext uri="{FF2B5EF4-FFF2-40B4-BE49-F238E27FC236}">
              <a16:creationId xmlns:a16="http://schemas.microsoft.com/office/drawing/2014/main" id="{17456A07-98B1-4371-80C0-A157B2E27FDE}"/>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35</xdr:row>
      <xdr:rowOff>0</xdr:rowOff>
    </xdr:from>
    <xdr:to>
      <xdr:col>14</xdr:col>
      <xdr:colOff>176212</xdr:colOff>
      <xdr:row>35</xdr:row>
      <xdr:rowOff>176212</xdr:rowOff>
    </xdr:to>
    <xdr:sp macro="" textlink="">
      <xdr:nvSpPr>
        <xdr:cNvPr id="1141" name="5-Point Star 194">
          <a:extLst>
            <a:ext uri="{FF2B5EF4-FFF2-40B4-BE49-F238E27FC236}">
              <a16:creationId xmlns:a16="http://schemas.microsoft.com/office/drawing/2014/main" id="{2762D058-AC1B-4D3D-99DF-45A7D88D7907}"/>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35</xdr:row>
      <xdr:rowOff>0</xdr:rowOff>
    </xdr:from>
    <xdr:to>
      <xdr:col>14</xdr:col>
      <xdr:colOff>176212</xdr:colOff>
      <xdr:row>35</xdr:row>
      <xdr:rowOff>176212</xdr:rowOff>
    </xdr:to>
    <xdr:sp macro="" textlink="">
      <xdr:nvSpPr>
        <xdr:cNvPr id="1142" name="5-Point Star 204">
          <a:extLst>
            <a:ext uri="{FF2B5EF4-FFF2-40B4-BE49-F238E27FC236}">
              <a16:creationId xmlns:a16="http://schemas.microsoft.com/office/drawing/2014/main" id="{3821669D-30AF-41AD-9846-6A504718AFEF}"/>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38</xdr:row>
      <xdr:rowOff>0</xdr:rowOff>
    </xdr:from>
    <xdr:to>
      <xdr:col>5</xdr:col>
      <xdr:colOff>176212</xdr:colOff>
      <xdr:row>38</xdr:row>
      <xdr:rowOff>176212</xdr:rowOff>
    </xdr:to>
    <xdr:sp macro="" textlink="">
      <xdr:nvSpPr>
        <xdr:cNvPr id="1143" name="5-Point Star 2">
          <a:extLst>
            <a:ext uri="{FF2B5EF4-FFF2-40B4-BE49-F238E27FC236}">
              <a16:creationId xmlns:a16="http://schemas.microsoft.com/office/drawing/2014/main" id="{4ACCBFE8-5C8F-4ACC-BE9B-85E17FE62A3E}"/>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100"/>
        </a:p>
      </xdr:txBody>
    </xdr:sp>
    <xdr:clientData/>
  </xdr:twoCellAnchor>
  <xdr:twoCellAnchor>
    <xdr:from>
      <xdr:col>2</xdr:col>
      <xdr:colOff>0</xdr:colOff>
      <xdr:row>38</xdr:row>
      <xdr:rowOff>0</xdr:rowOff>
    </xdr:from>
    <xdr:to>
      <xdr:col>2</xdr:col>
      <xdr:colOff>176212</xdr:colOff>
      <xdr:row>38</xdr:row>
      <xdr:rowOff>176212</xdr:rowOff>
    </xdr:to>
    <xdr:sp macro="" textlink="">
      <xdr:nvSpPr>
        <xdr:cNvPr id="1144" name="5-Point Star 28">
          <a:extLst>
            <a:ext uri="{FF2B5EF4-FFF2-40B4-BE49-F238E27FC236}">
              <a16:creationId xmlns:a16="http://schemas.microsoft.com/office/drawing/2014/main" id="{F617B63B-F1CF-42E4-AC6A-1F70395B425D}"/>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38</xdr:row>
      <xdr:rowOff>0</xdr:rowOff>
    </xdr:from>
    <xdr:to>
      <xdr:col>9</xdr:col>
      <xdr:colOff>176212</xdr:colOff>
      <xdr:row>38</xdr:row>
      <xdr:rowOff>176212</xdr:rowOff>
    </xdr:to>
    <xdr:sp macro="" textlink="">
      <xdr:nvSpPr>
        <xdr:cNvPr id="1145" name="5-Point Star 59">
          <a:extLst>
            <a:ext uri="{FF2B5EF4-FFF2-40B4-BE49-F238E27FC236}">
              <a16:creationId xmlns:a16="http://schemas.microsoft.com/office/drawing/2014/main" id="{6A5E4704-D39B-41A7-96A0-64DE97A65637}"/>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38</xdr:row>
      <xdr:rowOff>0</xdr:rowOff>
    </xdr:from>
    <xdr:to>
      <xdr:col>10</xdr:col>
      <xdr:colOff>176212</xdr:colOff>
      <xdr:row>38</xdr:row>
      <xdr:rowOff>176212</xdr:rowOff>
    </xdr:to>
    <xdr:sp macro="" textlink="">
      <xdr:nvSpPr>
        <xdr:cNvPr id="1146" name="5-Point Star 60">
          <a:extLst>
            <a:ext uri="{FF2B5EF4-FFF2-40B4-BE49-F238E27FC236}">
              <a16:creationId xmlns:a16="http://schemas.microsoft.com/office/drawing/2014/main" id="{BBC221B0-8AE2-44E3-9BA2-3738ABEF8FEF}"/>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38</xdr:row>
      <xdr:rowOff>0</xdr:rowOff>
    </xdr:from>
    <xdr:to>
      <xdr:col>11</xdr:col>
      <xdr:colOff>176212</xdr:colOff>
      <xdr:row>38</xdr:row>
      <xdr:rowOff>176212</xdr:rowOff>
    </xdr:to>
    <xdr:sp macro="" textlink="">
      <xdr:nvSpPr>
        <xdr:cNvPr id="1147" name="5-Point Star 61">
          <a:extLst>
            <a:ext uri="{FF2B5EF4-FFF2-40B4-BE49-F238E27FC236}">
              <a16:creationId xmlns:a16="http://schemas.microsoft.com/office/drawing/2014/main" id="{3DF3858D-6712-415E-B4D2-8B29D9DE13CE}"/>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38</xdr:row>
      <xdr:rowOff>0</xdr:rowOff>
    </xdr:from>
    <xdr:to>
      <xdr:col>12</xdr:col>
      <xdr:colOff>176212</xdr:colOff>
      <xdr:row>38</xdr:row>
      <xdr:rowOff>176212</xdr:rowOff>
    </xdr:to>
    <xdr:sp macro="" textlink="">
      <xdr:nvSpPr>
        <xdr:cNvPr id="1148" name="5-Point Star 62">
          <a:extLst>
            <a:ext uri="{FF2B5EF4-FFF2-40B4-BE49-F238E27FC236}">
              <a16:creationId xmlns:a16="http://schemas.microsoft.com/office/drawing/2014/main" id="{EB637638-CE25-48D4-8D6A-54F33643F7A5}"/>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38</xdr:row>
      <xdr:rowOff>0</xdr:rowOff>
    </xdr:from>
    <xdr:to>
      <xdr:col>13</xdr:col>
      <xdr:colOff>176212</xdr:colOff>
      <xdr:row>38</xdr:row>
      <xdr:rowOff>176212</xdr:rowOff>
    </xdr:to>
    <xdr:sp macro="" textlink="">
      <xdr:nvSpPr>
        <xdr:cNvPr id="1149" name="5-Point Star 63">
          <a:extLst>
            <a:ext uri="{FF2B5EF4-FFF2-40B4-BE49-F238E27FC236}">
              <a16:creationId xmlns:a16="http://schemas.microsoft.com/office/drawing/2014/main" id="{3242AADD-2ABD-4CB9-9882-77ABC8A873B9}"/>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37</xdr:row>
      <xdr:rowOff>0</xdr:rowOff>
    </xdr:from>
    <xdr:to>
      <xdr:col>14</xdr:col>
      <xdr:colOff>176212</xdr:colOff>
      <xdr:row>37</xdr:row>
      <xdr:rowOff>176212</xdr:rowOff>
    </xdr:to>
    <xdr:sp macro="" textlink="">
      <xdr:nvSpPr>
        <xdr:cNvPr id="1150" name="5-Point Star 179">
          <a:extLst>
            <a:ext uri="{FF2B5EF4-FFF2-40B4-BE49-F238E27FC236}">
              <a16:creationId xmlns:a16="http://schemas.microsoft.com/office/drawing/2014/main" id="{6218015F-2276-4E13-9E2D-6C9EA1CD6C3F}"/>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37</xdr:row>
      <xdr:rowOff>0</xdr:rowOff>
    </xdr:from>
    <xdr:to>
      <xdr:col>2</xdr:col>
      <xdr:colOff>176212</xdr:colOff>
      <xdr:row>37</xdr:row>
      <xdr:rowOff>176212</xdr:rowOff>
    </xdr:to>
    <xdr:sp macro="" textlink="">
      <xdr:nvSpPr>
        <xdr:cNvPr id="1151" name="5-Point Star 384">
          <a:extLst>
            <a:ext uri="{FF2B5EF4-FFF2-40B4-BE49-F238E27FC236}">
              <a16:creationId xmlns:a16="http://schemas.microsoft.com/office/drawing/2014/main" id="{F3874C7D-4AE2-4BBB-9CA4-E1F5235D64DC}"/>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38</xdr:row>
      <xdr:rowOff>0</xdr:rowOff>
    </xdr:from>
    <xdr:to>
      <xdr:col>5</xdr:col>
      <xdr:colOff>176212</xdr:colOff>
      <xdr:row>38</xdr:row>
      <xdr:rowOff>176212</xdr:rowOff>
    </xdr:to>
    <xdr:sp macro="" textlink="">
      <xdr:nvSpPr>
        <xdr:cNvPr id="1152" name="5-Point Star 3">
          <a:extLst>
            <a:ext uri="{FF2B5EF4-FFF2-40B4-BE49-F238E27FC236}">
              <a16:creationId xmlns:a16="http://schemas.microsoft.com/office/drawing/2014/main" id="{9D90F8C7-51C8-4ADA-A9B1-82E0C0E74DC9}"/>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38</xdr:row>
      <xdr:rowOff>0</xdr:rowOff>
    </xdr:from>
    <xdr:to>
      <xdr:col>2</xdr:col>
      <xdr:colOff>176212</xdr:colOff>
      <xdr:row>38</xdr:row>
      <xdr:rowOff>176212</xdr:rowOff>
    </xdr:to>
    <xdr:sp macro="" textlink="">
      <xdr:nvSpPr>
        <xdr:cNvPr id="1153" name="5-Point Star 29">
          <a:extLst>
            <a:ext uri="{FF2B5EF4-FFF2-40B4-BE49-F238E27FC236}">
              <a16:creationId xmlns:a16="http://schemas.microsoft.com/office/drawing/2014/main" id="{64827C7A-89C1-4DD5-A69A-F73F8C635200}"/>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38</xdr:row>
      <xdr:rowOff>0</xdr:rowOff>
    </xdr:from>
    <xdr:to>
      <xdr:col>9</xdr:col>
      <xdr:colOff>176212</xdr:colOff>
      <xdr:row>38</xdr:row>
      <xdr:rowOff>176212</xdr:rowOff>
    </xdr:to>
    <xdr:sp macro="" textlink="">
      <xdr:nvSpPr>
        <xdr:cNvPr id="1154" name="5-Point Star 54">
          <a:extLst>
            <a:ext uri="{FF2B5EF4-FFF2-40B4-BE49-F238E27FC236}">
              <a16:creationId xmlns:a16="http://schemas.microsoft.com/office/drawing/2014/main" id="{B979CAD1-0715-4AEF-B20D-1FFC0B8E88D9}"/>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38</xdr:row>
      <xdr:rowOff>0</xdr:rowOff>
    </xdr:from>
    <xdr:to>
      <xdr:col>10</xdr:col>
      <xdr:colOff>176212</xdr:colOff>
      <xdr:row>38</xdr:row>
      <xdr:rowOff>176212</xdr:rowOff>
    </xdr:to>
    <xdr:sp macro="" textlink="">
      <xdr:nvSpPr>
        <xdr:cNvPr id="1155" name="5-Point Star 55">
          <a:extLst>
            <a:ext uri="{FF2B5EF4-FFF2-40B4-BE49-F238E27FC236}">
              <a16:creationId xmlns:a16="http://schemas.microsoft.com/office/drawing/2014/main" id="{D4381240-4316-418C-BCA4-F978741AB6C3}"/>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38</xdr:row>
      <xdr:rowOff>0</xdr:rowOff>
    </xdr:from>
    <xdr:to>
      <xdr:col>11</xdr:col>
      <xdr:colOff>176212</xdr:colOff>
      <xdr:row>38</xdr:row>
      <xdr:rowOff>176212</xdr:rowOff>
    </xdr:to>
    <xdr:sp macro="" textlink="">
      <xdr:nvSpPr>
        <xdr:cNvPr id="1156" name="5-Point Star 56">
          <a:extLst>
            <a:ext uri="{FF2B5EF4-FFF2-40B4-BE49-F238E27FC236}">
              <a16:creationId xmlns:a16="http://schemas.microsoft.com/office/drawing/2014/main" id="{F1D77492-28DD-4742-89D6-BDAF7F9B95B4}"/>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38</xdr:row>
      <xdr:rowOff>0</xdr:rowOff>
    </xdr:from>
    <xdr:to>
      <xdr:col>12</xdr:col>
      <xdr:colOff>176212</xdr:colOff>
      <xdr:row>38</xdr:row>
      <xdr:rowOff>176212</xdr:rowOff>
    </xdr:to>
    <xdr:sp macro="" textlink="">
      <xdr:nvSpPr>
        <xdr:cNvPr id="1157" name="5-Point Star 57">
          <a:extLst>
            <a:ext uri="{FF2B5EF4-FFF2-40B4-BE49-F238E27FC236}">
              <a16:creationId xmlns:a16="http://schemas.microsoft.com/office/drawing/2014/main" id="{7A2C194E-E0E1-4B4F-A115-FFC6BF7EC42B}"/>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38</xdr:row>
      <xdr:rowOff>0</xdr:rowOff>
    </xdr:from>
    <xdr:to>
      <xdr:col>13</xdr:col>
      <xdr:colOff>176212</xdr:colOff>
      <xdr:row>38</xdr:row>
      <xdr:rowOff>176212</xdr:rowOff>
    </xdr:to>
    <xdr:sp macro="" textlink="">
      <xdr:nvSpPr>
        <xdr:cNvPr id="1158" name="5-Point Star 58">
          <a:extLst>
            <a:ext uri="{FF2B5EF4-FFF2-40B4-BE49-F238E27FC236}">
              <a16:creationId xmlns:a16="http://schemas.microsoft.com/office/drawing/2014/main" id="{0816234A-5B42-42B9-927A-ABA3B3627EF4}"/>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37</xdr:row>
      <xdr:rowOff>0</xdr:rowOff>
    </xdr:from>
    <xdr:to>
      <xdr:col>2</xdr:col>
      <xdr:colOff>176212</xdr:colOff>
      <xdr:row>37</xdr:row>
      <xdr:rowOff>176212</xdr:rowOff>
    </xdr:to>
    <xdr:sp macro="" textlink="">
      <xdr:nvSpPr>
        <xdr:cNvPr id="1159" name="5-Point Star 396">
          <a:extLst>
            <a:ext uri="{FF2B5EF4-FFF2-40B4-BE49-F238E27FC236}">
              <a16:creationId xmlns:a16="http://schemas.microsoft.com/office/drawing/2014/main" id="{040A9EB0-E21E-4950-AEE1-1C52660F54BE}"/>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37</xdr:row>
      <xdr:rowOff>0</xdr:rowOff>
    </xdr:from>
    <xdr:to>
      <xdr:col>2</xdr:col>
      <xdr:colOff>176212</xdr:colOff>
      <xdr:row>37</xdr:row>
      <xdr:rowOff>176212</xdr:rowOff>
    </xdr:to>
    <xdr:sp macro="" textlink="">
      <xdr:nvSpPr>
        <xdr:cNvPr id="1160" name="5-Point Star 40">
          <a:extLst>
            <a:ext uri="{FF2B5EF4-FFF2-40B4-BE49-F238E27FC236}">
              <a16:creationId xmlns:a16="http://schemas.microsoft.com/office/drawing/2014/main" id="{021A9E5B-5B01-4A5F-A232-2682733ADC29}"/>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37</xdr:row>
      <xdr:rowOff>0</xdr:rowOff>
    </xdr:from>
    <xdr:to>
      <xdr:col>2</xdr:col>
      <xdr:colOff>176212</xdr:colOff>
      <xdr:row>37</xdr:row>
      <xdr:rowOff>176212</xdr:rowOff>
    </xdr:to>
    <xdr:sp macro="" textlink="">
      <xdr:nvSpPr>
        <xdr:cNvPr id="1161" name="5-Point Star 29">
          <a:extLst>
            <a:ext uri="{FF2B5EF4-FFF2-40B4-BE49-F238E27FC236}">
              <a16:creationId xmlns:a16="http://schemas.microsoft.com/office/drawing/2014/main" id="{926C0F39-93CC-4F89-882D-FD0DF729E84E}"/>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38</xdr:row>
      <xdr:rowOff>0</xdr:rowOff>
    </xdr:from>
    <xdr:to>
      <xdr:col>2</xdr:col>
      <xdr:colOff>176212</xdr:colOff>
      <xdr:row>38</xdr:row>
      <xdr:rowOff>176212</xdr:rowOff>
    </xdr:to>
    <xdr:sp macro="" textlink="">
      <xdr:nvSpPr>
        <xdr:cNvPr id="1162" name="5-Point Star 396">
          <a:extLst>
            <a:ext uri="{FF2B5EF4-FFF2-40B4-BE49-F238E27FC236}">
              <a16:creationId xmlns:a16="http://schemas.microsoft.com/office/drawing/2014/main" id="{367C677C-61AF-453C-ABDB-6D1D5BD7B836}"/>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38</xdr:row>
      <xdr:rowOff>0</xdr:rowOff>
    </xdr:from>
    <xdr:to>
      <xdr:col>2</xdr:col>
      <xdr:colOff>176212</xdr:colOff>
      <xdr:row>38</xdr:row>
      <xdr:rowOff>176212</xdr:rowOff>
    </xdr:to>
    <xdr:sp macro="" textlink="">
      <xdr:nvSpPr>
        <xdr:cNvPr id="1163" name="5-Point Star 40">
          <a:extLst>
            <a:ext uri="{FF2B5EF4-FFF2-40B4-BE49-F238E27FC236}">
              <a16:creationId xmlns:a16="http://schemas.microsoft.com/office/drawing/2014/main" id="{DBCDC483-86E1-4192-97EA-31587CA8BDFD}"/>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38</xdr:row>
      <xdr:rowOff>0</xdr:rowOff>
    </xdr:from>
    <xdr:to>
      <xdr:col>2</xdr:col>
      <xdr:colOff>176212</xdr:colOff>
      <xdr:row>38</xdr:row>
      <xdr:rowOff>176212</xdr:rowOff>
    </xdr:to>
    <xdr:sp macro="" textlink="">
      <xdr:nvSpPr>
        <xdr:cNvPr id="1164" name="5-Point Star 29">
          <a:extLst>
            <a:ext uri="{FF2B5EF4-FFF2-40B4-BE49-F238E27FC236}">
              <a16:creationId xmlns:a16="http://schemas.microsoft.com/office/drawing/2014/main" id="{FC5D5277-858C-4221-94C5-08250CF79292}"/>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37</xdr:row>
      <xdr:rowOff>0</xdr:rowOff>
    </xdr:from>
    <xdr:to>
      <xdr:col>14</xdr:col>
      <xdr:colOff>176212</xdr:colOff>
      <xdr:row>37</xdr:row>
      <xdr:rowOff>176212</xdr:rowOff>
    </xdr:to>
    <xdr:sp macro="" textlink="">
      <xdr:nvSpPr>
        <xdr:cNvPr id="1165" name="5-Point Star 194">
          <a:extLst>
            <a:ext uri="{FF2B5EF4-FFF2-40B4-BE49-F238E27FC236}">
              <a16:creationId xmlns:a16="http://schemas.microsoft.com/office/drawing/2014/main" id="{113619DA-73DE-461D-AFA3-1B9892D47D85}"/>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37</xdr:row>
      <xdr:rowOff>0</xdr:rowOff>
    </xdr:from>
    <xdr:to>
      <xdr:col>14</xdr:col>
      <xdr:colOff>176212</xdr:colOff>
      <xdr:row>37</xdr:row>
      <xdr:rowOff>176212</xdr:rowOff>
    </xdr:to>
    <xdr:sp macro="" textlink="">
      <xdr:nvSpPr>
        <xdr:cNvPr id="1166" name="5-Point Star 204">
          <a:extLst>
            <a:ext uri="{FF2B5EF4-FFF2-40B4-BE49-F238E27FC236}">
              <a16:creationId xmlns:a16="http://schemas.microsoft.com/office/drawing/2014/main" id="{ADFA78EB-D4FB-4130-B1DF-7EC6CFFCB9BA}"/>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40</xdr:row>
      <xdr:rowOff>0</xdr:rowOff>
    </xdr:from>
    <xdr:to>
      <xdr:col>5</xdr:col>
      <xdr:colOff>176212</xdr:colOff>
      <xdr:row>40</xdr:row>
      <xdr:rowOff>176212</xdr:rowOff>
    </xdr:to>
    <xdr:sp macro="" textlink="">
      <xdr:nvSpPr>
        <xdr:cNvPr id="1167" name="5-Point Star 2">
          <a:extLst>
            <a:ext uri="{FF2B5EF4-FFF2-40B4-BE49-F238E27FC236}">
              <a16:creationId xmlns:a16="http://schemas.microsoft.com/office/drawing/2014/main" id="{24B81B4D-1134-4CD5-B874-4EBFAFB02E37}"/>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100"/>
        </a:p>
      </xdr:txBody>
    </xdr:sp>
    <xdr:clientData/>
  </xdr:twoCellAnchor>
  <xdr:twoCellAnchor>
    <xdr:from>
      <xdr:col>2</xdr:col>
      <xdr:colOff>0</xdr:colOff>
      <xdr:row>40</xdr:row>
      <xdr:rowOff>0</xdr:rowOff>
    </xdr:from>
    <xdr:to>
      <xdr:col>2</xdr:col>
      <xdr:colOff>176212</xdr:colOff>
      <xdr:row>40</xdr:row>
      <xdr:rowOff>176212</xdr:rowOff>
    </xdr:to>
    <xdr:sp macro="" textlink="">
      <xdr:nvSpPr>
        <xdr:cNvPr id="1168" name="5-Point Star 28">
          <a:extLst>
            <a:ext uri="{FF2B5EF4-FFF2-40B4-BE49-F238E27FC236}">
              <a16:creationId xmlns:a16="http://schemas.microsoft.com/office/drawing/2014/main" id="{FB3AB510-4E8E-42D1-A7A5-EBF2B2BB1331}"/>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40</xdr:row>
      <xdr:rowOff>0</xdr:rowOff>
    </xdr:from>
    <xdr:to>
      <xdr:col>9</xdr:col>
      <xdr:colOff>176212</xdr:colOff>
      <xdr:row>40</xdr:row>
      <xdr:rowOff>176212</xdr:rowOff>
    </xdr:to>
    <xdr:sp macro="" textlink="">
      <xdr:nvSpPr>
        <xdr:cNvPr id="1169" name="5-Point Star 59">
          <a:extLst>
            <a:ext uri="{FF2B5EF4-FFF2-40B4-BE49-F238E27FC236}">
              <a16:creationId xmlns:a16="http://schemas.microsoft.com/office/drawing/2014/main" id="{3AE47312-D01E-40FC-B372-E3DDEE17EE0C}"/>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40</xdr:row>
      <xdr:rowOff>0</xdr:rowOff>
    </xdr:from>
    <xdr:to>
      <xdr:col>10</xdr:col>
      <xdr:colOff>176212</xdr:colOff>
      <xdr:row>40</xdr:row>
      <xdr:rowOff>176212</xdr:rowOff>
    </xdr:to>
    <xdr:sp macro="" textlink="">
      <xdr:nvSpPr>
        <xdr:cNvPr id="1170" name="5-Point Star 60">
          <a:extLst>
            <a:ext uri="{FF2B5EF4-FFF2-40B4-BE49-F238E27FC236}">
              <a16:creationId xmlns:a16="http://schemas.microsoft.com/office/drawing/2014/main" id="{F1E2A3A6-B9D4-4EB9-AB93-363EBCEBA270}"/>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40</xdr:row>
      <xdr:rowOff>0</xdr:rowOff>
    </xdr:from>
    <xdr:to>
      <xdr:col>11</xdr:col>
      <xdr:colOff>176212</xdr:colOff>
      <xdr:row>40</xdr:row>
      <xdr:rowOff>176212</xdr:rowOff>
    </xdr:to>
    <xdr:sp macro="" textlink="">
      <xdr:nvSpPr>
        <xdr:cNvPr id="1171" name="5-Point Star 61">
          <a:extLst>
            <a:ext uri="{FF2B5EF4-FFF2-40B4-BE49-F238E27FC236}">
              <a16:creationId xmlns:a16="http://schemas.microsoft.com/office/drawing/2014/main" id="{EC69A322-3522-44BD-867B-A21862749850}"/>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40</xdr:row>
      <xdr:rowOff>0</xdr:rowOff>
    </xdr:from>
    <xdr:to>
      <xdr:col>12</xdr:col>
      <xdr:colOff>176212</xdr:colOff>
      <xdr:row>40</xdr:row>
      <xdr:rowOff>176212</xdr:rowOff>
    </xdr:to>
    <xdr:sp macro="" textlink="">
      <xdr:nvSpPr>
        <xdr:cNvPr id="1172" name="5-Point Star 62">
          <a:extLst>
            <a:ext uri="{FF2B5EF4-FFF2-40B4-BE49-F238E27FC236}">
              <a16:creationId xmlns:a16="http://schemas.microsoft.com/office/drawing/2014/main" id="{3134A120-A611-40C4-B388-925E8E3E2C8E}"/>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40</xdr:row>
      <xdr:rowOff>0</xdr:rowOff>
    </xdr:from>
    <xdr:to>
      <xdr:col>13</xdr:col>
      <xdr:colOff>176212</xdr:colOff>
      <xdr:row>40</xdr:row>
      <xdr:rowOff>176212</xdr:rowOff>
    </xdr:to>
    <xdr:sp macro="" textlink="">
      <xdr:nvSpPr>
        <xdr:cNvPr id="1173" name="5-Point Star 63">
          <a:extLst>
            <a:ext uri="{FF2B5EF4-FFF2-40B4-BE49-F238E27FC236}">
              <a16:creationId xmlns:a16="http://schemas.microsoft.com/office/drawing/2014/main" id="{74FE4D28-861B-4D51-8A18-9CD2971F4E85}"/>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39</xdr:row>
      <xdr:rowOff>0</xdr:rowOff>
    </xdr:from>
    <xdr:to>
      <xdr:col>14</xdr:col>
      <xdr:colOff>176212</xdr:colOff>
      <xdr:row>39</xdr:row>
      <xdr:rowOff>176212</xdr:rowOff>
    </xdr:to>
    <xdr:sp macro="" textlink="">
      <xdr:nvSpPr>
        <xdr:cNvPr id="1174" name="5-Point Star 179">
          <a:extLst>
            <a:ext uri="{FF2B5EF4-FFF2-40B4-BE49-F238E27FC236}">
              <a16:creationId xmlns:a16="http://schemas.microsoft.com/office/drawing/2014/main" id="{053DC9F3-AD84-4C13-B080-90E833DF4CAB}"/>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39</xdr:row>
      <xdr:rowOff>0</xdr:rowOff>
    </xdr:from>
    <xdr:to>
      <xdr:col>2</xdr:col>
      <xdr:colOff>176212</xdr:colOff>
      <xdr:row>39</xdr:row>
      <xdr:rowOff>176212</xdr:rowOff>
    </xdr:to>
    <xdr:sp macro="" textlink="">
      <xdr:nvSpPr>
        <xdr:cNvPr id="1175" name="5-Point Star 384">
          <a:extLst>
            <a:ext uri="{FF2B5EF4-FFF2-40B4-BE49-F238E27FC236}">
              <a16:creationId xmlns:a16="http://schemas.microsoft.com/office/drawing/2014/main" id="{4A9B0AA7-E251-45EB-B64A-3EC41AC6DD25}"/>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40</xdr:row>
      <xdr:rowOff>0</xdr:rowOff>
    </xdr:from>
    <xdr:to>
      <xdr:col>5</xdr:col>
      <xdr:colOff>176212</xdr:colOff>
      <xdr:row>40</xdr:row>
      <xdr:rowOff>176212</xdr:rowOff>
    </xdr:to>
    <xdr:sp macro="" textlink="">
      <xdr:nvSpPr>
        <xdr:cNvPr id="1176" name="5-Point Star 3">
          <a:extLst>
            <a:ext uri="{FF2B5EF4-FFF2-40B4-BE49-F238E27FC236}">
              <a16:creationId xmlns:a16="http://schemas.microsoft.com/office/drawing/2014/main" id="{D37D1DE7-DB2B-4EF8-8096-209A7A33BDB3}"/>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40</xdr:row>
      <xdr:rowOff>0</xdr:rowOff>
    </xdr:from>
    <xdr:to>
      <xdr:col>2</xdr:col>
      <xdr:colOff>176212</xdr:colOff>
      <xdr:row>40</xdr:row>
      <xdr:rowOff>176212</xdr:rowOff>
    </xdr:to>
    <xdr:sp macro="" textlink="">
      <xdr:nvSpPr>
        <xdr:cNvPr id="1177" name="5-Point Star 29">
          <a:extLst>
            <a:ext uri="{FF2B5EF4-FFF2-40B4-BE49-F238E27FC236}">
              <a16:creationId xmlns:a16="http://schemas.microsoft.com/office/drawing/2014/main" id="{6BE2F201-C142-499D-9D91-457A792614BD}"/>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40</xdr:row>
      <xdr:rowOff>0</xdr:rowOff>
    </xdr:from>
    <xdr:to>
      <xdr:col>9</xdr:col>
      <xdr:colOff>176212</xdr:colOff>
      <xdr:row>40</xdr:row>
      <xdr:rowOff>176212</xdr:rowOff>
    </xdr:to>
    <xdr:sp macro="" textlink="">
      <xdr:nvSpPr>
        <xdr:cNvPr id="1178" name="5-Point Star 54">
          <a:extLst>
            <a:ext uri="{FF2B5EF4-FFF2-40B4-BE49-F238E27FC236}">
              <a16:creationId xmlns:a16="http://schemas.microsoft.com/office/drawing/2014/main" id="{E89C7DEA-61D0-4567-9791-A8EFCA80B6AA}"/>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40</xdr:row>
      <xdr:rowOff>0</xdr:rowOff>
    </xdr:from>
    <xdr:to>
      <xdr:col>10</xdr:col>
      <xdr:colOff>176212</xdr:colOff>
      <xdr:row>40</xdr:row>
      <xdr:rowOff>176212</xdr:rowOff>
    </xdr:to>
    <xdr:sp macro="" textlink="">
      <xdr:nvSpPr>
        <xdr:cNvPr id="1179" name="5-Point Star 55">
          <a:extLst>
            <a:ext uri="{FF2B5EF4-FFF2-40B4-BE49-F238E27FC236}">
              <a16:creationId xmlns:a16="http://schemas.microsoft.com/office/drawing/2014/main" id="{C2D0E803-1200-4B53-8049-BB5B57972E60}"/>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40</xdr:row>
      <xdr:rowOff>0</xdr:rowOff>
    </xdr:from>
    <xdr:to>
      <xdr:col>11</xdr:col>
      <xdr:colOff>176212</xdr:colOff>
      <xdr:row>40</xdr:row>
      <xdr:rowOff>176212</xdr:rowOff>
    </xdr:to>
    <xdr:sp macro="" textlink="">
      <xdr:nvSpPr>
        <xdr:cNvPr id="1180" name="5-Point Star 56">
          <a:extLst>
            <a:ext uri="{FF2B5EF4-FFF2-40B4-BE49-F238E27FC236}">
              <a16:creationId xmlns:a16="http://schemas.microsoft.com/office/drawing/2014/main" id="{E8B3A23A-F915-4BBF-9FA8-71D4EAC03DAE}"/>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40</xdr:row>
      <xdr:rowOff>0</xdr:rowOff>
    </xdr:from>
    <xdr:to>
      <xdr:col>12</xdr:col>
      <xdr:colOff>176212</xdr:colOff>
      <xdr:row>40</xdr:row>
      <xdr:rowOff>176212</xdr:rowOff>
    </xdr:to>
    <xdr:sp macro="" textlink="">
      <xdr:nvSpPr>
        <xdr:cNvPr id="1181" name="5-Point Star 57">
          <a:extLst>
            <a:ext uri="{FF2B5EF4-FFF2-40B4-BE49-F238E27FC236}">
              <a16:creationId xmlns:a16="http://schemas.microsoft.com/office/drawing/2014/main" id="{663F0152-A605-41A9-88D4-3B9AABCB4ACE}"/>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40</xdr:row>
      <xdr:rowOff>0</xdr:rowOff>
    </xdr:from>
    <xdr:to>
      <xdr:col>13</xdr:col>
      <xdr:colOff>176212</xdr:colOff>
      <xdr:row>40</xdr:row>
      <xdr:rowOff>176212</xdr:rowOff>
    </xdr:to>
    <xdr:sp macro="" textlink="">
      <xdr:nvSpPr>
        <xdr:cNvPr id="1182" name="5-Point Star 58">
          <a:extLst>
            <a:ext uri="{FF2B5EF4-FFF2-40B4-BE49-F238E27FC236}">
              <a16:creationId xmlns:a16="http://schemas.microsoft.com/office/drawing/2014/main" id="{E67ED723-73D5-42A4-96D7-A8542EBCB7A6}"/>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39</xdr:row>
      <xdr:rowOff>0</xdr:rowOff>
    </xdr:from>
    <xdr:to>
      <xdr:col>2</xdr:col>
      <xdr:colOff>176212</xdr:colOff>
      <xdr:row>39</xdr:row>
      <xdr:rowOff>176212</xdr:rowOff>
    </xdr:to>
    <xdr:sp macro="" textlink="">
      <xdr:nvSpPr>
        <xdr:cNvPr id="1183" name="5-Point Star 396">
          <a:extLst>
            <a:ext uri="{FF2B5EF4-FFF2-40B4-BE49-F238E27FC236}">
              <a16:creationId xmlns:a16="http://schemas.microsoft.com/office/drawing/2014/main" id="{5D6202E0-C2EE-48E5-9BBF-2AD3A66B4330}"/>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39</xdr:row>
      <xdr:rowOff>0</xdr:rowOff>
    </xdr:from>
    <xdr:to>
      <xdr:col>2</xdr:col>
      <xdr:colOff>176212</xdr:colOff>
      <xdr:row>39</xdr:row>
      <xdr:rowOff>176212</xdr:rowOff>
    </xdr:to>
    <xdr:sp macro="" textlink="">
      <xdr:nvSpPr>
        <xdr:cNvPr id="1184" name="5-Point Star 40">
          <a:extLst>
            <a:ext uri="{FF2B5EF4-FFF2-40B4-BE49-F238E27FC236}">
              <a16:creationId xmlns:a16="http://schemas.microsoft.com/office/drawing/2014/main" id="{9C2C9005-7D63-4E26-9672-4E9C2106490B}"/>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39</xdr:row>
      <xdr:rowOff>0</xdr:rowOff>
    </xdr:from>
    <xdr:to>
      <xdr:col>2</xdr:col>
      <xdr:colOff>176212</xdr:colOff>
      <xdr:row>39</xdr:row>
      <xdr:rowOff>176212</xdr:rowOff>
    </xdr:to>
    <xdr:sp macro="" textlink="">
      <xdr:nvSpPr>
        <xdr:cNvPr id="1185" name="5-Point Star 29">
          <a:extLst>
            <a:ext uri="{FF2B5EF4-FFF2-40B4-BE49-F238E27FC236}">
              <a16:creationId xmlns:a16="http://schemas.microsoft.com/office/drawing/2014/main" id="{03551A8D-B3B7-41AB-AD6F-2AA7D42AA288}"/>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40</xdr:row>
      <xdr:rowOff>0</xdr:rowOff>
    </xdr:from>
    <xdr:to>
      <xdr:col>2</xdr:col>
      <xdr:colOff>176212</xdr:colOff>
      <xdr:row>40</xdr:row>
      <xdr:rowOff>176212</xdr:rowOff>
    </xdr:to>
    <xdr:sp macro="" textlink="">
      <xdr:nvSpPr>
        <xdr:cNvPr id="1186" name="5-Point Star 396">
          <a:extLst>
            <a:ext uri="{FF2B5EF4-FFF2-40B4-BE49-F238E27FC236}">
              <a16:creationId xmlns:a16="http://schemas.microsoft.com/office/drawing/2014/main" id="{41260D7B-338F-4A85-A122-ADF45D075446}"/>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40</xdr:row>
      <xdr:rowOff>0</xdr:rowOff>
    </xdr:from>
    <xdr:to>
      <xdr:col>2</xdr:col>
      <xdr:colOff>176212</xdr:colOff>
      <xdr:row>40</xdr:row>
      <xdr:rowOff>176212</xdr:rowOff>
    </xdr:to>
    <xdr:sp macro="" textlink="">
      <xdr:nvSpPr>
        <xdr:cNvPr id="1187" name="5-Point Star 40">
          <a:extLst>
            <a:ext uri="{FF2B5EF4-FFF2-40B4-BE49-F238E27FC236}">
              <a16:creationId xmlns:a16="http://schemas.microsoft.com/office/drawing/2014/main" id="{3649AF82-9467-4E16-AF5E-7B91C9A7167B}"/>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40</xdr:row>
      <xdr:rowOff>0</xdr:rowOff>
    </xdr:from>
    <xdr:to>
      <xdr:col>2</xdr:col>
      <xdr:colOff>176212</xdr:colOff>
      <xdr:row>40</xdr:row>
      <xdr:rowOff>176212</xdr:rowOff>
    </xdr:to>
    <xdr:sp macro="" textlink="">
      <xdr:nvSpPr>
        <xdr:cNvPr id="1188" name="5-Point Star 29">
          <a:extLst>
            <a:ext uri="{FF2B5EF4-FFF2-40B4-BE49-F238E27FC236}">
              <a16:creationId xmlns:a16="http://schemas.microsoft.com/office/drawing/2014/main" id="{4FD751AE-FBBD-4438-924B-8812D991EB3A}"/>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39</xdr:row>
      <xdr:rowOff>0</xdr:rowOff>
    </xdr:from>
    <xdr:to>
      <xdr:col>14</xdr:col>
      <xdr:colOff>176212</xdr:colOff>
      <xdr:row>39</xdr:row>
      <xdr:rowOff>176212</xdr:rowOff>
    </xdr:to>
    <xdr:sp macro="" textlink="">
      <xdr:nvSpPr>
        <xdr:cNvPr id="1189" name="5-Point Star 194">
          <a:extLst>
            <a:ext uri="{FF2B5EF4-FFF2-40B4-BE49-F238E27FC236}">
              <a16:creationId xmlns:a16="http://schemas.microsoft.com/office/drawing/2014/main" id="{46A466AB-63CE-4CCA-90FD-72E71DA73902}"/>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39</xdr:row>
      <xdr:rowOff>0</xdr:rowOff>
    </xdr:from>
    <xdr:to>
      <xdr:col>14</xdr:col>
      <xdr:colOff>176212</xdr:colOff>
      <xdr:row>39</xdr:row>
      <xdr:rowOff>176212</xdr:rowOff>
    </xdr:to>
    <xdr:sp macro="" textlink="">
      <xdr:nvSpPr>
        <xdr:cNvPr id="1190" name="5-Point Star 204">
          <a:extLst>
            <a:ext uri="{FF2B5EF4-FFF2-40B4-BE49-F238E27FC236}">
              <a16:creationId xmlns:a16="http://schemas.microsoft.com/office/drawing/2014/main" id="{B91C81D3-5604-4685-A911-059344FC54D3}"/>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42</xdr:row>
      <xdr:rowOff>0</xdr:rowOff>
    </xdr:from>
    <xdr:to>
      <xdr:col>5</xdr:col>
      <xdr:colOff>176212</xdr:colOff>
      <xdr:row>42</xdr:row>
      <xdr:rowOff>176212</xdr:rowOff>
    </xdr:to>
    <xdr:sp macro="" textlink="">
      <xdr:nvSpPr>
        <xdr:cNvPr id="1191" name="5-Point Star 2">
          <a:extLst>
            <a:ext uri="{FF2B5EF4-FFF2-40B4-BE49-F238E27FC236}">
              <a16:creationId xmlns:a16="http://schemas.microsoft.com/office/drawing/2014/main" id="{F3D93644-597B-4269-92CB-F82313910682}"/>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100"/>
        </a:p>
      </xdr:txBody>
    </xdr:sp>
    <xdr:clientData/>
  </xdr:twoCellAnchor>
  <xdr:twoCellAnchor>
    <xdr:from>
      <xdr:col>2</xdr:col>
      <xdr:colOff>0</xdr:colOff>
      <xdr:row>42</xdr:row>
      <xdr:rowOff>0</xdr:rowOff>
    </xdr:from>
    <xdr:to>
      <xdr:col>2</xdr:col>
      <xdr:colOff>176212</xdr:colOff>
      <xdr:row>42</xdr:row>
      <xdr:rowOff>176212</xdr:rowOff>
    </xdr:to>
    <xdr:sp macro="" textlink="">
      <xdr:nvSpPr>
        <xdr:cNvPr id="1192" name="5-Point Star 28">
          <a:extLst>
            <a:ext uri="{FF2B5EF4-FFF2-40B4-BE49-F238E27FC236}">
              <a16:creationId xmlns:a16="http://schemas.microsoft.com/office/drawing/2014/main" id="{A1372AC6-86E7-49FC-AB24-F8D320EF9D00}"/>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42</xdr:row>
      <xdr:rowOff>0</xdr:rowOff>
    </xdr:from>
    <xdr:to>
      <xdr:col>9</xdr:col>
      <xdr:colOff>176212</xdr:colOff>
      <xdr:row>42</xdr:row>
      <xdr:rowOff>176212</xdr:rowOff>
    </xdr:to>
    <xdr:sp macro="" textlink="">
      <xdr:nvSpPr>
        <xdr:cNvPr id="1193" name="5-Point Star 59">
          <a:extLst>
            <a:ext uri="{FF2B5EF4-FFF2-40B4-BE49-F238E27FC236}">
              <a16:creationId xmlns:a16="http://schemas.microsoft.com/office/drawing/2014/main" id="{5A751BB4-CEFF-4177-9FEB-AC5498BD3F8E}"/>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42</xdr:row>
      <xdr:rowOff>0</xdr:rowOff>
    </xdr:from>
    <xdr:to>
      <xdr:col>10</xdr:col>
      <xdr:colOff>176212</xdr:colOff>
      <xdr:row>42</xdr:row>
      <xdr:rowOff>176212</xdr:rowOff>
    </xdr:to>
    <xdr:sp macro="" textlink="">
      <xdr:nvSpPr>
        <xdr:cNvPr id="1194" name="5-Point Star 60">
          <a:extLst>
            <a:ext uri="{FF2B5EF4-FFF2-40B4-BE49-F238E27FC236}">
              <a16:creationId xmlns:a16="http://schemas.microsoft.com/office/drawing/2014/main" id="{3BB60585-96AE-4789-8864-B6E238C6F802}"/>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42</xdr:row>
      <xdr:rowOff>0</xdr:rowOff>
    </xdr:from>
    <xdr:to>
      <xdr:col>11</xdr:col>
      <xdr:colOff>176212</xdr:colOff>
      <xdr:row>42</xdr:row>
      <xdr:rowOff>176212</xdr:rowOff>
    </xdr:to>
    <xdr:sp macro="" textlink="">
      <xdr:nvSpPr>
        <xdr:cNvPr id="1195" name="5-Point Star 61">
          <a:extLst>
            <a:ext uri="{FF2B5EF4-FFF2-40B4-BE49-F238E27FC236}">
              <a16:creationId xmlns:a16="http://schemas.microsoft.com/office/drawing/2014/main" id="{E2596D01-164D-4539-A6BB-F6807A905DDE}"/>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42</xdr:row>
      <xdr:rowOff>0</xdr:rowOff>
    </xdr:from>
    <xdr:to>
      <xdr:col>12</xdr:col>
      <xdr:colOff>176212</xdr:colOff>
      <xdr:row>42</xdr:row>
      <xdr:rowOff>176212</xdr:rowOff>
    </xdr:to>
    <xdr:sp macro="" textlink="">
      <xdr:nvSpPr>
        <xdr:cNvPr id="1196" name="5-Point Star 62">
          <a:extLst>
            <a:ext uri="{FF2B5EF4-FFF2-40B4-BE49-F238E27FC236}">
              <a16:creationId xmlns:a16="http://schemas.microsoft.com/office/drawing/2014/main" id="{F275BE97-07D5-4C34-828C-12FC394D790C}"/>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42</xdr:row>
      <xdr:rowOff>0</xdr:rowOff>
    </xdr:from>
    <xdr:to>
      <xdr:col>13</xdr:col>
      <xdr:colOff>176212</xdr:colOff>
      <xdr:row>42</xdr:row>
      <xdr:rowOff>176212</xdr:rowOff>
    </xdr:to>
    <xdr:sp macro="" textlink="">
      <xdr:nvSpPr>
        <xdr:cNvPr id="1197" name="5-Point Star 63">
          <a:extLst>
            <a:ext uri="{FF2B5EF4-FFF2-40B4-BE49-F238E27FC236}">
              <a16:creationId xmlns:a16="http://schemas.microsoft.com/office/drawing/2014/main" id="{B81D2EF6-03FC-47D3-86B2-0236152A2C03}"/>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41</xdr:row>
      <xdr:rowOff>0</xdr:rowOff>
    </xdr:from>
    <xdr:to>
      <xdr:col>14</xdr:col>
      <xdr:colOff>176212</xdr:colOff>
      <xdr:row>41</xdr:row>
      <xdr:rowOff>176212</xdr:rowOff>
    </xdr:to>
    <xdr:sp macro="" textlink="">
      <xdr:nvSpPr>
        <xdr:cNvPr id="1198" name="5-Point Star 179">
          <a:extLst>
            <a:ext uri="{FF2B5EF4-FFF2-40B4-BE49-F238E27FC236}">
              <a16:creationId xmlns:a16="http://schemas.microsoft.com/office/drawing/2014/main" id="{71D087D8-6D62-4C16-90A0-A6E30093910F}"/>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41</xdr:row>
      <xdr:rowOff>0</xdr:rowOff>
    </xdr:from>
    <xdr:to>
      <xdr:col>2</xdr:col>
      <xdr:colOff>176212</xdr:colOff>
      <xdr:row>41</xdr:row>
      <xdr:rowOff>176212</xdr:rowOff>
    </xdr:to>
    <xdr:sp macro="" textlink="">
      <xdr:nvSpPr>
        <xdr:cNvPr id="1199" name="5-Point Star 384">
          <a:extLst>
            <a:ext uri="{FF2B5EF4-FFF2-40B4-BE49-F238E27FC236}">
              <a16:creationId xmlns:a16="http://schemas.microsoft.com/office/drawing/2014/main" id="{1C39A7D3-9354-47B9-A260-9B97AD392BB7}"/>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42</xdr:row>
      <xdr:rowOff>0</xdr:rowOff>
    </xdr:from>
    <xdr:to>
      <xdr:col>5</xdr:col>
      <xdr:colOff>176212</xdr:colOff>
      <xdr:row>42</xdr:row>
      <xdr:rowOff>176212</xdr:rowOff>
    </xdr:to>
    <xdr:sp macro="" textlink="">
      <xdr:nvSpPr>
        <xdr:cNvPr id="1200" name="5-Point Star 3">
          <a:extLst>
            <a:ext uri="{FF2B5EF4-FFF2-40B4-BE49-F238E27FC236}">
              <a16:creationId xmlns:a16="http://schemas.microsoft.com/office/drawing/2014/main" id="{FA9C38A8-F4CC-4D9B-A146-970AC87574BC}"/>
            </a:ext>
          </a:extLst>
        </xdr:cNvPr>
        <xdr:cNvSpPr/>
      </xdr:nvSpPr>
      <xdr:spPr>
        <a:xfrm>
          <a:off x="3798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42</xdr:row>
      <xdr:rowOff>0</xdr:rowOff>
    </xdr:from>
    <xdr:to>
      <xdr:col>2</xdr:col>
      <xdr:colOff>176212</xdr:colOff>
      <xdr:row>42</xdr:row>
      <xdr:rowOff>176212</xdr:rowOff>
    </xdr:to>
    <xdr:sp macro="" textlink="">
      <xdr:nvSpPr>
        <xdr:cNvPr id="1201" name="5-Point Star 29">
          <a:extLst>
            <a:ext uri="{FF2B5EF4-FFF2-40B4-BE49-F238E27FC236}">
              <a16:creationId xmlns:a16="http://schemas.microsoft.com/office/drawing/2014/main" id="{532C092C-15A8-44B4-B45D-E67F4D14E4B9}"/>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42</xdr:row>
      <xdr:rowOff>0</xdr:rowOff>
    </xdr:from>
    <xdr:to>
      <xdr:col>9</xdr:col>
      <xdr:colOff>176212</xdr:colOff>
      <xdr:row>42</xdr:row>
      <xdr:rowOff>176212</xdr:rowOff>
    </xdr:to>
    <xdr:sp macro="" textlink="">
      <xdr:nvSpPr>
        <xdr:cNvPr id="1202" name="5-Point Star 54">
          <a:extLst>
            <a:ext uri="{FF2B5EF4-FFF2-40B4-BE49-F238E27FC236}">
              <a16:creationId xmlns:a16="http://schemas.microsoft.com/office/drawing/2014/main" id="{DBF93AC9-1F16-4EC0-8832-C03F77A5BA49}"/>
            </a:ext>
          </a:extLst>
        </xdr:cNvPr>
        <xdr:cNvSpPr/>
      </xdr:nvSpPr>
      <xdr:spPr>
        <a:xfrm>
          <a:off x="6250781"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42</xdr:row>
      <xdr:rowOff>0</xdr:rowOff>
    </xdr:from>
    <xdr:to>
      <xdr:col>10</xdr:col>
      <xdr:colOff>176212</xdr:colOff>
      <xdr:row>42</xdr:row>
      <xdr:rowOff>176212</xdr:rowOff>
    </xdr:to>
    <xdr:sp macro="" textlink="">
      <xdr:nvSpPr>
        <xdr:cNvPr id="1203" name="5-Point Star 55">
          <a:extLst>
            <a:ext uri="{FF2B5EF4-FFF2-40B4-BE49-F238E27FC236}">
              <a16:creationId xmlns:a16="http://schemas.microsoft.com/office/drawing/2014/main" id="{2EBD28F4-A0C3-4F20-A63C-281B7F1E1710}"/>
            </a:ext>
          </a:extLst>
        </xdr:cNvPr>
        <xdr:cNvSpPr/>
      </xdr:nvSpPr>
      <xdr:spPr>
        <a:xfrm>
          <a:off x="6953250"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42</xdr:row>
      <xdr:rowOff>0</xdr:rowOff>
    </xdr:from>
    <xdr:to>
      <xdr:col>11</xdr:col>
      <xdr:colOff>176212</xdr:colOff>
      <xdr:row>42</xdr:row>
      <xdr:rowOff>176212</xdr:rowOff>
    </xdr:to>
    <xdr:sp macro="" textlink="">
      <xdr:nvSpPr>
        <xdr:cNvPr id="1204" name="5-Point Star 56">
          <a:extLst>
            <a:ext uri="{FF2B5EF4-FFF2-40B4-BE49-F238E27FC236}">
              <a16:creationId xmlns:a16="http://schemas.microsoft.com/office/drawing/2014/main" id="{47D1F008-4060-4549-AE77-4D82A95DA05C}"/>
            </a:ext>
          </a:extLst>
        </xdr:cNvPr>
        <xdr:cNvSpPr/>
      </xdr:nvSpPr>
      <xdr:spPr>
        <a:xfrm>
          <a:off x="7739063"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42</xdr:row>
      <xdr:rowOff>0</xdr:rowOff>
    </xdr:from>
    <xdr:to>
      <xdr:col>12</xdr:col>
      <xdr:colOff>176212</xdr:colOff>
      <xdr:row>42</xdr:row>
      <xdr:rowOff>176212</xdr:rowOff>
    </xdr:to>
    <xdr:sp macro="" textlink="">
      <xdr:nvSpPr>
        <xdr:cNvPr id="1205" name="5-Point Star 57">
          <a:extLst>
            <a:ext uri="{FF2B5EF4-FFF2-40B4-BE49-F238E27FC236}">
              <a16:creationId xmlns:a16="http://schemas.microsoft.com/office/drawing/2014/main" id="{0EF243D8-0B74-4B47-8D7A-8101E23BC894}"/>
            </a:ext>
          </a:extLst>
        </xdr:cNvPr>
        <xdr:cNvSpPr/>
      </xdr:nvSpPr>
      <xdr:spPr>
        <a:xfrm>
          <a:off x="8905875"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42</xdr:row>
      <xdr:rowOff>0</xdr:rowOff>
    </xdr:from>
    <xdr:to>
      <xdr:col>13</xdr:col>
      <xdr:colOff>176212</xdr:colOff>
      <xdr:row>42</xdr:row>
      <xdr:rowOff>176212</xdr:rowOff>
    </xdr:to>
    <xdr:sp macro="" textlink="">
      <xdr:nvSpPr>
        <xdr:cNvPr id="1206" name="5-Point Star 58">
          <a:extLst>
            <a:ext uri="{FF2B5EF4-FFF2-40B4-BE49-F238E27FC236}">
              <a16:creationId xmlns:a16="http://schemas.microsoft.com/office/drawing/2014/main" id="{9929E387-734B-4872-9646-8A3D4570B952}"/>
            </a:ext>
          </a:extLst>
        </xdr:cNvPr>
        <xdr:cNvSpPr/>
      </xdr:nvSpPr>
      <xdr:spPr>
        <a:xfrm>
          <a:off x="100845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41</xdr:row>
      <xdr:rowOff>0</xdr:rowOff>
    </xdr:from>
    <xdr:to>
      <xdr:col>2</xdr:col>
      <xdr:colOff>176212</xdr:colOff>
      <xdr:row>41</xdr:row>
      <xdr:rowOff>176212</xdr:rowOff>
    </xdr:to>
    <xdr:sp macro="" textlink="">
      <xdr:nvSpPr>
        <xdr:cNvPr id="1207" name="5-Point Star 396">
          <a:extLst>
            <a:ext uri="{FF2B5EF4-FFF2-40B4-BE49-F238E27FC236}">
              <a16:creationId xmlns:a16="http://schemas.microsoft.com/office/drawing/2014/main" id="{D259B54C-BF05-4617-A6CD-E02B5CB95364}"/>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41</xdr:row>
      <xdr:rowOff>0</xdr:rowOff>
    </xdr:from>
    <xdr:to>
      <xdr:col>2</xdr:col>
      <xdr:colOff>176212</xdr:colOff>
      <xdr:row>41</xdr:row>
      <xdr:rowOff>176212</xdr:rowOff>
    </xdr:to>
    <xdr:sp macro="" textlink="">
      <xdr:nvSpPr>
        <xdr:cNvPr id="1208" name="5-Point Star 40">
          <a:extLst>
            <a:ext uri="{FF2B5EF4-FFF2-40B4-BE49-F238E27FC236}">
              <a16:creationId xmlns:a16="http://schemas.microsoft.com/office/drawing/2014/main" id="{EEB98B7B-E50F-4117-969F-A0D497904C53}"/>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41</xdr:row>
      <xdr:rowOff>0</xdr:rowOff>
    </xdr:from>
    <xdr:to>
      <xdr:col>2</xdr:col>
      <xdr:colOff>176212</xdr:colOff>
      <xdr:row>41</xdr:row>
      <xdr:rowOff>176212</xdr:rowOff>
    </xdr:to>
    <xdr:sp macro="" textlink="">
      <xdr:nvSpPr>
        <xdr:cNvPr id="1209" name="5-Point Star 29">
          <a:extLst>
            <a:ext uri="{FF2B5EF4-FFF2-40B4-BE49-F238E27FC236}">
              <a16:creationId xmlns:a16="http://schemas.microsoft.com/office/drawing/2014/main" id="{B72EBB44-AEF3-4F1D-BB97-90A3C6CB3335}"/>
            </a:ext>
          </a:extLst>
        </xdr:cNvPr>
        <xdr:cNvSpPr/>
      </xdr:nvSpPr>
      <xdr:spPr>
        <a:xfrm>
          <a:off x="1893094"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42</xdr:row>
      <xdr:rowOff>0</xdr:rowOff>
    </xdr:from>
    <xdr:to>
      <xdr:col>2</xdr:col>
      <xdr:colOff>176212</xdr:colOff>
      <xdr:row>42</xdr:row>
      <xdr:rowOff>176212</xdr:rowOff>
    </xdr:to>
    <xdr:sp macro="" textlink="">
      <xdr:nvSpPr>
        <xdr:cNvPr id="1210" name="5-Point Star 396">
          <a:extLst>
            <a:ext uri="{FF2B5EF4-FFF2-40B4-BE49-F238E27FC236}">
              <a16:creationId xmlns:a16="http://schemas.microsoft.com/office/drawing/2014/main" id="{D80A81D9-AAEF-4CE7-9442-1D30FF1A1958}"/>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42</xdr:row>
      <xdr:rowOff>0</xdr:rowOff>
    </xdr:from>
    <xdr:to>
      <xdr:col>2</xdr:col>
      <xdr:colOff>176212</xdr:colOff>
      <xdr:row>42</xdr:row>
      <xdr:rowOff>176212</xdr:rowOff>
    </xdr:to>
    <xdr:sp macro="" textlink="">
      <xdr:nvSpPr>
        <xdr:cNvPr id="1211" name="5-Point Star 40">
          <a:extLst>
            <a:ext uri="{FF2B5EF4-FFF2-40B4-BE49-F238E27FC236}">
              <a16:creationId xmlns:a16="http://schemas.microsoft.com/office/drawing/2014/main" id="{49149B4B-10CD-487B-89AD-59622E2E6451}"/>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42</xdr:row>
      <xdr:rowOff>0</xdr:rowOff>
    </xdr:from>
    <xdr:to>
      <xdr:col>2</xdr:col>
      <xdr:colOff>176212</xdr:colOff>
      <xdr:row>42</xdr:row>
      <xdr:rowOff>176212</xdr:rowOff>
    </xdr:to>
    <xdr:sp macro="" textlink="">
      <xdr:nvSpPr>
        <xdr:cNvPr id="1212" name="5-Point Star 29">
          <a:extLst>
            <a:ext uri="{FF2B5EF4-FFF2-40B4-BE49-F238E27FC236}">
              <a16:creationId xmlns:a16="http://schemas.microsoft.com/office/drawing/2014/main" id="{C1E24FB7-EC8C-4E17-8C7F-4071902266D2}"/>
            </a:ext>
          </a:extLst>
        </xdr:cNvPr>
        <xdr:cNvSpPr/>
      </xdr:nvSpPr>
      <xdr:spPr>
        <a:xfrm>
          <a:off x="1893094" y="5810250"/>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41</xdr:row>
      <xdr:rowOff>0</xdr:rowOff>
    </xdr:from>
    <xdr:to>
      <xdr:col>14</xdr:col>
      <xdr:colOff>176212</xdr:colOff>
      <xdr:row>41</xdr:row>
      <xdr:rowOff>176212</xdr:rowOff>
    </xdr:to>
    <xdr:sp macro="" textlink="">
      <xdr:nvSpPr>
        <xdr:cNvPr id="1213" name="5-Point Star 194">
          <a:extLst>
            <a:ext uri="{FF2B5EF4-FFF2-40B4-BE49-F238E27FC236}">
              <a16:creationId xmlns:a16="http://schemas.microsoft.com/office/drawing/2014/main" id="{D0758787-9E30-4A45-99DD-15382B76C551}"/>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41</xdr:row>
      <xdr:rowOff>0</xdr:rowOff>
    </xdr:from>
    <xdr:to>
      <xdr:col>14</xdr:col>
      <xdr:colOff>176212</xdr:colOff>
      <xdr:row>41</xdr:row>
      <xdr:rowOff>176212</xdr:rowOff>
    </xdr:to>
    <xdr:sp macro="" textlink="">
      <xdr:nvSpPr>
        <xdr:cNvPr id="1214" name="5-Point Star 204">
          <a:extLst>
            <a:ext uri="{FF2B5EF4-FFF2-40B4-BE49-F238E27FC236}">
              <a16:creationId xmlns:a16="http://schemas.microsoft.com/office/drawing/2014/main" id="{E1DD26F8-5E31-480D-BB20-8BB412EE7725}"/>
            </a:ext>
          </a:extLst>
        </xdr:cNvPr>
        <xdr:cNvSpPr/>
      </xdr:nvSpPr>
      <xdr:spPr>
        <a:xfrm>
          <a:off x="10775156" y="5476875"/>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51</xdr:row>
      <xdr:rowOff>0</xdr:rowOff>
    </xdr:from>
    <xdr:to>
      <xdr:col>5</xdr:col>
      <xdr:colOff>176212</xdr:colOff>
      <xdr:row>51</xdr:row>
      <xdr:rowOff>176212</xdr:rowOff>
    </xdr:to>
    <xdr:sp macro="" textlink="">
      <xdr:nvSpPr>
        <xdr:cNvPr id="1215" name="5-Point Star 16">
          <a:extLst>
            <a:ext uri="{FF2B5EF4-FFF2-40B4-BE49-F238E27FC236}">
              <a16:creationId xmlns:a16="http://schemas.microsoft.com/office/drawing/2014/main" id="{44D4D402-7294-4F71-A4CE-2CE6397AA2E7}"/>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51</xdr:row>
      <xdr:rowOff>0</xdr:rowOff>
    </xdr:from>
    <xdr:to>
      <xdr:col>2</xdr:col>
      <xdr:colOff>176212</xdr:colOff>
      <xdr:row>51</xdr:row>
      <xdr:rowOff>176212</xdr:rowOff>
    </xdr:to>
    <xdr:sp macro="" textlink="">
      <xdr:nvSpPr>
        <xdr:cNvPr id="1216" name="5-Point Star 42">
          <a:extLst>
            <a:ext uri="{FF2B5EF4-FFF2-40B4-BE49-F238E27FC236}">
              <a16:creationId xmlns:a16="http://schemas.microsoft.com/office/drawing/2014/main" id="{662FE057-CB7F-4B25-B3CA-5B608C68AB13}"/>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50</xdr:row>
      <xdr:rowOff>0</xdr:rowOff>
    </xdr:from>
    <xdr:to>
      <xdr:col>14</xdr:col>
      <xdr:colOff>176212</xdr:colOff>
      <xdr:row>50</xdr:row>
      <xdr:rowOff>176212</xdr:rowOff>
    </xdr:to>
    <xdr:sp macro="" textlink="">
      <xdr:nvSpPr>
        <xdr:cNvPr id="1217" name="5-Point Star 192">
          <a:extLst>
            <a:ext uri="{FF2B5EF4-FFF2-40B4-BE49-F238E27FC236}">
              <a16:creationId xmlns:a16="http://schemas.microsoft.com/office/drawing/2014/main" id="{AA8CAE4C-A916-4B92-83F8-50D0737E95C2}"/>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51</xdr:row>
      <xdr:rowOff>0</xdr:rowOff>
    </xdr:from>
    <xdr:to>
      <xdr:col>9</xdr:col>
      <xdr:colOff>176212</xdr:colOff>
      <xdr:row>51</xdr:row>
      <xdr:rowOff>176212</xdr:rowOff>
    </xdr:to>
    <xdr:sp macro="" textlink="">
      <xdr:nvSpPr>
        <xdr:cNvPr id="1218" name="5-Point Star 376">
          <a:extLst>
            <a:ext uri="{FF2B5EF4-FFF2-40B4-BE49-F238E27FC236}">
              <a16:creationId xmlns:a16="http://schemas.microsoft.com/office/drawing/2014/main" id="{89A0A152-C121-411F-84A4-6192CD550E67}"/>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51</xdr:row>
      <xdr:rowOff>0</xdr:rowOff>
    </xdr:from>
    <xdr:to>
      <xdr:col>10</xdr:col>
      <xdr:colOff>176212</xdr:colOff>
      <xdr:row>51</xdr:row>
      <xdr:rowOff>176212</xdr:rowOff>
    </xdr:to>
    <xdr:sp macro="" textlink="">
      <xdr:nvSpPr>
        <xdr:cNvPr id="1219" name="5-Point Star 377">
          <a:extLst>
            <a:ext uri="{FF2B5EF4-FFF2-40B4-BE49-F238E27FC236}">
              <a16:creationId xmlns:a16="http://schemas.microsoft.com/office/drawing/2014/main" id="{8798B649-5627-4BA8-9F49-DAA91965D18E}"/>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51</xdr:row>
      <xdr:rowOff>0</xdr:rowOff>
    </xdr:from>
    <xdr:to>
      <xdr:col>11</xdr:col>
      <xdr:colOff>176212</xdr:colOff>
      <xdr:row>51</xdr:row>
      <xdr:rowOff>176212</xdr:rowOff>
    </xdr:to>
    <xdr:sp macro="" textlink="">
      <xdr:nvSpPr>
        <xdr:cNvPr id="1220" name="5-Point Star 378">
          <a:extLst>
            <a:ext uri="{FF2B5EF4-FFF2-40B4-BE49-F238E27FC236}">
              <a16:creationId xmlns:a16="http://schemas.microsoft.com/office/drawing/2014/main" id="{08E71941-ABFD-4229-9D6A-2CAF61C78D3B}"/>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51</xdr:row>
      <xdr:rowOff>0</xdr:rowOff>
    </xdr:from>
    <xdr:to>
      <xdr:col>12</xdr:col>
      <xdr:colOff>176212</xdr:colOff>
      <xdr:row>51</xdr:row>
      <xdr:rowOff>176212</xdr:rowOff>
    </xdr:to>
    <xdr:sp macro="" textlink="">
      <xdr:nvSpPr>
        <xdr:cNvPr id="1221" name="5-Point Star 379">
          <a:extLst>
            <a:ext uri="{FF2B5EF4-FFF2-40B4-BE49-F238E27FC236}">
              <a16:creationId xmlns:a16="http://schemas.microsoft.com/office/drawing/2014/main" id="{BFD957F9-8F45-4B46-8035-E2BA5ED331AB}"/>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51</xdr:row>
      <xdr:rowOff>0</xdr:rowOff>
    </xdr:from>
    <xdr:to>
      <xdr:col>13</xdr:col>
      <xdr:colOff>176212</xdr:colOff>
      <xdr:row>51</xdr:row>
      <xdr:rowOff>176212</xdr:rowOff>
    </xdr:to>
    <xdr:sp macro="" textlink="">
      <xdr:nvSpPr>
        <xdr:cNvPr id="1222" name="5-Point Star 380">
          <a:extLst>
            <a:ext uri="{FF2B5EF4-FFF2-40B4-BE49-F238E27FC236}">
              <a16:creationId xmlns:a16="http://schemas.microsoft.com/office/drawing/2014/main" id="{0A485882-10D9-407B-A83C-4E607FE15BEE}"/>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50</xdr:row>
      <xdr:rowOff>0</xdr:rowOff>
    </xdr:from>
    <xdr:to>
      <xdr:col>2</xdr:col>
      <xdr:colOff>176212</xdr:colOff>
      <xdr:row>50</xdr:row>
      <xdr:rowOff>176212</xdr:rowOff>
    </xdr:to>
    <xdr:sp macro="" textlink="">
      <xdr:nvSpPr>
        <xdr:cNvPr id="1223" name="5-Point Star 397">
          <a:extLst>
            <a:ext uri="{FF2B5EF4-FFF2-40B4-BE49-F238E27FC236}">
              <a16:creationId xmlns:a16="http://schemas.microsoft.com/office/drawing/2014/main" id="{96C86A06-2923-48D8-855C-DE8BB49B1DA5}"/>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51</xdr:row>
      <xdr:rowOff>0</xdr:rowOff>
    </xdr:from>
    <xdr:to>
      <xdr:col>5</xdr:col>
      <xdr:colOff>176212</xdr:colOff>
      <xdr:row>51</xdr:row>
      <xdr:rowOff>176212</xdr:rowOff>
    </xdr:to>
    <xdr:sp macro="" textlink="">
      <xdr:nvSpPr>
        <xdr:cNvPr id="1224" name="5-Point Star 3">
          <a:extLst>
            <a:ext uri="{FF2B5EF4-FFF2-40B4-BE49-F238E27FC236}">
              <a16:creationId xmlns:a16="http://schemas.microsoft.com/office/drawing/2014/main" id="{A7E3C9E5-60FD-414D-8BD0-65BA66BE674C}"/>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51</xdr:row>
      <xdr:rowOff>0</xdr:rowOff>
    </xdr:from>
    <xdr:to>
      <xdr:col>2</xdr:col>
      <xdr:colOff>176212</xdr:colOff>
      <xdr:row>51</xdr:row>
      <xdr:rowOff>176212</xdr:rowOff>
    </xdr:to>
    <xdr:sp macro="" textlink="">
      <xdr:nvSpPr>
        <xdr:cNvPr id="1225" name="5-Point Star 29">
          <a:extLst>
            <a:ext uri="{FF2B5EF4-FFF2-40B4-BE49-F238E27FC236}">
              <a16:creationId xmlns:a16="http://schemas.microsoft.com/office/drawing/2014/main" id="{361C6A35-5CF9-4B28-821E-6FEEE537306A}"/>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51</xdr:row>
      <xdr:rowOff>0</xdr:rowOff>
    </xdr:from>
    <xdr:to>
      <xdr:col>9</xdr:col>
      <xdr:colOff>176212</xdr:colOff>
      <xdr:row>51</xdr:row>
      <xdr:rowOff>176212</xdr:rowOff>
    </xdr:to>
    <xdr:sp macro="" textlink="">
      <xdr:nvSpPr>
        <xdr:cNvPr id="1226" name="5-Point Star 54">
          <a:extLst>
            <a:ext uri="{FF2B5EF4-FFF2-40B4-BE49-F238E27FC236}">
              <a16:creationId xmlns:a16="http://schemas.microsoft.com/office/drawing/2014/main" id="{8220FEE1-FA94-4387-A73C-D62FB22D0F3D}"/>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51</xdr:row>
      <xdr:rowOff>0</xdr:rowOff>
    </xdr:from>
    <xdr:to>
      <xdr:col>10</xdr:col>
      <xdr:colOff>176212</xdr:colOff>
      <xdr:row>51</xdr:row>
      <xdr:rowOff>176212</xdr:rowOff>
    </xdr:to>
    <xdr:sp macro="" textlink="">
      <xdr:nvSpPr>
        <xdr:cNvPr id="1227" name="5-Point Star 55">
          <a:extLst>
            <a:ext uri="{FF2B5EF4-FFF2-40B4-BE49-F238E27FC236}">
              <a16:creationId xmlns:a16="http://schemas.microsoft.com/office/drawing/2014/main" id="{C92C97AD-9A51-4AB6-A2D7-D8D3830E5093}"/>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51</xdr:row>
      <xdr:rowOff>0</xdr:rowOff>
    </xdr:from>
    <xdr:to>
      <xdr:col>11</xdr:col>
      <xdr:colOff>176212</xdr:colOff>
      <xdr:row>51</xdr:row>
      <xdr:rowOff>176212</xdr:rowOff>
    </xdr:to>
    <xdr:sp macro="" textlink="">
      <xdr:nvSpPr>
        <xdr:cNvPr id="1228" name="5-Point Star 56">
          <a:extLst>
            <a:ext uri="{FF2B5EF4-FFF2-40B4-BE49-F238E27FC236}">
              <a16:creationId xmlns:a16="http://schemas.microsoft.com/office/drawing/2014/main" id="{425F2A07-6F9E-4F5A-A075-00D236715CF4}"/>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51</xdr:row>
      <xdr:rowOff>0</xdr:rowOff>
    </xdr:from>
    <xdr:to>
      <xdr:col>12</xdr:col>
      <xdr:colOff>176212</xdr:colOff>
      <xdr:row>51</xdr:row>
      <xdr:rowOff>176212</xdr:rowOff>
    </xdr:to>
    <xdr:sp macro="" textlink="">
      <xdr:nvSpPr>
        <xdr:cNvPr id="1229" name="5-Point Star 57">
          <a:extLst>
            <a:ext uri="{FF2B5EF4-FFF2-40B4-BE49-F238E27FC236}">
              <a16:creationId xmlns:a16="http://schemas.microsoft.com/office/drawing/2014/main" id="{2757E9C6-5BD4-4E92-B945-E7A1C59A12BA}"/>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51</xdr:row>
      <xdr:rowOff>0</xdr:rowOff>
    </xdr:from>
    <xdr:to>
      <xdr:col>13</xdr:col>
      <xdr:colOff>176212</xdr:colOff>
      <xdr:row>51</xdr:row>
      <xdr:rowOff>176212</xdr:rowOff>
    </xdr:to>
    <xdr:sp macro="" textlink="">
      <xdr:nvSpPr>
        <xdr:cNvPr id="1230" name="5-Point Star 58">
          <a:extLst>
            <a:ext uri="{FF2B5EF4-FFF2-40B4-BE49-F238E27FC236}">
              <a16:creationId xmlns:a16="http://schemas.microsoft.com/office/drawing/2014/main" id="{B40ECF31-577D-4A5A-93F8-8DCA9AC317FB}"/>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50</xdr:row>
      <xdr:rowOff>0</xdr:rowOff>
    </xdr:from>
    <xdr:to>
      <xdr:col>14</xdr:col>
      <xdr:colOff>176212</xdr:colOff>
      <xdr:row>50</xdr:row>
      <xdr:rowOff>176212</xdr:rowOff>
    </xdr:to>
    <xdr:sp macro="" textlink="">
      <xdr:nvSpPr>
        <xdr:cNvPr id="1231" name="5-Point Star 204">
          <a:extLst>
            <a:ext uri="{FF2B5EF4-FFF2-40B4-BE49-F238E27FC236}">
              <a16:creationId xmlns:a16="http://schemas.microsoft.com/office/drawing/2014/main" id="{8936D08A-4B05-4468-9383-BC6066F34565}"/>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50</xdr:row>
      <xdr:rowOff>0</xdr:rowOff>
    </xdr:from>
    <xdr:to>
      <xdr:col>2</xdr:col>
      <xdr:colOff>176212</xdr:colOff>
      <xdr:row>50</xdr:row>
      <xdr:rowOff>176212</xdr:rowOff>
    </xdr:to>
    <xdr:sp macro="" textlink="">
      <xdr:nvSpPr>
        <xdr:cNvPr id="1232" name="5-Point Star 405">
          <a:extLst>
            <a:ext uri="{FF2B5EF4-FFF2-40B4-BE49-F238E27FC236}">
              <a16:creationId xmlns:a16="http://schemas.microsoft.com/office/drawing/2014/main" id="{86CA5168-38A4-4C0D-9CF0-0178B8070CC2}"/>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51</xdr:row>
      <xdr:rowOff>0</xdr:rowOff>
    </xdr:from>
    <xdr:to>
      <xdr:col>2</xdr:col>
      <xdr:colOff>176212</xdr:colOff>
      <xdr:row>51</xdr:row>
      <xdr:rowOff>176212</xdr:rowOff>
    </xdr:to>
    <xdr:sp macro="" textlink="">
      <xdr:nvSpPr>
        <xdr:cNvPr id="1233" name="5-Point Star 405">
          <a:extLst>
            <a:ext uri="{FF2B5EF4-FFF2-40B4-BE49-F238E27FC236}">
              <a16:creationId xmlns:a16="http://schemas.microsoft.com/office/drawing/2014/main" id="{273A4987-B761-4765-B3B3-B34F5DFBCB8B}"/>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53</xdr:row>
      <xdr:rowOff>0</xdr:rowOff>
    </xdr:from>
    <xdr:to>
      <xdr:col>5</xdr:col>
      <xdr:colOff>176212</xdr:colOff>
      <xdr:row>53</xdr:row>
      <xdr:rowOff>176212</xdr:rowOff>
    </xdr:to>
    <xdr:sp macro="" textlink="">
      <xdr:nvSpPr>
        <xdr:cNvPr id="1234" name="5-Point Star 16">
          <a:extLst>
            <a:ext uri="{FF2B5EF4-FFF2-40B4-BE49-F238E27FC236}">
              <a16:creationId xmlns:a16="http://schemas.microsoft.com/office/drawing/2014/main" id="{18A84C86-66A3-45E3-AF90-936DC2334522}"/>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53</xdr:row>
      <xdr:rowOff>0</xdr:rowOff>
    </xdr:from>
    <xdr:to>
      <xdr:col>2</xdr:col>
      <xdr:colOff>176212</xdr:colOff>
      <xdr:row>53</xdr:row>
      <xdr:rowOff>176212</xdr:rowOff>
    </xdr:to>
    <xdr:sp macro="" textlink="">
      <xdr:nvSpPr>
        <xdr:cNvPr id="1235" name="5-Point Star 42">
          <a:extLst>
            <a:ext uri="{FF2B5EF4-FFF2-40B4-BE49-F238E27FC236}">
              <a16:creationId xmlns:a16="http://schemas.microsoft.com/office/drawing/2014/main" id="{CEED668F-CB03-4CCA-8057-AF34CB1C2B60}"/>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52</xdr:row>
      <xdr:rowOff>0</xdr:rowOff>
    </xdr:from>
    <xdr:to>
      <xdr:col>14</xdr:col>
      <xdr:colOff>176212</xdr:colOff>
      <xdr:row>52</xdr:row>
      <xdr:rowOff>176212</xdr:rowOff>
    </xdr:to>
    <xdr:sp macro="" textlink="">
      <xdr:nvSpPr>
        <xdr:cNvPr id="1236" name="5-Point Star 192">
          <a:extLst>
            <a:ext uri="{FF2B5EF4-FFF2-40B4-BE49-F238E27FC236}">
              <a16:creationId xmlns:a16="http://schemas.microsoft.com/office/drawing/2014/main" id="{12AC8C4B-748B-4354-A3BF-459EDC53133E}"/>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53</xdr:row>
      <xdr:rowOff>0</xdr:rowOff>
    </xdr:from>
    <xdr:to>
      <xdr:col>9</xdr:col>
      <xdr:colOff>176212</xdr:colOff>
      <xdr:row>53</xdr:row>
      <xdr:rowOff>176212</xdr:rowOff>
    </xdr:to>
    <xdr:sp macro="" textlink="">
      <xdr:nvSpPr>
        <xdr:cNvPr id="1237" name="5-Point Star 376">
          <a:extLst>
            <a:ext uri="{FF2B5EF4-FFF2-40B4-BE49-F238E27FC236}">
              <a16:creationId xmlns:a16="http://schemas.microsoft.com/office/drawing/2014/main" id="{45E212F3-A192-4AA8-9EA8-1BBCE79179EA}"/>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53</xdr:row>
      <xdr:rowOff>0</xdr:rowOff>
    </xdr:from>
    <xdr:to>
      <xdr:col>10</xdr:col>
      <xdr:colOff>176212</xdr:colOff>
      <xdr:row>53</xdr:row>
      <xdr:rowOff>176212</xdr:rowOff>
    </xdr:to>
    <xdr:sp macro="" textlink="">
      <xdr:nvSpPr>
        <xdr:cNvPr id="1238" name="5-Point Star 377">
          <a:extLst>
            <a:ext uri="{FF2B5EF4-FFF2-40B4-BE49-F238E27FC236}">
              <a16:creationId xmlns:a16="http://schemas.microsoft.com/office/drawing/2014/main" id="{26A9D073-FC93-4434-BCA4-DFC16991FE71}"/>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53</xdr:row>
      <xdr:rowOff>0</xdr:rowOff>
    </xdr:from>
    <xdr:to>
      <xdr:col>11</xdr:col>
      <xdr:colOff>176212</xdr:colOff>
      <xdr:row>53</xdr:row>
      <xdr:rowOff>176212</xdr:rowOff>
    </xdr:to>
    <xdr:sp macro="" textlink="">
      <xdr:nvSpPr>
        <xdr:cNvPr id="1239" name="5-Point Star 378">
          <a:extLst>
            <a:ext uri="{FF2B5EF4-FFF2-40B4-BE49-F238E27FC236}">
              <a16:creationId xmlns:a16="http://schemas.microsoft.com/office/drawing/2014/main" id="{42DA4650-824A-40D6-92CB-E905A59C9EC7}"/>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53</xdr:row>
      <xdr:rowOff>0</xdr:rowOff>
    </xdr:from>
    <xdr:to>
      <xdr:col>12</xdr:col>
      <xdr:colOff>176212</xdr:colOff>
      <xdr:row>53</xdr:row>
      <xdr:rowOff>176212</xdr:rowOff>
    </xdr:to>
    <xdr:sp macro="" textlink="">
      <xdr:nvSpPr>
        <xdr:cNvPr id="1240" name="5-Point Star 379">
          <a:extLst>
            <a:ext uri="{FF2B5EF4-FFF2-40B4-BE49-F238E27FC236}">
              <a16:creationId xmlns:a16="http://schemas.microsoft.com/office/drawing/2014/main" id="{75B55DF9-AD51-4D2C-80A2-5D4C7EA728AE}"/>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53</xdr:row>
      <xdr:rowOff>0</xdr:rowOff>
    </xdr:from>
    <xdr:to>
      <xdr:col>13</xdr:col>
      <xdr:colOff>176212</xdr:colOff>
      <xdr:row>53</xdr:row>
      <xdr:rowOff>176212</xdr:rowOff>
    </xdr:to>
    <xdr:sp macro="" textlink="">
      <xdr:nvSpPr>
        <xdr:cNvPr id="1241" name="5-Point Star 380">
          <a:extLst>
            <a:ext uri="{FF2B5EF4-FFF2-40B4-BE49-F238E27FC236}">
              <a16:creationId xmlns:a16="http://schemas.microsoft.com/office/drawing/2014/main" id="{58DAF0E2-8B04-4930-A4D6-839AAAAFCFC1}"/>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52</xdr:row>
      <xdr:rowOff>0</xdr:rowOff>
    </xdr:from>
    <xdr:to>
      <xdr:col>2</xdr:col>
      <xdr:colOff>176212</xdr:colOff>
      <xdr:row>52</xdr:row>
      <xdr:rowOff>176212</xdr:rowOff>
    </xdr:to>
    <xdr:sp macro="" textlink="">
      <xdr:nvSpPr>
        <xdr:cNvPr id="1242" name="5-Point Star 397">
          <a:extLst>
            <a:ext uri="{FF2B5EF4-FFF2-40B4-BE49-F238E27FC236}">
              <a16:creationId xmlns:a16="http://schemas.microsoft.com/office/drawing/2014/main" id="{13955993-3F34-41EE-A83B-5055BD1B78CF}"/>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53</xdr:row>
      <xdr:rowOff>0</xdr:rowOff>
    </xdr:from>
    <xdr:to>
      <xdr:col>5</xdr:col>
      <xdr:colOff>176212</xdr:colOff>
      <xdr:row>53</xdr:row>
      <xdr:rowOff>176212</xdr:rowOff>
    </xdr:to>
    <xdr:sp macro="" textlink="">
      <xdr:nvSpPr>
        <xdr:cNvPr id="1243" name="5-Point Star 3">
          <a:extLst>
            <a:ext uri="{FF2B5EF4-FFF2-40B4-BE49-F238E27FC236}">
              <a16:creationId xmlns:a16="http://schemas.microsoft.com/office/drawing/2014/main" id="{C95098A1-C453-4C8F-B0D6-1F5F2FC2C401}"/>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53</xdr:row>
      <xdr:rowOff>0</xdr:rowOff>
    </xdr:from>
    <xdr:to>
      <xdr:col>2</xdr:col>
      <xdr:colOff>176212</xdr:colOff>
      <xdr:row>53</xdr:row>
      <xdr:rowOff>176212</xdr:rowOff>
    </xdr:to>
    <xdr:sp macro="" textlink="">
      <xdr:nvSpPr>
        <xdr:cNvPr id="1244" name="5-Point Star 29">
          <a:extLst>
            <a:ext uri="{FF2B5EF4-FFF2-40B4-BE49-F238E27FC236}">
              <a16:creationId xmlns:a16="http://schemas.microsoft.com/office/drawing/2014/main" id="{4D4A2AC3-C7DB-4834-8AB6-9DCCD6EE3698}"/>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53</xdr:row>
      <xdr:rowOff>0</xdr:rowOff>
    </xdr:from>
    <xdr:to>
      <xdr:col>9</xdr:col>
      <xdr:colOff>176212</xdr:colOff>
      <xdr:row>53</xdr:row>
      <xdr:rowOff>176212</xdr:rowOff>
    </xdr:to>
    <xdr:sp macro="" textlink="">
      <xdr:nvSpPr>
        <xdr:cNvPr id="1245" name="5-Point Star 54">
          <a:extLst>
            <a:ext uri="{FF2B5EF4-FFF2-40B4-BE49-F238E27FC236}">
              <a16:creationId xmlns:a16="http://schemas.microsoft.com/office/drawing/2014/main" id="{3C784AF6-5851-4F16-A6DA-7F099668EA1B}"/>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53</xdr:row>
      <xdr:rowOff>0</xdr:rowOff>
    </xdr:from>
    <xdr:to>
      <xdr:col>10</xdr:col>
      <xdr:colOff>176212</xdr:colOff>
      <xdr:row>53</xdr:row>
      <xdr:rowOff>176212</xdr:rowOff>
    </xdr:to>
    <xdr:sp macro="" textlink="">
      <xdr:nvSpPr>
        <xdr:cNvPr id="1246" name="5-Point Star 55">
          <a:extLst>
            <a:ext uri="{FF2B5EF4-FFF2-40B4-BE49-F238E27FC236}">
              <a16:creationId xmlns:a16="http://schemas.microsoft.com/office/drawing/2014/main" id="{7A84832D-C6A9-45CF-B850-633E22D5A7FF}"/>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53</xdr:row>
      <xdr:rowOff>0</xdr:rowOff>
    </xdr:from>
    <xdr:to>
      <xdr:col>11</xdr:col>
      <xdr:colOff>176212</xdr:colOff>
      <xdr:row>53</xdr:row>
      <xdr:rowOff>176212</xdr:rowOff>
    </xdr:to>
    <xdr:sp macro="" textlink="">
      <xdr:nvSpPr>
        <xdr:cNvPr id="1247" name="5-Point Star 56">
          <a:extLst>
            <a:ext uri="{FF2B5EF4-FFF2-40B4-BE49-F238E27FC236}">
              <a16:creationId xmlns:a16="http://schemas.microsoft.com/office/drawing/2014/main" id="{5F8831D2-4B93-4B91-AD09-5E89D03609F0}"/>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53</xdr:row>
      <xdr:rowOff>0</xdr:rowOff>
    </xdr:from>
    <xdr:to>
      <xdr:col>12</xdr:col>
      <xdr:colOff>176212</xdr:colOff>
      <xdr:row>53</xdr:row>
      <xdr:rowOff>176212</xdr:rowOff>
    </xdr:to>
    <xdr:sp macro="" textlink="">
      <xdr:nvSpPr>
        <xdr:cNvPr id="1248" name="5-Point Star 57">
          <a:extLst>
            <a:ext uri="{FF2B5EF4-FFF2-40B4-BE49-F238E27FC236}">
              <a16:creationId xmlns:a16="http://schemas.microsoft.com/office/drawing/2014/main" id="{8D831702-C928-403D-851C-EC9334A13E2B}"/>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53</xdr:row>
      <xdr:rowOff>0</xdr:rowOff>
    </xdr:from>
    <xdr:to>
      <xdr:col>13</xdr:col>
      <xdr:colOff>176212</xdr:colOff>
      <xdr:row>53</xdr:row>
      <xdr:rowOff>176212</xdr:rowOff>
    </xdr:to>
    <xdr:sp macro="" textlink="">
      <xdr:nvSpPr>
        <xdr:cNvPr id="1249" name="5-Point Star 58">
          <a:extLst>
            <a:ext uri="{FF2B5EF4-FFF2-40B4-BE49-F238E27FC236}">
              <a16:creationId xmlns:a16="http://schemas.microsoft.com/office/drawing/2014/main" id="{7CBE4768-B5D8-4074-896B-9F0FEDF8F66E}"/>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52</xdr:row>
      <xdr:rowOff>0</xdr:rowOff>
    </xdr:from>
    <xdr:to>
      <xdr:col>14</xdr:col>
      <xdr:colOff>176212</xdr:colOff>
      <xdr:row>52</xdr:row>
      <xdr:rowOff>176212</xdr:rowOff>
    </xdr:to>
    <xdr:sp macro="" textlink="">
      <xdr:nvSpPr>
        <xdr:cNvPr id="1250" name="5-Point Star 204">
          <a:extLst>
            <a:ext uri="{FF2B5EF4-FFF2-40B4-BE49-F238E27FC236}">
              <a16:creationId xmlns:a16="http://schemas.microsoft.com/office/drawing/2014/main" id="{9C910B9D-9B40-43BB-8E80-271E8F9BD777}"/>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52</xdr:row>
      <xdr:rowOff>0</xdr:rowOff>
    </xdr:from>
    <xdr:to>
      <xdr:col>2</xdr:col>
      <xdr:colOff>176212</xdr:colOff>
      <xdr:row>52</xdr:row>
      <xdr:rowOff>176212</xdr:rowOff>
    </xdr:to>
    <xdr:sp macro="" textlink="">
      <xdr:nvSpPr>
        <xdr:cNvPr id="1251" name="5-Point Star 405">
          <a:extLst>
            <a:ext uri="{FF2B5EF4-FFF2-40B4-BE49-F238E27FC236}">
              <a16:creationId xmlns:a16="http://schemas.microsoft.com/office/drawing/2014/main" id="{B42D7C6B-3BCE-4E9D-8A8F-D8C09C25A8BC}"/>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53</xdr:row>
      <xdr:rowOff>0</xdr:rowOff>
    </xdr:from>
    <xdr:to>
      <xdr:col>2</xdr:col>
      <xdr:colOff>176212</xdr:colOff>
      <xdr:row>53</xdr:row>
      <xdr:rowOff>176212</xdr:rowOff>
    </xdr:to>
    <xdr:sp macro="" textlink="">
      <xdr:nvSpPr>
        <xdr:cNvPr id="1252" name="5-Point Star 405">
          <a:extLst>
            <a:ext uri="{FF2B5EF4-FFF2-40B4-BE49-F238E27FC236}">
              <a16:creationId xmlns:a16="http://schemas.microsoft.com/office/drawing/2014/main" id="{12F7C6F1-CEFC-4AA8-89F6-C58C60E3FE1E}"/>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55</xdr:row>
      <xdr:rowOff>0</xdr:rowOff>
    </xdr:from>
    <xdr:to>
      <xdr:col>5</xdr:col>
      <xdr:colOff>176212</xdr:colOff>
      <xdr:row>55</xdr:row>
      <xdr:rowOff>176212</xdr:rowOff>
    </xdr:to>
    <xdr:sp macro="" textlink="">
      <xdr:nvSpPr>
        <xdr:cNvPr id="1253" name="5-Point Star 16">
          <a:extLst>
            <a:ext uri="{FF2B5EF4-FFF2-40B4-BE49-F238E27FC236}">
              <a16:creationId xmlns:a16="http://schemas.microsoft.com/office/drawing/2014/main" id="{3C5685F3-C432-4B59-8B85-A3A4604EA010}"/>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55</xdr:row>
      <xdr:rowOff>0</xdr:rowOff>
    </xdr:from>
    <xdr:to>
      <xdr:col>2</xdr:col>
      <xdr:colOff>176212</xdr:colOff>
      <xdr:row>55</xdr:row>
      <xdr:rowOff>176212</xdr:rowOff>
    </xdr:to>
    <xdr:sp macro="" textlink="">
      <xdr:nvSpPr>
        <xdr:cNvPr id="1254" name="5-Point Star 42">
          <a:extLst>
            <a:ext uri="{FF2B5EF4-FFF2-40B4-BE49-F238E27FC236}">
              <a16:creationId xmlns:a16="http://schemas.microsoft.com/office/drawing/2014/main" id="{B6AF8E65-637E-4605-B5D2-712D0EC6E65D}"/>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54</xdr:row>
      <xdr:rowOff>0</xdr:rowOff>
    </xdr:from>
    <xdr:to>
      <xdr:col>14</xdr:col>
      <xdr:colOff>176212</xdr:colOff>
      <xdr:row>54</xdr:row>
      <xdr:rowOff>176212</xdr:rowOff>
    </xdr:to>
    <xdr:sp macro="" textlink="">
      <xdr:nvSpPr>
        <xdr:cNvPr id="1255" name="5-Point Star 192">
          <a:extLst>
            <a:ext uri="{FF2B5EF4-FFF2-40B4-BE49-F238E27FC236}">
              <a16:creationId xmlns:a16="http://schemas.microsoft.com/office/drawing/2014/main" id="{2C1122A6-FE5A-4F48-91C0-236D19F1282F}"/>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55</xdr:row>
      <xdr:rowOff>0</xdr:rowOff>
    </xdr:from>
    <xdr:to>
      <xdr:col>9</xdr:col>
      <xdr:colOff>176212</xdr:colOff>
      <xdr:row>55</xdr:row>
      <xdr:rowOff>176212</xdr:rowOff>
    </xdr:to>
    <xdr:sp macro="" textlink="">
      <xdr:nvSpPr>
        <xdr:cNvPr id="1256" name="5-Point Star 376">
          <a:extLst>
            <a:ext uri="{FF2B5EF4-FFF2-40B4-BE49-F238E27FC236}">
              <a16:creationId xmlns:a16="http://schemas.microsoft.com/office/drawing/2014/main" id="{51C80D6B-36E2-41E3-A049-703D92CB6ECD}"/>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55</xdr:row>
      <xdr:rowOff>0</xdr:rowOff>
    </xdr:from>
    <xdr:to>
      <xdr:col>10</xdr:col>
      <xdr:colOff>176212</xdr:colOff>
      <xdr:row>55</xdr:row>
      <xdr:rowOff>176212</xdr:rowOff>
    </xdr:to>
    <xdr:sp macro="" textlink="">
      <xdr:nvSpPr>
        <xdr:cNvPr id="1257" name="5-Point Star 377">
          <a:extLst>
            <a:ext uri="{FF2B5EF4-FFF2-40B4-BE49-F238E27FC236}">
              <a16:creationId xmlns:a16="http://schemas.microsoft.com/office/drawing/2014/main" id="{DB927DAA-E2B3-4D81-8032-12558FBD866F}"/>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55</xdr:row>
      <xdr:rowOff>0</xdr:rowOff>
    </xdr:from>
    <xdr:to>
      <xdr:col>11</xdr:col>
      <xdr:colOff>176212</xdr:colOff>
      <xdr:row>55</xdr:row>
      <xdr:rowOff>176212</xdr:rowOff>
    </xdr:to>
    <xdr:sp macro="" textlink="">
      <xdr:nvSpPr>
        <xdr:cNvPr id="1258" name="5-Point Star 378">
          <a:extLst>
            <a:ext uri="{FF2B5EF4-FFF2-40B4-BE49-F238E27FC236}">
              <a16:creationId xmlns:a16="http://schemas.microsoft.com/office/drawing/2014/main" id="{5B024A5A-E98E-49A6-A4BD-C6A7671761B3}"/>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55</xdr:row>
      <xdr:rowOff>0</xdr:rowOff>
    </xdr:from>
    <xdr:to>
      <xdr:col>12</xdr:col>
      <xdr:colOff>176212</xdr:colOff>
      <xdr:row>55</xdr:row>
      <xdr:rowOff>176212</xdr:rowOff>
    </xdr:to>
    <xdr:sp macro="" textlink="">
      <xdr:nvSpPr>
        <xdr:cNvPr id="1259" name="5-Point Star 379">
          <a:extLst>
            <a:ext uri="{FF2B5EF4-FFF2-40B4-BE49-F238E27FC236}">
              <a16:creationId xmlns:a16="http://schemas.microsoft.com/office/drawing/2014/main" id="{B8D22A6B-3748-4A64-94EB-64C49BE73E5C}"/>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55</xdr:row>
      <xdr:rowOff>0</xdr:rowOff>
    </xdr:from>
    <xdr:to>
      <xdr:col>13</xdr:col>
      <xdr:colOff>176212</xdr:colOff>
      <xdr:row>55</xdr:row>
      <xdr:rowOff>176212</xdr:rowOff>
    </xdr:to>
    <xdr:sp macro="" textlink="">
      <xdr:nvSpPr>
        <xdr:cNvPr id="1260" name="5-Point Star 380">
          <a:extLst>
            <a:ext uri="{FF2B5EF4-FFF2-40B4-BE49-F238E27FC236}">
              <a16:creationId xmlns:a16="http://schemas.microsoft.com/office/drawing/2014/main" id="{1084BAB7-4FAE-47DF-927C-D342B64C1413}"/>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54</xdr:row>
      <xdr:rowOff>0</xdr:rowOff>
    </xdr:from>
    <xdr:to>
      <xdr:col>2</xdr:col>
      <xdr:colOff>176212</xdr:colOff>
      <xdr:row>54</xdr:row>
      <xdr:rowOff>176212</xdr:rowOff>
    </xdr:to>
    <xdr:sp macro="" textlink="">
      <xdr:nvSpPr>
        <xdr:cNvPr id="1261" name="5-Point Star 397">
          <a:extLst>
            <a:ext uri="{FF2B5EF4-FFF2-40B4-BE49-F238E27FC236}">
              <a16:creationId xmlns:a16="http://schemas.microsoft.com/office/drawing/2014/main" id="{A4E95ADB-408E-429B-9AB6-45B1BEF4A2DA}"/>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55</xdr:row>
      <xdr:rowOff>0</xdr:rowOff>
    </xdr:from>
    <xdr:to>
      <xdr:col>5</xdr:col>
      <xdr:colOff>176212</xdr:colOff>
      <xdr:row>55</xdr:row>
      <xdr:rowOff>176212</xdr:rowOff>
    </xdr:to>
    <xdr:sp macro="" textlink="">
      <xdr:nvSpPr>
        <xdr:cNvPr id="1262" name="5-Point Star 3">
          <a:extLst>
            <a:ext uri="{FF2B5EF4-FFF2-40B4-BE49-F238E27FC236}">
              <a16:creationId xmlns:a16="http://schemas.microsoft.com/office/drawing/2014/main" id="{0167F74F-85BC-4256-982D-4A0B3D00755D}"/>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55</xdr:row>
      <xdr:rowOff>0</xdr:rowOff>
    </xdr:from>
    <xdr:to>
      <xdr:col>2</xdr:col>
      <xdr:colOff>176212</xdr:colOff>
      <xdr:row>55</xdr:row>
      <xdr:rowOff>176212</xdr:rowOff>
    </xdr:to>
    <xdr:sp macro="" textlink="">
      <xdr:nvSpPr>
        <xdr:cNvPr id="1263" name="5-Point Star 29">
          <a:extLst>
            <a:ext uri="{FF2B5EF4-FFF2-40B4-BE49-F238E27FC236}">
              <a16:creationId xmlns:a16="http://schemas.microsoft.com/office/drawing/2014/main" id="{DBDD5D91-9765-46F4-8881-FF76DE22BEF8}"/>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55</xdr:row>
      <xdr:rowOff>0</xdr:rowOff>
    </xdr:from>
    <xdr:to>
      <xdr:col>9</xdr:col>
      <xdr:colOff>176212</xdr:colOff>
      <xdr:row>55</xdr:row>
      <xdr:rowOff>176212</xdr:rowOff>
    </xdr:to>
    <xdr:sp macro="" textlink="">
      <xdr:nvSpPr>
        <xdr:cNvPr id="1264" name="5-Point Star 54">
          <a:extLst>
            <a:ext uri="{FF2B5EF4-FFF2-40B4-BE49-F238E27FC236}">
              <a16:creationId xmlns:a16="http://schemas.microsoft.com/office/drawing/2014/main" id="{FAE7E67E-E48C-46C9-A70E-7F31943DE20B}"/>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55</xdr:row>
      <xdr:rowOff>0</xdr:rowOff>
    </xdr:from>
    <xdr:to>
      <xdr:col>10</xdr:col>
      <xdr:colOff>176212</xdr:colOff>
      <xdr:row>55</xdr:row>
      <xdr:rowOff>176212</xdr:rowOff>
    </xdr:to>
    <xdr:sp macro="" textlink="">
      <xdr:nvSpPr>
        <xdr:cNvPr id="1265" name="5-Point Star 55">
          <a:extLst>
            <a:ext uri="{FF2B5EF4-FFF2-40B4-BE49-F238E27FC236}">
              <a16:creationId xmlns:a16="http://schemas.microsoft.com/office/drawing/2014/main" id="{F81C11EF-F769-4BDE-B2BB-F3B9F0890174}"/>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55</xdr:row>
      <xdr:rowOff>0</xdr:rowOff>
    </xdr:from>
    <xdr:to>
      <xdr:col>11</xdr:col>
      <xdr:colOff>176212</xdr:colOff>
      <xdr:row>55</xdr:row>
      <xdr:rowOff>176212</xdr:rowOff>
    </xdr:to>
    <xdr:sp macro="" textlink="">
      <xdr:nvSpPr>
        <xdr:cNvPr id="1266" name="5-Point Star 56">
          <a:extLst>
            <a:ext uri="{FF2B5EF4-FFF2-40B4-BE49-F238E27FC236}">
              <a16:creationId xmlns:a16="http://schemas.microsoft.com/office/drawing/2014/main" id="{0E5043A8-E2EA-47AD-8DCD-000B891C6057}"/>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55</xdr:row>
      <xdr:rowOff>0</xdr:rowOff>
    </xdr:from>
    <xdr:to>
      <xdr:col>12</xdr:col>
      <xdr:colOff>176212</xdr:colOff>
      <xdr:row>55</xdr:row>
      <xdr:rowOff>176212</xdr:rowOff>
    </xdr:to>
    <xdr:sp macro="" textlink="">
      <xdr:nvSpPr>
        <xdr:cNvPr id="1267" name="5-Point Star 57">
          <a:extLst>
            <a:ext uri="{FF2B5EF4-FFF2-40B4-BE49-F238E27FC236}">
              <a16:creationId xmlns:a16="http://schemas.microsoft.com/office/drawing/2014/main" id="{C0676BBA-F33A-484D-B552-4D1C0C92E0DB}"/>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55</xdr:row>
      <xdr:rowOff>0</xdr:rowOff>
    </xdr:from>
    <xdr:to>
      <xdr:col>13</xdr:col>
      <xdr:colOff>176212</xdr:colOff>
      <xdr:row>55</xdr:row>
      <xdr:rowOff>176212</xdr:rowOff>
    </xdr:to>
    <xdr:sp macro="" textlink="">
      <xdr:nvSpPr>
        <xdr:cNvPr id="1268" name="5-Point Star 58">
          <a:extLst>
            <a:ext uri="{FF2B5EF4-FFF2-40B4-BE49-F238E27FC236}">
              <a16:creationId xmlns:a16="http://schemas.microsoft.com/office/drawing/2014/main" id="{915F14BC-AD24-4D06-B394-EC0FE7057214}"/>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54</xdr:row>
      <xdr:rowOff>0</xdr:rowOff>
    </xdr:from>
    <xdr:to>
      <xdr:col>14</xdr:col>
      <xdr:colOff>176212</xdr:colOff>
      <xdr:row>54</xdr:row>
      <xdr:rowOff>176212</xdr:rowOff>
    </xdr:to>
    <xdr:sp macro="" textlink="">
      <xdr:nvSpPr>
        <xdr:cNvPr id="1269" name="5-Point Star 204">
          <a:extLst>
            <a:ext uri="{FF2B5EF4-FFF2-40B4-BE49-F238E27FC236}">
              <a16:creationId xmlns:a16="http://schemas.microsoft.com/office/drawing/2014/main" id="{843E544B-3376-4128-95CF-76CD27F22EFC}"/>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54</xdr:row>
      <xdr:rowOff>0</xdr:rowOff>
    </xdr:from>
    <xdr:to>
      <xdr:col>2</xdr:col>
      <xdr:colOff>176212</xdr:colOff>
      <xdr:row>54</xdr:row>
      <xdr:rowOff>176212</xdr:rowOff>
    </xdr:to>
    <xdr:sp macro="" textlink="">
      <xdr:nvSpPr>
        <xdr:cNvPr id="1270" name="5-Point Star 405">
          <a:extLst>
            <a:ext uri="{FF2B5EF4-FFF2-40B4-BE49-F238E27FC236}">
              <a16:creationId xmlns:a16="http://schemas.microsoft.com/office/drawing/2014/main" id="{553ECBE0-6525-4675-9A12-17BB707A8CA4}"/>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55</xdr:row>
      <xdr:rowOff>0</xdr:rowOff>
    </xdr:from>
    <xdr:to>
      <xdr:col>2</xdr:col>
      <xdr:colOff>176212</xdr:colOff>
      <xdr:row>55</xdr:row>
      <xdr:rowOff>176212</xdr:rowOff>
    </xdr:to>
    <xdr:sp macro="" textlink="">
      <xdr:nvSpPr>
        <xdr:cNvPr id="1271" name="5-Point Star 405">
          <a:extLst>
            <a:ext uri="{FF2B5EF4-FFF2-40B4-BE49-F238E27FC236}">
              <a16:creationId xmlns:a16="http://schemas.microsoft.com/office/drawing/2014/main" id="{003A78D9-42E2-4A03-B10F-5DDB4648C585}"/>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57</xdr:row>
      <xdr:rowOff>0</xdr:rowOff>
    </xdr:from>
    <xdr:to>
      <xdr:col>5</xdr:col>
      <xdr:colOff>176212</xdr:colOff>
      <xdr:row>57</xdr:row>
      <xdr:rowOff>176212</xdr:rowOff>
    </xdr:to>
    <xdr:sp macro="" textlink="">
      <xdr:nvSpPr>
        <xdr:cNvPr id="1272" name="5-Point Star 16">
          <a:extLst>
            <a:ext uri="{FF2B5EF4-FFF2-40B4-BE49-F238E27FC236}">
              <a16:creationId xmlns:a16="http://schemas.microsoft.com/office/drawing/2014/main" id="{34840CA7-074E-42E9-977D-14244183E731}"/>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57</xdr:row>
      <xdr:rowOff>0</xdr:rowOff>
    </xdr:from>
    <xdr:to>
      <xdr:col>2</xdr:col>
      <xdr:colOff>176212</xdr:colOff>
      <xdr:row>57</xdr:row>
      <xdr:rowOff>176212</xdr:rowOff>
    </xdr:to>
    <xdr:sp macro="" textlink="">
      <xdr:nvSpPr>
        <xdr:cNvPr id="1273" name="5-Point Star 42">
          <a:extLst>
            <a:ext uri="{FF2B5EF4-FFF2-40B4-BE49-F238E27FC236}">
              <a16:creationId xmlns:a16="http://schemas.microsoft.com/office/drawing/2014/main" id="{B9A4D27E-F7C7-46F1-97CF-5B570D2FF97C}"/>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56</xdr:row>
      <xdr:rowOff>0</xdr:rowOff>
    </xdr:from>
    <xdr:to>
      <xdr:col>14</xdr:col>
      <xdr:colOff>176212</xdr:colOff>
      <xdr:row>56</xdr:row>
      <xdr:rowOff>176212</xdr:rowOff>
    </xdr:to>
    <xdr:sp macro="" textlink="">
      <xdr:nvSpPr>
        <xdr:cNvPr id="1274" name="5-Point Star 192">
          <a:extLst>
            <a:ext uri="{FF2B5EF4-FFF2-40B4-BE49-F238E27FC236}">
              <a16:creationId xmlns:a16="http://schemas.microsoft.com/office/drawing/2014/main" id="{0799BD4C-78A9-4CC8-AAE0-5A8E0177F245}"/>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57</xdr:row>
      <xdr:rowOff>0</xdr:rowOff>
    </xdr:from>
    <xdr:to>
      <xdr:col>9</xdr:col>
      <xdr:colOff>176212</xdr:colOff>
      <xdr:row>57</xdr:row>
      <xdr:rowOff>176212</xdr:rowOff>
    </xdr:to>
    <xdr:sp macro="" textlink="">
      <xdr:nvSpPr>
        <xdr:cNvPr id="1275" name="5-Point Star 376">
          <a:extLst>
            <a:ext uri="{FF2B5EF4-FFF2-40B4-BE49-F238E27FC236}">
              <a16:creationId xmlns:a16="http://schemas.microsoft.com/office/drawing/2014/main" id="{887D8447-5561-4FB3-9C7E-50BFD7712A61}"/>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57</xdr:row>
      <xdr:rowOff>0</xdr:rowOff>
    </xdr:from>
    <xdr:to>
      <xdr:col>10</xdr:col>
      <xdr:colOff>176212</xdr:colOff>
      <xdr:row>57</xdr:row>
      <xdr:rowOff>176212</xdr:rowOff>
    </xdr:to>
    <xdr:sp macro="" textlink="">
      <xdr:nvSpPr>
        <xdr:cNvPr id="1276" name="5-Point Star 377">
          <a:extLst>
            <a:ext uri="{FF2B5EF4-FFF2-40B4-BE49-F238E27FC236}">
              <a16:creationId xmlns:a16="http://schemas.microsoft.com/office/drawing/2014/main" id="{6A1B79BD-014B-4E2E-A8B3-AE966C3384AF}"/>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57</xdr:row>
      <xdr:rowOff>0</xdr:rowOff>
    </xdr:from>
    <xdr:to>
      <xdr:col>11</xdr:col>
      <xdr:colOff>176212</xdr:colOff>
      <xdr:row>57</xdr:row>
      <xdr:rowOff>176212</xdr:rowOff>
    </xdr:to>
    <xdr:sp macro="" textlink="">
      <xdr:nvSpPr>
        <xdr:cNvPr id="1277" name="5-Point Star 378">
          <a:extLst>
            <a:ext uri="{FF2B5EF4-FFF2-40B4-BE49-F238E27FC236}">
              <a16:creationId xmlns:a16="http://schemas.microsoft.com/office/drawing/2014/main" id="{983D860B-D2AF-4A35-8223-EA63AE831CD2}"/>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57</xdr:row>
      <xdr:rowOff>0</xdr:rowOff>
    </xdr:from>
    <xdr:to>
      <xdr:col>12</xdr:col>
      <xdr:colOff>176212</xdr:colOff>
      <xdr:row>57</xdr:row>
      <xdr:rowOff>176212</xdr:rowOff>
    </xdr:to>
    <xdr:sp macro="" textlink="">
      <xdr:nvSpPr>
        <xdr:cNvPr id="1278" name="5-Point Star 379">
          <a:extLst>
            <a:ext uri="{FF2B5EF4-FFF2-40B4-BE49-F238E27FC236}">
              <a16:creationId xmlns:a16="http://schemas.microsoft.com/office/drawing/2014/main" id="{5EEEDC79-D9B3-4584-8EDE-0F2C1CB0825C}"/>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57</xdr:row>
      <xdr:rowOff>0</xdr:rowOff>
    </xdr:from>
    <xdr:to>
      <xdr:col>13</xdr:col>
      <xdr:colOff>176212</xdr:colOff>
      <xdr:row>57</xdr:row>
      <xdr:rowOff>176212</xdr:rowOff>
    </xdr:to>
    <xdr:sp macro="" textlink="">
      <xdr:nvSpPr>
        <xdr:cNvPr id="1279" name="5-Point Star 380">
          <a:extLst>
            <a:ext uri="{FF2B5EF4-FFF2-40B4-BE49-F238E27FC236}">
              <a16:creationId xmlns:a16="http://schemas.microsoft.com/office/drawing/2014/main" id="{6B3D7967-58F0-438B-AD82-7B9AE9DBECA5}"/>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56</xdr:row>
      <xdr:rowOff>0</xdr:rowOff>
    </xdr:from>
    <xdr:to>
      <xdr:col>2</xdr:col>
      <xdr:colOff>176212</xdr:colOff>
      <xdr:row>56</xdr:row>
      <xdr:rowOff>176212</xdr:rowOff>
    </xdr:to>
    <xdr:sp macro="" textlink="">
      <xdr:nvSpPr>
        <xdr:cNvPr id="1280" name="5-Point Star 397">
          <a:extLst>
            <a:ext uri="{FF2B5EF4-FFF2-40B4-BE49-F238E27FC236}">
              <a16:creationId xmlns:a16="http://schemas.microsoft.com/office/drawing/2014/main" id="{F924F1A2-6856-4169-8D0D-03798862AAE1}"/>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57</xdr:row>
      <xdr:rowOff>0</xdr:rowOff>
    </xdr:from>
    <xdr:to>
      <xdr:col>5</xdr:col>
      <xdr:colOff>176212</xdr:colOff>
      <xdr:row>57</xdr:row>
      <xdr:rowOff>176212</xdr:rowOff>
    </xdr:to>
    <xdr:sp macro="" textlink="">
      <xdr:nvSpPr>
        <xdr:cNvPr id="1281" name="5-Point Star 3">
          <a:extLst>
            <a:ext uri="{FF2B5EF4-FFF2-40B4-BE49-F238E27FC236}">
              <a16:creationId xmlns:a16="http://schemas.microsoft.com/office/drawing/2014/main" id="{E0928979-F438-4637-B2D5-A89A1E39D9A0}"/>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57</xdr:row>
      <xdr:rowOff>0</xdr:rowOff>
    </xdr:from>
    <xdr:to>
      <xdr:col>2</xdr:col>
      <xdr:colOff>176212</xdr:colOff>
      <xdr:row>57</xdr:row>
      <xdr:rowOff>176212</xdr:rowOff>
    </xdr:to>
    <xdr:sp macro="" textlink="">
      <xdr:nvSpPr>
        <xdr:cNvPr id="1282" name="5-Point Star 29">
          <a:extLst>
            <a:ext uri="{FF2B5EF4-FFF2-40B4-BE49-F238E27FC236}">
              <a16:creationId xmlns:a16="http://schemas.microsoft.com/office/drawing/2014/main" id="{7F8AA5BA-3723-441F-B4A0-00C97D4B7017}"/>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57</xdr:row>
      <xdr:rowOff>0</xdr:rowOff>
    </xdr:from>
    <xdr:to>
      <xdr:col>9</xdr:col>
      <xdr:colOff>176212</xdr:colOff>
      <xdr:row>57</xdr:row>
      <xdr:rowOff>176212</xdr:rowOff>
    </xdr:to>
    <xdr:sp macro="" textlink="">
      <xdr:nvSpPr>
        <xdr:cNvPr id="1283" name="5-Point Star 54">
          <a:extLst>
            <a:ext uri="{FF2B5EF4-FFF2-40B4-BE49-F238E27FC236}">
              <a16:creationId xmlns:a16="http://schemas.microsoft.com/office/drawing/2014/main" id="{151EB836-DB92-4BB0-AA7F-0804B347020F}"/>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57</xdr:row>
      <xdr:rowOff>0</xdr:rowOff>
    </xdr:from>
    <xdr:to>
      <xdr:col>10</xdr:col>
      <xdr:colOff>176212</xdr:colOff>
      <xdr:row>57</xdr:row>
      <xdr:rowOff>176212</xdr:rowOff>
    </xdr:to>
    <xdr:sp macro="" textlink="">
      <xdr:nvSpPr>
        <xdr:cNvPr id="1284" name="5-Point Star 55">
          <a:extLst>
            <a:ext uri="{FF2B5EF4-FFF2-40B4-BE49-F238E27FC236}">
              <a16:creationId xmlns:a16="http://schemas.microsoft.com/office/drawing/2014/main" id="{F501ED5B-F6A6-418B-A50C-18229FFF96E9}"/>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57</xdr:row>
      <xdr:rowOff>0</xdr:rowOff>
    </xdr:from>
    <xdr:to>
      <xdr:col>11</xdr:col>
      <xdr:colOff>176212</xdr:colOff>
      <xdr:row>57</xdr:row>
      <xdr:rowOff>176212</xdr:rowOff>
    </xdr:to>
    <xdr:sp macro="" textlink="">
      <xdr:nvSpPr>
        <xdr:cNvPr id="1285" name="5-Point Star 56">
          <a:extLst>
            <a:ext uri="{FF2B5EF4-FFF2-40B4-BE49-F238E27FC236}">
              <a16:creationId xmlns:a16="http://schemas.microsoft.com/office/drawing/2014/main" id="{724943D6-87BE-4441-96F3-E6A82229B5AB}"/>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57</xdr:row>
      <xdr:rowOff>0</xdr:rowOff>
    </xdr:from>
    <xdr:to>
      <xdr:col>12</xdr:col>
      <xdr:colOff>176212</xdr:colOff>
      <xdr:row>57</xdr:row>
      <xdr:rowOff>176212</xdr:rowOff>
    </xdr:to>
    <xdr:sp macro="" textlink="">
      <xdr:nvSpPr>
        <xdr:cNvPr id="1286" name="5-Point Star 57">
          <a:extLst>
            <a:ext uri="{FF2B5EF4-FFF2-40B4-BE49-F238E27FC236}">
              <a16:creationId xmlns:a16="http://schemas.microsoft.com/office/drawing/2014/main" id="{4FCB3AFF-DB9B-47B2-B8A7-F6E2A78CC541}"/>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57</xdr:row>
      <xdr:rowOff>0</xdr:rowOff>
    </xdr:from>
    <xdr:to>
      <xdr:col>13</xdr:col>
      <xdr:colOff>176212</xdr:colOff>
      <xdr:row>57</xdr:row>
      <xdr:rowOff>176212</xdr:rowOff>
    </xdr:to>
    <xdr:sp macro="" textlink="">
      <xdr:nvSpPr>
        <xdr:cNvPr id="1287" name="5-Point Star 58">
          <a:extLst>
            <a:ext uri="{FF2B5EF4-FFF2-40B4-BE49-F238E27FC236}">
              <a16:creationId xmlns:a16="http://schemas.microsoft.com/office/drawing/2014/main" id="{0F99AF43-5000-45C1-9D2E-FB2A5F60C1C2}"/>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56</xdr:row>
      <xdr:rowOff>0</xdr:rowOff>
    </xdr:from>
    <xdr:to>
      <xdr:col>14</xdr:col>
      <xdr:colOff>176212</xdr:colOff>
      <xdr:row>56</xdr:row>
      <xdr:rowOff>176212</xdr:rowOff>
    </xdr:to>
    <xdr:sp macro="" textlink="">
      <xdr:nvSpPr>
        <xdr:cNvPr id="1288" name="5-Point Star 204">
          <a:extLst>
            <a:ext uri="{FF2B5EF4-FFF2-40B4-BE49-F238E27FC236}">
              <a16:creationId xmlns:a16="http://schemas.microsoft.com/office/drawing/2014/main" id="{8E21B09D-42E2-4312-97A3-0B336CD60E32}"/>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56</xdr:row>
      <xdr:rowOff>0</xdr:rowOff>
    </xdr:from>
    <xdr:to>
      <xdr:col>2</xdr:col>
      <xdr:colOff>176212</xdr:colOff>
      <xdr:row>56</xdr:row>
      <xdr:rowOff>176212</xdr:rowOff>
    </xdr:to>
    <xdr:sp macro="" textlink="">
      <xdr:nvSpPr>
        <xdr:cNvPr id="1289" name="5-Point Star 405">
          <a:extLst>
            <a:ext uri="{FF2B5EF4-FFF2-40B4-BE49-F238E27FC236}">
              <a16:creationId xmlns:a16="http://schemas.microsoft.com/office/drawing/2014/main" id="{DB5FFCA4-AB47-4FAB-867A-4E6FB62B8366}"/>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57</xdr:row>
      <xdr:rowOff>0</xdr:rowOff>
    </xdr:from>
    <xdr:to>
      <xdr:col>2</xdr:col>
      <xdr:colOff>176212</xdr:colOff>
      <xdr:row>57</xdr:row>
      <xdr:rowOff>176212</xdr:rowOff>
    </xdr:to>
    <xdr:sp macro="" textlink="">
      <xdr:nvSpPr>
        <xdr:cNvPr id="1290" name="5-Point Star 405">
          <a:extLst>
            <a:ext uri="{FF2B5EF4-FFF2-40B4-BE49-F238E27FC236}">
              <a16:creationId xmlns:a16="http://schemas.microsoft.com/office/drawing/2014/main" id="{A92D3AFE-CFED-4BB3-A968-71A9C897C454}"/>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59</xdr:row>
      <xdr:rowOff>0</xdr:rowOff>
    </xdr:from>
    <xdr:to>
      <xdr:col>5</xdr:col>
      <xdr:colOff>176212</xdr:colOff>
      <xdr:row>59</xdr:row>
      <xdr:rowOff>176212</xdr:rowOff>
    </xdr:to>
    <xdr:sp macro="" textlink="">
      <xdr:nvSpPr>
        <xdr:cNvPr id="1291" name="5-Point Star 16">
          <a:extLst>
            <a:ext uri="{FF2B5EF4-FFF2-40B4-BE49-F238E27FC236}">
              <a16:creationId xmlns:a16="http://schemas.microsoft.com/office/drawing/2014/main" id="{1794E539-9CDF-4AAD-8B56-293E3CD93AD3}"/>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59</xdr:row>
      <xdr:rowOff>0</xdr:rowOff>
    </xdr:from>
    <xdr:to>
      <xdr:col>2</xdr:col>
      <xdr:colOff>176212</xdr:colOff>
      <xdr:row>59</xdr:row>
      <xdr:rowOff>176212</xdr:rowOff>
    </xdr:to>
    <xdr:sp macro="" textlink="">
      <xdr:nvSpPr>
        <xdr:cNvPr id="1292" name="5-Point Star 42">
          <a:extLst>
            <a:ext uri="{FF2B5EF4-FFF2-40B4-BE49-F238E27FC236}">
              <a16:creationId xmlns:a16="http://schemas.microsoft.com/office/drawing/2014/main" id="{DFE1F064-A649-49B1-BD04-265D1E73712C}"/>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58</xdr:row>
      <xdr:rowOff>0</xdr:rowOff>
    </xdr:from>
    <xdr:to>
      <xdr:col>14</xdr:col>
      <xdr:colOff>176212</xdr:colOff>
      <xdr:row>58</xdr:row>
      <xdr:rowOff>176212</xdr:rowOff>
    </xdr:to>
    <xdr:sp macro="" textlink="">
      <xdr:nvSpPr>
        <xdr:cNvPr id="1293" name="5-Point Star 192">
          <a:extLst>
            <a:ext uri="{FF2B5EF4-FFF2-40B4-BE49-F238E27FC236}">
              <a16:creationId xmlns:a16="http://schemas.microsoft.com/office/drawing/2014/main" id="{98459973-6349-469E-8DBF-5B43F25D8A42}"/>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59</xdr:row>
      <xdr:rowOff>0</xdr:rowOff>
    </xdr:from>
    <xdr:to>
      <xdr:col>9</xdr:col>
      <xdr:colOff>176212</xdr:colOff>
      <xdr:row>59</xdr:row>
      <xdr:rowOff>176212</xdr:rowOff>
    </xdr:to>
    <xdr:sp macro="" textlink="">
      <xdr:nvSpPr>
        <xdr:cNvPr id="1294" name="5-Point Star 376">
          <a:extLst>
            <a:ext uri="{FF2B5EF4-FFF2-40B4-BE49-F238E27FC236}">
              <a16:creationId xmlns:a16="http://schemas.microsoft.com/office/drawing/2014/main" id="{4AABB05B-EF04-4937-9F8A-B547ED7C1376}"/>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59</xdr:row>
      <xdr:rowOff>0</xdr:rowOff>
    </xdr:from>
    <xdr:to>
      <xdr:col>10</xdr:col>
      <xdr:colOff>176212</xdr:colOff>
      <xdr:row>59</xdr:row>
      <xdr:rowOff>176212</xdr:rowOff>
    </xdr:to>
    <xdr:sp macro="" textlink="">
      <xdr:nvSpPr>
        <xdr:cNvPr id="1295" name="5-Point Star 377">
          <a:extLst>
            <a:ext uri="{FF2B5EF4-FFF2-40B4-BE49-F238E27FC236}">
              <a16:creationId xmlns:a16="http://schemas.microsoft.com/office/drawing/2014/main" id="{DB244E64-3F9A-4A1E-8DC5-52E1321E39D0}"/>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59</xdr:row>
      <xdr:rowOff>0</xdr:rowOff>
    </xdr:from>
    <xdr:to>
      <xdr:col>11</xdr:col>
      <xdr:colOff>176212</xdr:colOff>
      <xdr:row>59</xdr:row>
      <xdr:rowOff>176212</xdr:rowOff>
    </xdr:to>
    <xdr:sp macro="" textlink="">
      <xdr:nvSpPr>
        <xdr:cNvPr id="1296" name="5-Point Star 378">
          <a:extLst>
            <a:ext uri="{FF2B5EF4-FFF2-40B4-BE49-F238E27FC236}">
              <a16:creationId xmlns:a16="http://schemas.microsoft.com/office/drawing/2014/main" id="{A5EA6350-B367-42CE-B889-CD1EDDD98AFF}"/>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59</xdr:row>
      <xdr:rowOff>0</xdr:rowOff>
    </xdr:from>
    <xdr:to>
      <xdr:col>12</xdr:col>
      <xdr:colOff>176212</xdr:colOff>
      <xdr:row>59</xdr:row>
      <xdr:rowOff>176212</xdr:rowOff>
    </xdr:to>
    <xdr:sp macro="" textlink="">
      <xdr:nvSpPr>
        <xdr:cNvPr id="1297" name="5-Point Star 379">
          <a:extLst>
            <a:ext uri="{FF2B5EF4-FFF2-40B4-BE49-F238E27FC236}">
              <a16:creationId xmlns:a16="http://schemas.microsoft.com/office/drawing/2014/main" id="{35450F30-4EF6-4727-8E7A-E9E8D1DC17D4}"/>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59</xdr:row>
      <xdr:rowOff>0</xdr:rowOff>
    </xdr:from>
    <xdr:to>
      <xdr:col>13</xdr:col>
      <xdr:colOff>176212</xdr:colOff>
      <xdr:row>59</xdr:row>
      <xdr:rowOff>176212</xdr:rowOff>
    </xdr:to>
    <xdr:sp macro="" textlink="">
      <xdr:nvSpPr>
        <xdr:cNvPr id="1298" name="5-Point Star 380">
          <a:extLst>
            <a:ext uri="{FF2B5EF4-FFF2-40B4-BE49-F238E27FC236}">
              <a16:creationId xmlns:a16="http://schemas.microsoft.com/office/drawing/2014/main" id="{ABB30E42-90EA-4C74-AB17-7781E6C9EFDB}"/>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58</xdr:row>
      <xdr:rowOff>0</xdr:rowOff>
    </xdr:from>
    <xdr:to>
      <xdr:col>2</xdr:col>
      <xdr:colOff>176212</xdr:colOff>
      <xdr:row>58</xdr:row>
      <xdr:rowOff>176212</xdr:rowOff>
    </xdr:to>
    <xdr:sp macro="" textlink="">
      <xdr:nvSpPr>
        <xdr:cNvPr id="1299" name="5-Point Star 397">
          <a:extLst>
            <a:ext uri="{FF2B5EF4-FFF2-40B4-BE49-F238E27FC236}">
              <a16:creationId xmlns:a16="http://schemas.microsoft.com/office/drawing/2014/main" id="{E508E66D-D64B-4130-97D9-A6E86F9A6F76}"/>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59</xdr:row>
      <xdr:rowOff>0</xdr:rowOff>
    </xdr:from>
    <xdr:to>
      <xdr:col>5</xdr:col>
      <xdr:colOff>176212</xdr:colOff>
      <xdr:row>59</xdr:row>
      <xdr:rowOff>176212</xdr:rowOff>
    </xdr:to>
    <xdr:sp macro="" textlink="">
      <xdr:nvSpPr>
        <xdr:cNvPr id="1300" name="5-Point Star 3">
          <a:extLst>
            <a:ext uri="{FF2B5EF4-FFF2-40B4-BE49-F238E27FC236}">
              <a16:creationId xmlns:a16="http://schemas.microsoft.com/office/drawing/2014/main" id="{1A14B14E-645E-4069-AF1C-98E56828106F}"/>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59</xdr:row>
      <xdr:rowOff>0</xdr:rowOff>
    </xdr:from>
    <xdr:to>
      <xdr:col>2</xdr:col>
      <xdr:colOff>176212</xdr:colOff>
      <xdr:row>59</xdr:row>
      <xdr:rowOff>176212</xdr:rowOff>
    </xdr:to>
    <xdr:sp macro="" textlink="">
      <xdr:nvSpPr>
        <xdr:cNvPr id="1301" name="5-Point Star 29">
          <a:extLst>
            <a:ext uri="{FF2B5EF4-FFF2-40B4-BE49-F238E27FC236}">
              <a16:creationId xmlns:a16="http://schemas.microsoft.com/office/drawing/2014/main" id="{AB12AD6E-8F97-406D-8522-6B55C07CA590}"/>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59</xdr:row>
      <xdr:rowOff>0</xdr:rowOff>
    </xdr:from>
    <xdr:to>
      <xdr:col>9</xdr:col>
      <xdr:colOff>176212</xdr:colOff>
      <xdr:row>59</xdr:row>
      <xdr:rowOff>176212</xdr:rowOff>
    </xdr:to>
    <xdr:sp macro="" textlink="">
      <xdr:nvSpPr>
        <xdr:cNvPr id="1302" name="5-Point Star 54">
          <a:extLst>
            <a:ext uri="{FF2B5EF4-FFF2-40B4-BE49-F238E27FC236}">
              <a16:creationId xmlns:a16="http://schemas.microsoft.com/office/drawing/2014/main" id="{BA6108B8-ECF3-461D-A385-2B83AD1A9845}"/>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59</xdr:row>
      <xdr:rowOff>0</xdr:rowOff>
    </xdr:from>
    <xdr:to>
      <xdr:col>10</xdr:col>
      <xdr:colOff>176212</xdr:colOff>
      <xdr:row>59</xdr:row>
      <xdr:rowOff>176212</xdr:rowOff>
    </xdr:to>
    <xdr:sp macro="" textlink="">
      <xdr:nvSpPr>
        <xdr:cNvPr id="1303" name="5-Point Star 55">
          <a:extLst>
            <a:ext uri="{FF2B5EF4-FFF2-40B4-BE49-F238E27FC236}">
              <a16:creationId xmlns:a16="http://schemas.microsoft.com/office/drawing/2014/main" id="{B9ADD281-3865-4658-BE79-FF532F91CB73}"/>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59</xdr:row>
      <xdr:rowOff>0</xdr:rowOff>
    </xdr:from>
    <xdr:to>
      <xdr:col>11</xdr:col>
      <xdr:colOff>176212</xdr:colOff>
      <xdr:row>59</xdr:row>
      <xdr:rowOff>176212</xdr:rowOff>
    </xdr:to>
    <xdr:sp macro="" textlink="">
      <xdr:nvSpPr>
        <xdr:cNvPr id="1304" name="5-Point Star 56">
          <a:extLst>
            <a:ext uri="{FF2B5EF4-FFF2-40B4-BE49-F238E27FC236}">
              <a16:creationId xmlns:a16="http://schemas.microsoft.com/office/drawing/2014/main" id="{7134DD75-7E22-4159-A76E-CAC61AC9A22A}"/>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59</xdr:row>
      <xdr:rowOff>0</xdr:rowOff>
    </xdr:from>
    <xdr:to>
      <xdr:col>12</xdr:col>
      <xdr:colOff>176212</xdr:colOff>
      <xdr:row>59</xdr:row>
      <xdr:rowOff>176212</xdr:rowOff>
    </xdr:to>
    <xdr:sp macro="" textlink="">
      <xdr:nvSpPr>
        <xdr:cNvPr id="1305" name="5-Point Star 57">
          <a:extLst>
            <a:ext uri="{FF2B5EF4-FFF2-40B4-BE49-F238E27FC236}">
              <a16:creationId xmlns:a16="http://schemas.microsoft.com/office/drawing/2014/main" id="{9FC0874C-5E9A-4941-A704-024EA060135C}"/>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59</xdr:row>
      <xdr:rowOff>0</xdr:rowOff>
    </xdr:from>
    <xdr:to>
      <xdr:col>13</xdr:col>
      <xdr:colOff>176212</xdr:colOff>
      <xdr:row>59</xdr:row>
      <xdr:rowOff>176212</xdr:rowOff>
    </xdr:to>
    <xdr:sp macro="" textlink="">
      <xdr:nvSpPr>
        <xdr:cNvPr id="1306" name="5-Point Star 58">
          <a:extLst>
            <a:ext uri="{FF2B5EF4-FFF2-40B4-BE49-F238E27FC236}">
              <a16:creationId xmlns:a16="http://schemas.microsoft.com/office/drawing/2014/main" id="{8FB6A28E-B78E-4D61-9C91-5961872CAE39}"/>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58</xdr:row>
      <xdr:rowOff>0</xdr:rowOff>
    </xdr:from>
    <xdr:to>
      <xdr:col>14</xdr:col>
      <xdr:colOff>176212</xdr:colOff>
      <xdr:row>58</xdr:row>
      <xdr:rowOff>176212</xdr:rowOff>
    </xdr:to>
    <xdr:sp macro="" textlink="">
      <xdr:nvSpPr>
        <xdr:cNvPr id="1307" name="5-Point Star 204">
          <a:extLst>
            <a:ext uri="{FF2B5EF4-FFF2-40B4-BE49-F238E27FC236}">
              <a16:creationId xmlns:a16="http://schemas.microsoft.com/office/drawing/2014/main" id="{0D6B7387-3FA8-46C7-AE08-12DFE3FA987B}"/>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58</xdr:row>
      <xdr:rowOff>0</xdr:rowOff>
    </xdr:from>
    <xdr:to>
      <xdr:col>2</xdr:col>
      <xdr:colOff>176212</xdr:colOff>
      <xdr:row>58</xdr:row>
      <xdr:rowOff>176212</xdr:rowOff>
    </xdr:to>
    <xdr:sp macro="" textlink="">
      <xdr:nvSpPr>
        <xdr:cNvPr id="1308" name="5-Point Star 405">
          <a:extLst>
            <a:ext uri="{FF2B5EF4-FFF2-40B4-BE49-F238E27FC236}">
              <a16:creationId xmlns:a16="http://schemas.microsoft.com/office/drawing/2014/main" id="{42787C49-C4C3-49F5-B2BA-7D367897EB07}"/>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59</xdr:row>
      <xdr:rowOff>0</xdr:rowOff>
    </xdr:from>
    <xdr:to>
      <xdr:col>2</xdr:col>
      <xdr:colOff>176212</xdr:colOff>
      <xdr:row>59</xdr:row>
      <xdr:rowOff>176212</xdr:rowOff>
    </xdr:to>
    <xdr:sp macro="" textlink="">
      <xdr:nvSpPr>
        <xdr:cNvPr id="1309" name="5-Point Star 405">
          <a:extLst>
            <a:ext uri="{FF2B5EF4-FFF2-40B4-BE49-F238E27FC236}">
              <a16:creationId xmlns:a16="http://schemas.microsoft.com/office/drawing/2014/main" id="{23E2BA9C-3FC4-4835-983B-25632F29798B}"/>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61</xdr:row>
      <xdr:rowOff>0</xdr:rowOff>
    </xdr:from>
    <xdr:to>
      <xdr:col>5</xdr:col>
      <xdr:colOff>176212</xdr:colOff>
      <xdr:row>61</xdr:row>
      <xdr:rowOff>176212</xdr:rowOff>
    </xdr:to>
    <xdr:sp macro="" textlink="">
      <xdr:nvSpPr>
        <xdr:cNvPr id="1310" name="5-Point Star 16">
          <a:extLst>
            <a:ext uri="{FF2B5EF4-FFF2-40B4-BE49-F238E27FC236}">
              <a16:creationId xmlns:a16="http://schemas.microsoft.com/office/drawing/2014/main" id="{BA382BDC-D6DF-46AC-A2DE-0C7751F6B599}"/>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61</xdr:row>
      <xdr:rowOff>0</xdr:rowOff>
    </xdr:from>
    <xdr:to>
      <xdr:col>2</xdr:col>
      <xdr:colOff>176212</xdr:colOff>
      <xdr:row>61</xdr:row>
      <xdr:rowOff>176212</xdr:rowOff>
    </xdr:to>
    <xdr:sp macro="" textlink="">
      <xdr:nvSpPr>
        <xdr:cNvPr id="1311" name="5-Point Star 42">
          <a:extLst>
            <a:ext uri="{FF2B5EF4-FFF2-40B4-BE49-F238E27FC236}">
              <a16:creationId xmlns:a16="http://schemas.microsoft.com/office/drawing/2014/main" id="{4E731947-E499-4279-A694-532312226191}"/>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60</xdr:row>
      <xdr:rowOff>0</xdr:rowOff>
    </xdr:from>
    <xdr:to>
      <xdr:col>14</xdr:col>
      <xdr:colOff>176212</xdr:colOff>
      <xdr:row>60</xdr:row>
      <xdr:rowOff>176212</xdr:rowOff>
    </xdr:to>
    <xdr:sp macro="" textlink="">
      <xdr:nvSpPr>
        <xdr:cNvPr id="1312" name="5-Point Star 192">
          <a:extLst>
            <a:ext uri="{FF2B5EF4-FFF2-40B4-BE49-F238E27FC236}">
              <a16:creationId xmlns:a16="http://schemas.microsoft.com/office/drawing/2014/main" id="{6416FAD1-2840-4AFA-962C-F6CCF897A9B1}"/>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61</xdr:row>
      <xdr:rowOff>0</xdr:rowOff>
    </xdr:from>
    <xdr:to>
      <xdr:col>9</xdr:col>
      <xdr:colOff>176212</xdr:colOff>
      <xdr:row>61</xdr:row>
      <xdr:rowOff>176212</xdr:rowOff>
    </xdr:to>
    <xdr:sp macro="" textlink="">
      <xdr:nvSpPr>
        <xdr:cNvPr id="1313" name="5-Point Star 376">
          <a:extLst>
            <a:ext uri="{FF2B5EF4-FFF2-40B4-BE49-F238E27FC236}">
              <a16:creationId xmlns:a16="http://schemas.microsoft.com/office/drawing/2014/main" id="{CF18F7D8-8D61-4751-A221-179A59150DC9}"/>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61</xdr:row>
      <xdr:rowOff>0</xdr:rowOff>
    </xdr:from>
    <xdr:to>
      <xdr:col>10</xdr:col>
      <xdr:colOff>176212</xdr:colOff>
      <xdr:row>61</xdr:row>
      <xdr:rowOff>176212</xdr:rowOff>
    </xdr:to>
    <xdr:sp macro="" textlink="">
      <xdr:nvSpPr>
        <xdr:cNvPr id="1314" name="5-Point Star 377">
          <a:extLst>
            <a:ext uri="{FF2B5EF4-FFF2-40B4-BE49-F238E27FC236}">
              <a16:creationId xmlns:a16="http://schemas.microsoft.com/office/drawing/2014/main" id="{38B1BA3F-47B9-4BB8-9D56-16B0CDE79A98}"/>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61</xdr:row>
      <xdr:rowOff>0</xdr:rowOff>
    </xdr:from>
    <xdr:to>
      <xdr:col>11</xdr:col>
      <xdr:colOff>176212</xdr:colOff>
      <xdr:row>61</xdr:row>
      <xdr:rowOff>176212</xdr:rowOff>
    </xdr:to>
    <xdr:sp macro="" textlink="">
      <xdr:nvSpPr>
        <xdr:cNvPr id="1315" name="5-Point Star 378">
          <a:extLst>
            <a:ext uri="{FF2B5EF4-FFF2-40B4-BE49-F238E27FC236}">
              <a16:creationId xmlns:a16="http://schemas.microsoft.com/office/drawing/2014/main" id="{87B584CA-9268-49F8-A61C-1F3F5D9DFF52}"/>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61</xdr:row>
      <xdr:rowOff>0</xdr:rowOff>
    </xdr:from>
    <xdr:to>
      <xdr:col>12</xdr:col>
      <xdr:colOff>176212</xdr:colOff>
      <xdr:row>61</xdr:row>
      <xdr:rowOff>176212</xdr:rowOff>
    </xdr:to>
    <xdr:sp macro="" textlink="">
      <xdr:nvSpPr>
        <xdr:cNvPr id="1316" name="5-Point Star 379">
          <a:extLst>
            <a:ext uri="{FF2B5EF4-FFF2-40B4-BE49-F238E27FC236}">
              <a16:creationId xmlns:a16="http://schemas.microsoft.com/office/drawing/2014/main" id="{3A75B951-FC53-4F16-A04A-C0D3F58F9CE7}"/>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61</xdr:row>
      <xdr:rowOff>0</xdr:rowOff>
    </xdr:from>
    <xdr:to>
      <xdr:col>13</xdr:col>
      <xdr:colOff>176212</xdr:colOff>
      <xdr:row>61</xdr:row>
      <xdr:rowOff>176212</xdr:rowOff>
    </xdr:to>
    <xdr:sp macro="" textlink="">
      <xdr:nvSpPr>
        <xdr:cNvPr id="1317" name="5-Point Star 380">
          <a:extLst>
            <a:ext uri="{FF2B5EF4-FFF2-40B4-BE49-F238E27FC236}">
              <a16:creationId xmlns:a16="http://schemas.microsoft.com/office/drawing/2014/main" id="{98165040-B39E-4430-97E0-D99D8AC98765}"/>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60</xdr:row>
      <xdr:rowOff>0</xdr:rowOff>
    </xdr:from>
    <xdr:to>
      <xdr:col>2</xdr:col>
      <xdr:colOff>176212</xdr:colOff>
      <xdr:row>60</xdr:row>
      <xdr:rowOff>176212</xdr:rowOff>
    </xdr:to>
    <xdr:sp macro="" textlink="">
      <xdr:nvSpPr>
        <xdr:cNvPr id="1318" name="5-Point Star 397">
          <a:extLst>
            <a:ext uri="{FF2B5EF4-FFF2-40B4-BE49-F238E27FC236}">
              <a16:creationId xmlns:a16="http://schemas.microsoft.com/office/drawing/2014/main" id="{0C076A27-4AE9-480B-8A8F-C3F8A626DA3E}"/>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61</xdr:row>
      <xdr:rowOff>0</xdr:rowOff>
    </xdr:from>
    <xdr:to>
      <xdr:col>5</xdr:col>
      <xdr:colOff>176212</xdr:colOff>
      <xdr:row>61</xdr:row>
      <xdr:rowOff>176212</xdr:rowOff>
    </xdr:to>
    <xdr:sp macro="" textlink="">
      <xdr:nvSpPr>
        <xdr:cNvPr id="1319" name="5-Point Star 3">
          <a:extLst>
            <a:ext uri="{FF2B5EF4-FFF2-40B4-BE49-F238E27FC236}">
              <a16:creationId xmlns:a16="http://schemas.microsoft.com/office/drawing/2014/main" id="{7FF69CB9-FF8B-4C85-96C1-0A2BBE29E3CC}"/>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61</xdr:row>
      <xdr:rowOff>0</xdr:rowOff>
    </xdr:from>
    <xdr:to>
      <xdr:col>2</xdr:col>
      <xdr:colOff>176212</xdr:colOff>
      <xdr:row>61</xdr:row>
      <xdr:rowOff>176212</xdr:rowOff>
    </xdr:to>
    <xdr:sp macro="" textlink="">
      <xdr:nvSpPr>
        <xdr:cNvPr id="1320" name="5-Point Star 29">
          <a:extLst>
            <a:ext uri="{FF2B5EF4-FFF2-40B4-BE49-F238E27FC236}">
              <a16:creationId xmlns:a16="http://schemas.microsoft.com/office/drawing/2014/main" id="{DDACAE54-52AD-4FA1-8B0A-797B4E4EAB0D}"/>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61</xdr:row>
      <xdr:rowOff>0</xdr:rowOff>
    </xdr:from>
    <xdr:to>
      <xdr:col>9</xdr:col>
      <xdr:colOff>176212</xdr:colOff>
      <xdr:row>61</xdr:row>
      <xdr:rowOff>176212</xdr:rowOff>
    </xdr:to>
    <xdr:sp macro="" textlink="">
      <xdr:nvSpPr>
        <xdr:cNvPr id="1321" name="5-Point Star 54">
          <a:extLst>
            <a:ext uri="{FF2B5EF4-FFF2-40B4-BE49-F238E27FC236}">
              <a16:creationId xmlns:a16="http://schemas.microsoft.com/office/drawing/2014/main" id="{C9F989B7-EE07-48C6-B45D-19733CA68886}"/>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61</xdr:row>
      <xdr:rowOff>0</xdr:rowOff>
    </xdr:from>
    <xdr:to>
      <xdr:col>10</xdr:col>
      <xdr:colOff>176212</xdr:colOff>
      <xdr:row>61</xdr:row>
      <xdr:rowOff>176212</xdr:rowOff>
    </xdr:to>
    <xdr:sp macro="" textlink="">
      <xdr:nvSpPr>
        <xdr:cNvPr id="1322" name="5-Point Star 55">
          <a:extLst>
            <a:ext uri="{FF2B5EF4-FFF2-40B4-BE49-F238E27FC236}">
              <a16:creationId xmlns:a16="http://schemas.microsoft.com/office/drawing/2014/main" id="{0957C816-7366-4464-90C1-20EFFA95252B}"/>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61</xdr:row>
      <xdr:rowOff>0</xdr:rowOff>
    </xdr:from>
    <xdr:to>
      <xdr:col>11</xdr:col>
      <xdr:colOff>176212</xdr:colOff>
      <xdr:row>61</xdr:row>
      <xdr:rowOff>176212</xdr:rowOff>
    </xdr:to>
    <xdr:sp macro="" textlink="">
      <xdr:nvSpPr>
        <xdr:cNvPr id="1323" name="5-Point Star 56">
          <a:extLst>
            <a:ext uri="{FF2B5EF4-FFF2-40B4-BE49-F238E27FC236}">
              <a16:creationId xmlns:a16="http://schemas.microsoft.com/office/drawing/2014/main" id="{BF534AF4-CB1A-4E8E-B9DB-8A86C95103A6}"/>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61</xdr:row>
      <xdr:rowOff>0</xdr:rowOff>
    </xdr:from>
    <xdr:to>
      <xdr:col>12</xdr:col>
      <xdr:colOff>176212</xdr:colOff>
      <xdr:row>61</xdr:row>
      <xdr:rowOff>176212</xdr:rowOff>
    </xdr:to>
    <xdr:sp macro="" textlink="">
      <xdr:nvSpPr>
        <xdr:cNvPr id="1324" name="5-Point Star 57">
          <a:extLst>
            <a:ext uri="{FF2B5EF4-FFF2-40B4-BE49-F238E27FC236}">
              <a16:creationId xmlns:a16="http://schemas.microsoft.com/office/drawing/2014/main" id="{E0F3866B-25C9-4CF5-96DC-73A1C227BAB3}"/>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61</xdr:row>
      <xdr:rowOff>0</xdr:rowOff>
    </xdr:from>
    <xdr:to>
      <xdr:col>13</xdr:col>
      <xdr:colOff>176212</xdr:colOff>
      <xdr:row>61</xdr:row>
      <xdr:rowOff>176212</xdr:rowOff>
    </xdr:to>
    <xdr:sp macro="" textlink="">
      <xdr:nvSpPr>
        <xdr:cNvPr id="1325" name="5-Point Star 58">
          <a:extLst>
            <a:ext uri="{FF2B5EF4-FFF2-40B4-BE49-F238E27FC236}">
              <a16:creationId xmlns:a16="http://schemas.microsoft.com/office/drawing/2014/main" id="{83EF5A96-933B-47E9-9E8E-BB929FB16CD4}"/>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60</xdr:row>
      <xdr:rowOff>0</xdr:rowOff>
    </xdr:from>
    <xdr:to>
      <xdr:col>14</xdr:col>
      <xdr:colOff>176212</xdr:colOff>
      <xdr:row>60</xdr:row>
      <xdr:rowOff>176212</xdr:rowOff>
    </xdr:to>
    <xdr:sp macro="" textlink="">
      <xdr:nvSpPr>
        <xdr:cNvPr id="1326" name="5-Point Star 204">
          <a:extLst>
            <a:ext uri="{FF2B5EF4-FFF2-40B4-BE49-F238E27FC236}">
              <a16:creationId xmlns:a16="http://schemas.microsoft.com/office/drawing/2014/main" id="{4668C345-CF77-46B0-BE7C-951E2DBAEBA0}"/>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60</xdr:row>
      <xdr:rowOff>0</xdr:rowOff>
    </xdr:from>
    <xdr:to>
      <xdr:col>2</xdr:col>
      <xdr:colOff>176212</xdr:colOff>
      <xdr:row>60</xdr:row>
      <xdr:rowOff>176212</xdr:rowOff>
    </xdr:to>
    <xdr:sp macro="" textlink="">
      <xdr:nvSpPr>
        <xdr:cNvPr id="1327" name="5-Point Star 405">
          <a:extLst>
            <a:ext uri="{FF2B5EF4-FFF2-40B4-BE49-F238E27FC236}">
              <a16:creationId xmlns:a16="http://schemas.microsoft.com/office/drawing/2014/main" id="{63DAAACB-6549-47EB-83BF-65882275962F}"/>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61</xdr:row>
      <xdr:rowOff>0</xdr:rowOff>
    </xdr:from>
    <xdr:to>
      <xdr:col>2</xdr:col>
      <xdr:colOff>176212</xdr:colOff>
      <xdr:row>61</xdr:row>
      <xdr:rowOff>176212</xdr:rowOff>
    </xdr:to>
    <xdr:sp macro="" textlink="">
      <xdr:nvSpPr>
        <xdr:cNvPr id="1328" name="5-Point Star 405">
          <a:extLst>
            <a:ext uri="{FF2B5EF4-FFF2-40B4-BE49-F238E27FC236}">
              <a16:creationId xmlns:a16="http://schemas.microsoft.com/office/drawing/2014/main" id="{EF7A2296-F79F-4881-9432-EF5972BE3E3D}"/>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63</xdr:row>
      <xdr:rowOff>0</xdr:rowOff>
    </xdr:from>
    <xdr:to>
      <xdr:col>5</xdr:col>
      <xdr:colOff>176212</xdr:colOff>
      <xdr:row>63</xdr:row>
      <xdr:rowOff>176212</xdr:rowOff>
    </xdr:to>
    <xdr:sp macro="" textlink="">
      <xdr:nvSpPr>
        <xdr:cNvPr id="1329" name="5-Point Star 16">
          <a:extLst>
            <a:ext uri="{FF2B5EF4-FFF2-40B4-BE49-F238E27FC236}">
              <a16:creationId xmlns:a16="http://schemas.microsoft.com/office/drawing/2014/main" id="{532F2E0A-971F-4529-A5A9-8DF22846F8AA}"/>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63</xdr:row>
      <xdr:rowOff>0</xdr:rowOff>
    </xdr:from>
    <xdr:to>
      <xdr:col>2</xdr:col>
      <xdr:colOff>176212</xdr:colOff>
      <xdr:row>63</xdr:row>
      <xdr:rowOff>176212</xdr:rowOff>
    </xdr:to>
    <xdr:sp macro="" textlink="">
      <xdr:nvSpPr>
        <xdr:cNvPr id="1330" name="5-Point Star 42">
          <a:extLst>
            <a:ext uri="{FF2B5EF4-FFF2-40B4-BE49-F238E27FC236}">
              <a16:creationId xmlns:a16="http://schemas.microsoft.com/office/drawing/2014/main" id="{35D0E10E-F2DA-435E-B9BE-A90A0E23A0FB}"/>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62</xdr:row>
      <xdr:rowOff>0</xdr:rowOff>
    </xdr:from>
    <xdr:to>
      <xdr:col>14</xdr:col>
      <xdr:colOff>176212</xdr:colOff>
      <xdr:row>62</xdr:row>
      <xdr:rowOff>176212</xdr:rowOff>
    </xdr:to>
    <xdr:sp macro="" textlink="">
      <xdr:nvSpPr>
        <xdr:cNvPr id="1331" name="5-Point Star 192">
          <a:extLst>
            <a:ext uri="{FF2B5EF4-FFF2-40B4-BE49-F238E27FC236}">
              <a16:creationId xmlns:a16="http://schemas.microsoft.com/office/drawing/2014/main" id="{22A96123-DC82-452A-8522-9BED7FD671FD}"/>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63</xdr:row>
      <xdr:rowOff>0</xdr:rowOff>
    </xdr:from>
    <xdr:to>
      <xdr:col>9</xdr:col>
      <xdr:colOff>176212</xdr:colOff>
      <xdr:row>63</xdr:row>
      <xdr:rowOff>176212</xdr:rowOff>
    </xdr:to>
    <xdr:sp macro="" textlink="">
      <xdr:nvSpPr>
        <xdr:cNvPr id="1332" name="5-Point Star 376">
          <a:extLst>
            <a:ext uri="{FF2B5EF4-FFF2-40B4-BE49-F238E27FC236}">
              <a16:creationId xmlns:a16="http://schemas.microsoft.com/office/drawing/2014/main" id="{C6589056-8048-45CB-AD1C-8CBEC3EF0527}"/>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63</xdr:row>
      <xdr:rowOff>0</xdr:rowOff>
    </xdr:from>
    <xdr:to>
      <xdr:col>10</xdr:col>
      <xdr:colOff>176212</xdr:colOff>
      <xdr:row>63</xdr:row>
      <xdr:rowOff>176212</xdr:rowOff>
    </xdr:to>
    <xdr:sp macro="" textlink="">
      <xdr:nvSpPr>
        <xdr:cNvPr id="1333" name="5-Point Star 377">
          <a:extLst>
            <a:ext uri="{FF2B5EF4-FFF2-40B4-BE49-F238E27FC236}">
              <a16:creationId xmlns:a16="http://schemas.microsoft.com/office/drawing/2014/main" id="{7FB127A4-A703-4325-BECD-3BF5DD91F3FF}"/>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63</xdr:row>
      <xdr:rowOff>0</xdr:rowOff>
    </xdr:from>
    <xdr:to>
      <xdr:col>11</xdr:col>
      <xdr:colOff>176212</xdr:colOff>
      <xdr:row>63</xdr:row>
      <xdr:rowOff>176212</xdr:rowOff>
    </xdr:to>
    <xdr:sp macro="" textlink="">
      <xdr:nvSpPr>
        <xdr:cNvPr id="1334" name="5-Point Star 378">
          <a:extLst>
            <a:ext uri="{FF2B5EF4-FFF2-40B4-BE49-F238E27FC236}">
              <a16:creationId xmlns:a16="http://schemas.microsoft.com/office/drawing/2014/main" id="{0BF18140-F3F1-4CC9-A4A2-E644DA4630F6}"/>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63</xdr:row>
      <xdr:rowOff>0</xdr:rowOff>
    </xdr:from>
    <xdr:to>
      <xdr:col>12</xdr:col>
      <xdr:colOff>176212</xdr:colOff>
      <xdr:row>63</xdr:row>
      <xdr:rowOff>176212</xdr:rowOff>
    </xdr:to>
    <xdr:sp macro="" textlink="">
      <xdr:nvSpPr>
        <xdr:cNvPr id="1335" name="5-Point Star 379">
          <a:extLst>
            <a:ext uri="{FF2B5EF4-FFF2-40B4-BE49-F238E27FC236}">
              <a16:creationId xmlns:a16="http://schemas.microsoft.com/office/drawing/2014/main" id="{1A0D84D8-8C84-49C9-9241-5A352FDB526B}"/>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63</xdr:row>
      <xdr:rowOff>0</xdr:rowOff>
    </xdr:from>
    <xdr:to>
      <xdr:col>13</xdr:col>
      <xdr:colOff>176212</xdr:colOff>
      <xdr:row>63</xdr:row>
      <xdr:rowOff>176212</xdr:rowOff>
    </xdr:to>
    <xdr:sp macro="" textlink="">
      <xdr:nvSpPr>
        <xdr:cNvPr id="1336" name="5-Point Star 380">
          <a:extLst>
            <a:ext uri="{FF2B5EF4-FFF2-40B4-BE49-F238E27FC236}">
              <a16:creationId xmlns:a16="http://schemas.microsoft.com/office/drawing/2014/main" id="{ED3B53F1-EC0F-44F2-ABB3-EEEAF60E347B}"/>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62</xdr:row>
      <xdr:rowOff>0</xdr:rowOff>
    </xdr:from>
    <xdr:to>
      <xdr:col>2</xdr:col>
      <xdr:colOff>176212</xdr:colOff>
      <xdr:row>62</xdr:row>
      <xdr:rowOff>176212</xdr:rowOff>
    </xdr:to>
    <xdr:sp macro="" textlink="">
      <xdr:nvSpPr>
        <xdr:cNvPr id="1337" name="5-Point Star 397">
          <a:extLst>
            <a:ext uri="{FF2B5EF4-FFF2-40B4-BE49-F238E27FC236}">
              <a16:creationId xmlns:a16="http://schemas.microsoft.com/office/drawing/2014/main" id="{13A36119-D513-451E-9468-EB67FF5A8C61}"/>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63</xdr:row>
      <xdr:rowOff>0</xdr:rowOff>
    </xdr:from>
    <xdr:to>
      <xdr:col>5</xdr:col>
      <xdr:colOff>176212</xdr:colOff>
      <xdr:row>63</xdr:row>
      <xdr:rowOff>176212</xdr:rowOff>
    </xdr:to>
    <xdr:sp macro="" textlink="">
      <xdr:nvSpPr>
        <xdr:cNvPr id="1338" name="5-Point Star 3">
          <a:extLst>
            <a:ext uri="{FF2B5EF4-FFF2-40B4-BE49-F238E27FC236}">
              <a16:creationId xmlns:a16="http://schemas.microsoft.com/office/drawing/2014/main" id="{32B1B671-0E41-4913-BA7A-283A0604EE6C}"/>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63</xdr:row>
      <xdr:rowOff>0</xdr:rowOff>
    </xdr:from>
    <xdr:to>
      <xdr:col>2</xdr:col>
      <xdr:colOff>176212</xdr:colOff>
      <xdr:row>63</xdr:row>
      <xdr:rowOff>176212</xdr:rowOff>
    </xdr:to>
    <xdr:sp macro="" textlink="">
      <xdr:nvSpPr>
        <xdr:cNvPr id="1339" name="5-Point Star 29">
          <a:extLst>
            <a:ext uri="{FF2B5EF4-FFF2-40B4-BE49-F238E27FC236}">
              <a16:creationId xmlns:a16="http://schemas.microsoft.com/office/drawing/2014/main" id="{935FEA59-1C00-4643-8051-68FE19EE0681}"/>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63</xdr:row>
      <xdr:rowOff>0</xdr:rowOff>
    </xdr:from>
    <xdr:to>
      <xdr:col>9</xdr:col>
      <xdr:colOff>176212</xdr:colOff>
      <xdr:row>63</xdr:row>
      <xdr:rowOff>176212</xdr:rowOff>
    </xdr:to>
    <xdr:sp macro="" textlink="">
      <xdr:nvSpPr>
        <xdr:cNvPr id="1340" name="5-Point Star 54">
          <a:extLst>
            <a:ext uri="{FF2B5EF4-FFF2-40B4-BE49-F238E27FC236}">
              <a16:creationId xmlns:a16="http://schemas.microsoft.com/office/drawing/2014/main" id="{8A61E6C2-4070-45ED-ABAB-A23450BC40DF}"/>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63</xdr:row>
      <xdr:rowOff>0</xdr:rowOff>
    </xdr:from>
    <xdr:to>
      <xdr:col>10</xdr:col>
      <xdr:colOff>176212</xdr:colOff>
      <xdr:row>63</xdr:row>
      <xdr:rowOff>176212</xdr:rowOff>
    </xdr:to>
    <xdr:sp macro="" textlink="">
      <xdr:nvSpPr>
        <xdr:cNvPr id="1341" name="5-Point Star 55">
          <a:extLst>
            <a:ext uri="{FF2B5EF4-FFF2-40B4-BE49-F238E27FC236}">
              <a16:creationId xmlns:a16="http://schemas.microsoft.com/office/drawing/2014/main" id="{90D88A2D-30F7-4EA0-9B70-91715DD79BDC}"/>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63</xdr:row>
      <xdr:rowOff>0</xdr:rowOff>
    </xdr:from>
    <xdr:to>
      <xdr:col>11</xdr:col>
      <xdr:colOff>176212</xdr:colOff>
      <xdr:row>63</xdr:row>
      <xdr:rowOff>176212</xdr:rowOff>
    </xdr:to>
    <xdr:sp macro="" textlink="">
      <xdr:nvSpPr>
        <xdr:cNvPr id="1342" name="5-Point Star 56">
          <a:extLst>
            <a:ext uri="{FF2B5EF4-FFF2-40B4-BE49-F238E27FC236}">
              <a16:creationId xmlns:a16="http://schemas.microsoft.com/office/drawing/2014/main" id="{ADFE4118-95CC-41A8-B075-311643ADB65E}"/>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63</xdr:row>
      <xdr:rowOff>0</xdr:rowOff>
    </xdr:from>
    <xdr:to>
      <xdr:col>12</xdr:col>
      <xdr:colOff>176212</xdr:colOff>
      <xdr:row>63</xdr:row>
      <xdr:rowOff>176212</xdr:rowOff>
    </xdr:to>
    <xdr:sp macro="" textlink="">
      <xdr:nvSpPr>
        <xdr:cNvPr id="1343" name="5-Point Star 57">
          <a:extLst>
            <a:ext uri="{FF2B5EF4-FFF2-40B4-BE49-F238E27FC236}">
              <a16:creationId xmlns:a16="http://schemas.microsoft.com/office/drawing/2014/main" id="{4B454FDB-C381-4C11-81DE-B680E683DDF1}"/>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63</xdr:row>
      <xdr:rowOff>0</xdr:rowOff>
    </xdr:from>
    <xdr:to>
      <xdr:col>13</xdr:col>
      <xdr:colOff>176212</xdr:colOff>
      <xdr:row>63</xdr:row>
      <xdr:rowOff>176212</xdr:rowOff>
    </xdr:to>
    <xdr:sp macro="" textlink="">
      <xdr:nvSpPr>
        <xdr:cNvPr id="1344" name="5-Point Star 58">
          <a:extLst>
            <a:ext uri="{FF2B5EF4-FFF2-40B4-BE49-F238E27FC236}">
              <a16:creationId xmlns:a16="http://schemas.microsoft.com/office/drawing/2014/main" id="{C784A892-B07E-4E07-A6D4-20B5C7C533CA}"/>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62</xdr:row>
      <xdr:rowOff>0</xdr:rowOff>
    </xdr:from>
    <xdr:to>
      <xdr:col>14</xdr:col>
      <xdr:colOff>176212</xdr:colOff>
      <xdr:row>62</xdr:row>
      <xdr:rowOff>176212</xdr:rowOff>
    </xdr:to>
    <xdr:sp macro="" textlink="">
      <xdr:nvSpPr>
        <xdr:cNvPr id="1345" name="5-Point Star 204">
          <a:extLst>
            <a:ext uri="{FF2B5EF4-FFF2-40B4-BE49-F238E27FC236}">
              <a16:creationId xmlns:a16="http://schemas.microsoft.com/office/drawing/2014/main" id="{F8739704-E596-4896-A86D-711B121211FF}"/>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62</xdr:row>
      <xdr:rowOff>0</xdr:rowOff>
    </xdr:from>
    <xdr:to>
      <xdr:col>2</xdr:col>
      <xdr:colOff>176212</xdr:colOff>
      <xdr:row>62</xdr:row>
      <xdr:rowOff>176212</xdr:rowOff>
    </xdr:to>
    <xdr:sp macro="" textlink="">
      <xdr:nvSpPr>
        <xdr:cNvPr id="1346" name="5-Point Star 405">
          <a:extLst>
            <a:ext uri="{FF2B5EF4-FFF2-40B4-BE49-F238E27FC236}">
              <a16:creationId xmlns:a16="http://schemas.microsoft.com/office/drawing/2014/main" id="{0235F62B-A474-49B6-A16D-B47E84200D81}"/>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63</xdr:row>
      <xdr:rowOff>0</xdr:rowOff>
    </xdr:from>
    <xdr:to>
      <xdr:col>2</xdr:col>
      <xdr:colOff>176212</xdr:colOff>
      <xdr:row>63</xdr:row>
      <xdr:rowOff>176212</xdr:rowOff>
    </xdr:to>
    <xdr:sp macro="" textlink="">
      <xdr:nvSpPr>
        <xdr:cNvPr id="1347" name="5-Point Star 405">
          <a:extLst>
            <a:ext uri="{FF2B5EF4-FFF2-40B4-BE49-F238E27FC236}">
              <a16:creationId xmlns:a16="http://schemas.microsoft.com/office/drawing/2014/main" id="{4D51DE6F-5BFA-4E2D-A4D4-407670285839}"/>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65</xdr:row>
      <xdr:rowOff>0</xdr:rowOff>
    </xdr:from>
    <xdr:to>
      <xdr:col>5</xdr:col>
      <xdr:colOff>176212</xdr:colOff>
      <xdr:row>65</xdr:row>
      <xdr:rowOff>176212</xdr:rowOff>
    </xdr:to>
    <xdr:sp macro="" textlink="">
      <xdr:nvSpPr>
        <xdr:cNvPr id="1348" name="5-Point Star 16">
          <a:extLst>
            <a:ext uri="{FF2B5EF4-FFF2-40B4-BE49-F238E27FC236}">
              <a16:creationId xmlns:a16="http://schemas.microsoft.com/office/drawing/2014/main" id="{01E012E2-9494-43C7-AF8C-94836809C1D9}"/>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65</xdr:row>
      <xdr:rowOff>0</xdr:rowOff>
    </xdr:from>
    <xdr:to>
      <xdr:col>2</xdr:col>
      <xdr:colOff>176212</xdr:colOff>
      <xdr:row>65</xdr:row>
      <xdr:rowOff>176212</xdr:rowOff>
    </xdr:to>
    <xdr:sp macro="" textlink="">
      <xdr:nvSpPr>
        <xdr:cNvPr id="1349" name="5-Point Star 42">
          <a:extLst>
            <a:ext uri="{FF2B5EF4-FFF2-40B4-BE49-F238E27FC236}">
              <a16:creationId xmlns:a16="http://schemas.microsoft.com/office/drawing/2014/main" id="{8DDEEFCE-4698-4611-B226-0E90E790B93F}"/>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64</xdr:row>
      <xdr:rowOff>0</xdr:rowOff>
    </xdr:from>
    <xdr:to>
      <xdr:col>14</xdr:col>
      <xdr:colOff>176212</xdr:colOff>
      <xdr:row>64</xdr:row>
      <xdr:rowOff>176212</xdr:rowOff>
    </xdr:to>
    <xdr:sp macro="" textlink="">
      <xdr:nvSpPr>
        <xdr:cNvPr id="1350" name="5-Point Star 192">
          <a:extLst>
            <a:ext uri="{FF2B5EF4-FFF2-40B4-BE49-F238E27FC236}">
              <a16:creationId xmlns:a16="http://schemas.microsoft.com/office/drawing/2014/main" id="{86C1B17A-BF0B-4B9A-838B-E4639EA8579B}"/>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65</xdr:row>
      <xdr:rowOff>0</xdr:rowOff>
    </xdr:from>
    <xdr:to>
      <xdr:col>9</xdr:col>
      <xdr:colOff>176212</xdr:colOff>
      <xdr:row>65</xdr:row>
      <xdr:rowOff>176212</xdr:rowOff>
    </xdr:to>
    <xdr:sp macro="" textlink="">
      <xdr:nvSpPr>
        <xdr:cNvPr id="1351" name="5-Point Star 376">
          <a:extLst>
            <a:ext uri="{FF2B5EF4-FFF2-40B4-BE49-F238E27FC236}">
              <a16:creationId xmlns:a16="http://schemas.microsoft.com/office/drawing/2014/main" id="{4BBF3BD3-B7C7-4395-935A-97DF03F0203A}"/>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65</xdr:row>
      <xdr:rowOff>0</xdr:rowOff>
    </xdr:from>
    <xdr:to>
      <xdr:col>10</xdr:col>
      <xdr:colOff>176212</xdr:colOff>
      <xdr:row>65</xdr:row>
      <xdr:rowOff>176212</xdr:rowOff>
    </xdr:to>
    <xdr:sp macro="" textlink="">
      <xdr:nvSpPr>
        <xdr:cNvPr id="1352" name="5-Point Star 377">
          <a:extLst>
            <a:ext uri="{FF2B5EF4-FFF2-40B4-BE49-F238E27FC236}">
              <a16:creationId xmlns:a16="http://schemas.microsoft.com/office/drawing/2014/main" id="{A586C2D0-093F-4A80-8DD4-7C7D2F226AF6}"/>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65</xdr:row>
      <xdr:rowOff>0</xdr:rowOff>
    </xdr:from>
    <xdr:to>
      <xdr:col>11</xdr:col>
      <xdr:colOff>176212</xdr:colOff>
      <xdr:row>65</xdr:row>
      <xdr:rowOff>176212</xdr:rowOff>
    </xdr:to>
    <xdr:sp macro="" textlink="">
      <xdr:nvSpPr>
        <xdr:cNvPr id="1353" name="5-Point Star 378">
          <a:extLst>
            <a:ext uri="{FF2B5EF4-FFF2-40B4-BE49-F238E27FC236}">
              <a16:creationId xmlns:a16="http://schemas.microsoft.com/office/drawing/2014/main" id="{AA4FE09A-5B1E-435B-9A19-7986422E0F0B}"/>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65</xdr:row>
      <xdr:rowOff>0</xdr:rowOff>
    </xdr:from>
    <xdr:to>
      <xdr:col>12</xdr:col>
      <xdr:colOff>176212</xdr:colOff>
      <xdr:row>65</xdr:row>
      <xdr:rowOff>176212</xdr:rowOff>
    </xdr:to>
    <xdr:sp macro="" textlink="">
      <xdr:nvSpPr>
        <xdr:cNvPr id="1354" name="5-Point Star 379">
          <a:extLst>
            <a:ext uri="{FF2B5EF4-FFF2-40B4-BE49-F238E27FC236}">
              <a16:creationId xmlns:a16="http://schemas.microsoft.com/office/drawing/2014/main" id="{A901491B-5ABC-4A05-9A68-73EDA2D1AD9E}"/>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65</xdr:row>
      <xdr:rowOff>0</xdr:rowOff>
    </xdr:from>
    <xdr:to>
      <xdr:col>13</xdr:col>
      <xdr:colOff>176212</xdr:colOff>
      <xdr:row>65</xdr:row>
      <xdr:rowOff>176212</xdr:rowOff>
    </xdr:to>
    <xdr:sp macro="" textlink="">
      <xdr:nvSpPr>
        <xdr:cNvPr id="1355" name="5-Point Star 380">
          <a:extLst>
            <a:ext uri="{FF2B5EF4-FFF2-40B4-BE49-F238E27FC236}">
              <a16:creationId xmlns:a16="http://schemas.microsoft.com/office/drawing/2014/main" id="{81AD5C05-0C4B-44B1-966E-CED2D7E1335B}"/>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64</xdr:row>
      <xdr:rowOff>0</xdr:rowOff>
    </xdr:from>
    <xdr:to>
      <xdr:col>2</xdr:col>
      <xdr:colOff>176212</xdr:colOff>
      <xdr:row>64</xdr:row>
      <xdr:rowOff>176212</xdr:rowOff>
    </xdr:to>
    <xdr:sp macro="" textlink="">
      <xdr:nvSpPr>
        <xdr:cNvPr id="1356" name="5-Point Star 397">
          <a:extLst>
            <a:ext uri="{FF2B5EF4-FFF2-40B4-BE49-F238E27FC236}">
              <a16:creationId xmlns:a16="http://schemas.microsoft.com/office/drawing/2014/main" id="{4459C92E-0E93-4ADE-8DB2-1FE493971E03}"/>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65</xdr:row>
      <xdr:rowOff>0</xdr:rowOff>
    </xdr:from>
    <xdr:to>
      <xdr:col>5</xdr:col>
      <xdr:colOff>176212</xdr:colOff>
      <xdr:row>65</xdr:row>
      <xdr:rowOff>176212</xdr:rowOff>
    </xdr:to>
    <xdr:sp macro="" textlink="">
      <xdr:nvSpPr>
        <xdr:cNvPr id="1357" name="5-Point Star 3">
          <a:extLst>
            <a:ext uri="{FF2B5EF4-FFF2-40B4-BE49-F238E27FC236}">
              <a16:creationId xmlns:a16="http://schemas.microsoft.com/office/drawing/2014/main" id="{49CE2621-1A7F-4A12-8984-9A98AEB67745}"/>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65</xdr:row>
      <xdr:rowOff>0</xdr:rowOff>
    </xdr:from>
    <xdr:to>
      <xdr:col>2</xdr:col>
      <xdr:colOff>176212</xdr:colOff>
      <xdr:row>65</xdr:row>
      <xdr:rowOff>176212</xdr:rowOff>
    </xdr:to>
    <xdr:sp macro="" textlink="">
      <xdr:nvSpPr>
        <xdr:cNvPr id="1358" name="5-Point Star 29">
          <a:extLst>
            <a:ext uri="{FF2B5EF4-FFF2-40B4-BE49-F238E27FC236}">
              <a16:creationId xmlns:a16="http://schemas.microsoft.com/office/drawing/2014/main" id="{F679DAF6-7861-4B19-BA6C-7C7BECC43823}"/>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65</xdr:row>
      <xdr:rowOff>0</xdr:rowOff>
    </xdr:from>
    <xdr:to>
      <xdr:col>9</xdr:col>
      <xdr:colOff>176212</xdr:colOff>
      <xdr:row>65</xdr:row>
      <xdr:rowOff>176212</xdr:rowOff>
    </xdr:to>
    <xdr:sp macro="" textlink="">
      <xdr:nvSpPr>
        <xdr:cNvPr id="1359" name="5-Point Star 54">
          <a:extLst>
            <a:ext uri="{FF2B5EF4-FFF2-40B4-BE49-F238E27FC236}">
              <a16:creationId xmlns:a16="http://schemas.microsoft.com/office/drawing/2014/main" id="{9931FBC9-B326-4F78-9031-C71F2271CA1B}"/>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65</xdr:row>
      <xdr:rowOff>0</xdr:rowOff>
    </xdr:from>
    <xdr:to>
      <xdr:col>10</xdr:col>
      <xdr:colOff>176212</xdr:colOff>
      <xdr:row>65</xdr:row>
      <xdr:rowOff>176212</xdr:rowOff>
    </xdr:to>
    <xdr:sp macro="" textlink="">
      <xdr:nvSpPr>
        <xdr:cNvPr id="1360" name="5-Point Star 55">
          <a:extLst>
            <a:ext uri="{FF2B5EF4-FFF2-40B4-BE49-F238E27FC236}">
              <a16:creationId xmlns:a16="http://schemas.microsoft.com/office/drawing/2014/main" id="{F2F2BEDB-AABB-4886-B4BE-71D14C0DE5FA}"/>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65</xdr:row>
      <xdr:rowOff>0</xdr:rowOff>
    </xdr:from>
    <xdr:to>
      <xdr:col>11</xdr:col>
      <xdr:colOff>176212</xdr:colOff>
      <xdr:row>65</xdr:row>
      <xdr:rowOff>176212</xdr:rowOff>
    </xdr:to>
    <xdr:sp macro="" textlink="">
      <xdr:nvSpPr>
        <xdr:cNvPr id="1361" name="5-Point Star 56">
          <a:extLst>
            <a:ext uri="{FF2B5EF4-FFF2-40B4-BE49-F238E27FC236}">
              <a16:creationId xmlns:a16="http://schemas.microsoft.com/office/drawing/2014/main" id="{C393599B-5180-46DD-974F-7A9592D02CCE}"/>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65</xdr:row>
      <xdr:rowOff>0</xdr:rowOff>
    </xdr:from>
    <xdr:to>
      <xdr:col>12</xdr:col>
      <xdr:colOff>176212</xdr:colOff>
      <xdr:row>65</xdr:row>
      <xdr:rowOff>176212</xdr:rowOff>
    </xdr:to>
    <xdr:sp macro="" textlink="">
      <xdr:nvSpPr>
        <xdr:cNvPr id="1362" name="5-Point Star 57">
          <a:extLst>
            <a:ext uri="{FF2B5EF4-FFF2-40B4-BE49-F238E27FC236}">
              <a16:creationId xmlns:a16="http://schemas.microsoft.com/office/drawing/2014/main" id="{929BD476-ED18-4B0F-BB15-8EA6EC3DC51F}"/>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65</xdr:row>
      <xdr:rowOff>0</xdr:rowOff>
    </xdr:from>
    <xdr:to>
      <xdr:col>13</xdr:col>
      <xdr:colOff>176212</xdr:colOff>
      <xdr:row>65</xdr:row>
      <xdr:rowOff>176212</xdr:rowOff>
    </xdr:to>
    <xdr:sp macro="" textlink="">
      <xdr:nvSpPr>
        <xdr:cNvPr id="1363" name="5-Point Star 58">
          <a:extLst>
            <a:ext uri="{FF2B5EF4-FFF2-40B4-BE49-F238E27FC236}">
              <a16:creationId xmlns:a16="http://schemas.microsoft.com/office/drawing/2014/main" id="{23263B90-9E5D-476E-9FAB-424B191B3D2E}"/>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64</xdr:row>
      <xdr:rowOff>0</xdr:rowOff>
    </xdr:from>
    <xdr:to>
      <xdr:col>14</xdr:col>
      <xdr:colOff>176212</xdr:colOff>
      <xdr:row>64</xdr:row>
      <xdr:rowOff>176212</xdr:rowOff>
    </xdr:to>
    <xdr:sp macro="" textlink="">
      <xdr:nvSpPr>
        <xdr:cNvPr id="1364" name="5-Point Star 204">
          <a:extLst>
            <a:ext uri="{FF2B5EF4-FFF2-40B4-BE49-F238E27FC236}">
              <a16:creationId xmlns:a16="http://schemas.microsoft.com/office/drawing/2014/main" id="{0D89A477-52CB-4F0E-85B2-1189DB934899}"/>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64</xdr:row>
      <xdr:rowOff>0</xdr:rowOff>
    </xdr:from>
    <xdr:to>
      <xdr:col>2</xdr:col>
      <xdr:colOff>176212</xdr:colOff>
      <xdr:row>64</xdr:row>
      <xdr:rowOff>176212</xdr:rowOff>
    </xdr:to>
    <xdr:sp macro="" textlink="">
      <xdr:nvSpPr>
        <xdr:cNvPr id="1365" name="5-Point Star 405">
          <a:extLst>
            <a:ext uri="{FF2B5EF4-FFF2-40B4-BE49-F238E27FC236}">
              <a16:creationId xmlns:a16="http://schemas.microsoft.com/office/drawing/2014/main" id="{6CE189F3-919A-46F6-AD69-EDDCE0608610}"/>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65</xdr:row>
      <xdr:rowOff>0</xdr:rowOff>
    </xdr:from>
    <xdr:to>
      <xdr:col>2</xdr:col>
      <xdr:colOff>176212</xdr:colOff>
      <xdr:row>65</xdr:row>
      <xdr:rowOff>176212</xdr:rowOff>
    </xdr:to>
    <xdr:sp macro="" textlink="">
      <xdr:nvSpPr>
        <xdr:cNvPr id="1366" name="5-Point Star 405">
          <a:extLst>
            <a:ext uri="{FF2B5EF4-FFF2-40B4-BE49-F238E27FC236}">
              <a16:creationId xmlns:a16="http://schemas.microsoft.com/office/drawing/2014/main" id="{9EBD9B27-A999-4F3F-BD33-76CD68F94BD0}"/>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67</xdr:row>
      <xdr:rowOff>0</xdr:rowOff>
    </xdr:from>
    <xdr:to>
      <xdr:col>5</xdr:col>
      <xdr:colOff>176212</xdr:colOff>
      <xdr:row>67</xdr:row>
      <xdr:rowOff>176212</xdr:rowOff>
    </xdr:to>
    <xdr:sp macro="" textlink="">
      <xdr:nvSpPr>
        <xdr:cNvPr id="1367" name="5-Point Star 16">
          <a:extLst>
            <a:ext uri="{FF2B5EF4-FFF2-40B4-BE49-F238E27FC236}">
              <a16:creationId xmlns:a16="http://schemas.microsoft.com/office/drawing/2014/main" id="{15B920AE-2CE1-4CF6-8AD0-0D4B12D72DAD}"/>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67</xdr:row>
      <xdr:rowOff>0</xdr:rowOff>
    </xdr:from>
    <xdr:to>
      <xdr:col>2</xdr:col>
      <xdr:colOff>176212</xdr:colOff>
      <xdr:row>67</xdr:row>
      <xdr:rowOff>176212</xdr:rowOff>
    </xdr:to>
    <xdr:sp macro="" textlink="">
      <xdr:nvSpPr>
        <xdr:cNvPr id="1368" name="5-Point Star 42">
          <a:extLst>
            <a:ext uri="{FF2B5EF4-FFF2-40B4-BE49-F238E27FC236}">
              <a16:creationId xmlns:a16="http://schemas.microsoft.com/office/drawing/2014/main" id="{2FA60D80-E282-4421-8B49-901571370A01}"/>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66</xdr:row>
      <xdr:rowOff>0</xdr:rowOff>
    </xdr:from>
    <xdr:to>
      <xdr:col>14</xdr:col>
      <xdr:colOff>176212</xdr:colOff>
      <xdr:row>66</xdr:row>
      <xdr:rowOff>176212</xdr:rowOff>
    </xdr:to>
    <xdr:sp macro="" textlink="">
      <xdr:nvSpPr>
        <xdr:cNvPr id="1369" name="5-Point Star 192">
          <a:extLst>
            <a:ext uri="{FF2B5EF4-FFF2-40B4-BE49-F238E27FC236}">
              <a16:creationId xmlns:a16="http://schemas.microsoft.com/office/drawing/2014/main" id="{E4CB2E0F-D739-4C57-80CE-EB44C43F7386}"/>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67</xdr:row>
      <xdr:rowOff>0</xdr:rowOff>
    </xdr:from>
    <xdr:to>
      <xdr:col>9</xdr:col>
      <xdr:colOff>176212</xdr:colOff>
      <xdr:row>67</xdr:row>
      <xdr:rowOff>176212</xdr:rowOff>
    </xdr:to>
    <xdr:sp macro="" textlink="">
      <xdr:nvSpPr>
        <xdr:cNvPr id="1370" name="5-Point Star 376">
          <a:extLst>
            <a:ext uri="{FF2B5EF4-FFF2-40B4-BE49-F238E27FC236}">
              <a16:creationId xmlns:a16="http://schemas.microsoft.com/office/drawing/2014/main" id="{3F9AE362-7FE9-49CB-B318-D8C3F218A180}"/>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67</xdr:row>
      <xdr:rowOff>0</xdr:rowOff>
    </xdr:from>
    <xdr:to>
      <xdr:col>10</xdr:col>
      <xdr:colOff>176212</xdr:colOff>
      <xdr:row>67</xdr:row>
      <xdr:rowOff>176212</xdr:rowOff>
    </xdr:to>
    <xdr:sp macro="" textlink="">
      <xdr:nvSpPr>
        <xdr:cNvPr id="1371" name="5-Point Star 377">
          <a:extLst>
            <a:ext uri="{FF2B5EF4-FFF2-40B4-BE49-F238E27FC236}">
              <a16:creationId xmlns:a16="http://schemas.microsoft.com/office/drawing/2014/main" id="{421A68D0-3959-4AD3-8CD4-B21A5E44D0E3}"/>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67</xdr:row>
      <xdr:rowOff>0</xdr:rowOff>
    </xdr:from>
    <xdr:to>
      <xdr:col>11</xdr:col>
      <xdr:colOff>176212</xdr:colOff>
      <xdr:row>67</xdr:row>
      <xdr:rowOff>176212</xdr:rowOff>
    </xdr:to>
    <xdr:sp macro="" textlink="">
      <xdr:nvSpPr>
        <xdr:cNvPr id="1372" name="5-Point Star 378">
          <a:extLst>
            <a:ext uri="{FF2B5EF4-FFF2-40B4-BE49-F238E27FC236}">
              <a16:creationId xmlns:a16="http://schemas.microsoft.com/office/drawing/2014/main" id="{956D902D-EB63-4A0F-B234-8B20F0684645}"/>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67</xdr:row>
      <xdr:rowOff>0</xdr:rowOff>
    </xdr:from>
    <xdr:to>
      <xdr:col>12</xdr:col>
      <xdr:colOff>176212</xdr:colOff>
      <xdr:row>67</xdr:row>
      <xdr:rowOff>176212</xdr:rowOff>
    </xdr:to>
    <xdr:sp macro="" textlink="">
      <xdr:nvSpPr>
        <xdr:cNvPr id="1373" name="5-Point Star 379">
          <a:extLst>
            <a:ext uri="{FF2B5EF4-FFF2-40B4-BE49-F238E27FC236}">
              <a16:creationId xmlns:a16="http://schemas.microsoft.com/office/drawing/2014/main" id="{0302E5F3-A350-414D-8DB0-97C5D2F9D44F}"/>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67</xdr:row>
      <xdr:rowOff>0</xdr:rowOff>
    </xdr:from>
    <xdr:to>
      <xdr:col>13</xdr:col>
      <xdr:colOff>176212</xdr:colOff>
      <xdr:row>67</xdr:row>
      <xdr:rowOff>176212</xdr:rowOff>
    </xdr:to>
    <xdr:sp macro="" textlink="">
      <xdr:nvSpPr>
        <xdr:cNvPr id="1374" name="5-Point Star 380">
          <a:extLst>
            <a:ext uri="{FF2B5EF4-FFF2-40B4-BE49-F238E27FC236}">
              <a16:creationId xmlns:a16="http://schemas.microsoft.com/office/drawing/2014/main" id="{D0C18000-08FE-43D9-ABFF-8B5C6B8485B5}"/>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66</xdr:row>
      <xdr:rowOff>0</xdr:rowOff>
    </xdr:from>
    <xdr:to>
      <xdr:col>2</xdr:col>
      <xdr:colOff>176212</xdr:colOff>
      <xdr:row>66</xdr:row>
      <xdr:rowOff>176212</xdr:rowOff>
    </xdr:to>
    <xdr:sp macro="" textlink="">
      <xdr:nvSpPr>
        <xdr:cNvPr id="1375" name="5-Point Star 397">
          <a:extLst>
            <a:ext uri="{FF2B5EF4-FFF2-40B4-BE49-F238E27FC236}">
              <a16:creationId xmlns:a16="http://schemas.microsoft.com/office/drawing/2014/main" id="{A71A93CD-F7F8-4B55-9B1B-BBA8921C9DBD}"/>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67</xdr:row>
      <xdr:rowOff>0</xdr:rowOff>
    </xdr:from>
    <xdr:to>
      <xdr:col>5</xdr:col>
      <xdr:colOff>176212</xdr:colOff>
      <xdr:row>67</xdr:row>
      <xdr:rowOff>176212</xdr:rowOff>
    </xdr:to>
    <xdr:sp macro="" textlink="">
      <xdr:nvSpPr>
        <xdr:cNvPr id="1376" name="5-Point Star 3">
          <a:extLst>
            <a:ext uri="{FF2B5EF4-FFF2-40B4-BE49-F238E27FC236}">
              <a16:creationId xmlns:a16="http://schemas.microsoft.com/office/drawing/2014/main" id="{F412729C-F440-4185-B692-96882760FF9A}"/>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67</xdr:row>
      <xdr:rowOff>0</xdr:rowOff>
    </xdr:from>
    <xdr:to>
      <xdr:col>2</xdr:col>
      <xdr:colOff>176212</xdr:colOff>
      <xdr:row>67</xdr:row>
      <xdr:rowOff>176212</xdr:rowOff>
    </xdr:to>
    <xdr:sp macro="" textlink="">
      <xdr:nvSpPr>
        <xdr:cNvPr id="1377" name="5-Point Star 29">
          <a:extLst>
            <a:ext uri="{FF2B5EF4-FFF2-40B4-BE49-F238E27FC236}">
              <a16:creationId xmlns:a16="http://schemas.microsoft.com/office/drawing/2014/main" id="{629860B5-D837-4FEF-825A-4DF433B2311A}"/>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67</xdr:row>
      <xdr:rowOff>0</xdr:rowOff>
    </xdr:from>
    <xdr:to>
      <xdr:col>9</xdr:col>
      <xdr:colOff>176212</xdr:colOff>
      <xdr:row>67</xdr:row>
      <xdr:rowOff>176212</xdr:rowOff>
    </xdr:to>
    <xdr:sp macro="" textlink="">
      <xdr:nvSpPr>
        <xdr:cNvPr id="1378" name="5-Point Star 54">
          <a:extLst>
            <a:ext uri="{FF2B5EF4-FFF2-40B4-BE49-F238E27FC236}">
              <a16:creationId xmlns:a16="http://schemas.microsoft.com/office/drawing/2014/main" id="{6FD01739-1CAC-42F6-9ED5-26928198D843}"/>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67</xdr:row>
      <xdr:rowOff>0</xdr:rowOff>
    </xdr:from>
    <xdr:to>
      <xdr:col>10</xdr:col>
      <xdr:colOff>176212</xdr:colOff>
      <xdr:row>67</xdr:row>
      <xdr:rowOff>176212</xdr:rowOff>
    </xdr:to>
    <xdr:sp macro="" textlink="">
      <xdr:nvSpPr>
        <xdr:cNvPr id="1379" name="5-Point Star 55">
          <a:extLst>
            <a:ext uri="{FF2B5EF4-FFF2-40B4-BE49-F238E27FC236}">
              <a16:creationId xmlns:a16="http://schemas.microsoft.com/office/drawing/2014/main" id="{30963F58-FF43-4895-A5C2-291553836105}"/>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67</xdr:row>
      <xdr:rowOff>0</xdr:rowOff>
    </xdr:from>
    <xdr:to>
      <xdr:col>11</xdr:col>
      <xdr:colOff>176212</xdr:colOff>
      <xdr:row>67</xdr:row>
      <xdr:rowOff>176212</xdr:rowOff>
    </xdr:to>
    <xdr:sp macro="" textlink="">
      <xdr:nvSpPr>
        <xdr:cNvPr id="1380" name="5-Point Star 56">
          <a:extLst>
            <a:ext uri="{FF2B5EF4-FFF2-40B4-BE49-F238E27FC236}">
              <a16:creationId xmlns:a16="http://schemas.microsoft.com/office/drawing/2014/main" id="{F27543C4-F835-4A8F-BBA2-05BFE53E704D}"/>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67</xdr:row>
      <xdr:rowOff>0</xdr:rowOff>
    </xdr:from>
    <xdr:to>
      <xdr:col>12</xdr:col>
      <xdr:colOff>176212</xdr:colOff>
      <xdr:row>67</xdr:row>
      <xdr:rowOff>176212</xdr:rowOff>
    </xdr:to>
    <xdr:sp macro="" textlink="">
      <xdr:nvSpPr>
        <xdr:cNvPr id="1381" name="5-Point Star 57">
          <a:extLst>
            <a:ext uri="{FF2B5EF4-FFF2-40B4-BE49-F238E27FC236}">
              <a16:creationId xmlns:a16="http://schemas.microsoft.com/office/drawing/2014/main" id="{694EFC41-6ECC-4521-94A3-141A1A8D7C58}"/>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67</xdr:row>
      <xdr:rowOff>0</xdr:rowOff>
    </xdr:from>
    <xdr:to>
      <xdr:col>13</xdr:col>
      <xdr:colOff>176212</xdr:colOff>
      <xdr:row>67</xdr:row>
      <xdr:rowOff>176212</xdr:rowOff>
    </xdr:to>
    <xdr:sp macro="" textlink="">
      <xdr:nvSpPr>
        <xdr:cNvPr id="1382" name="5-Point Star 58">
          <a:extLst>
            <a:ext uri="{FF2B5EF4-FFF2-40B4-BE49-F238E27FC236}">
              <a16:creationId xmlns:a16="http://schemas.microsoft.com/office/drawing/2014/main" id="{A15886AB-BE4B-4C3B-B287-27DA421F45D2}"/>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66</xdr:row>
      <xdr:rowOff>0</xdr:rowOff>
    </xdr:from>
    <xdr:to>
      <xdr:col>14</xdr:col>
      <xdr:colOff>176212</xdr:colOff>
      <xdr:row>66</xdr:row>
      <xdr:rowOff>176212</xdr:rowOff>
    </xdr:to>
    <xdr:sp macro="" textlink="">
      <xdr:nvSpPr>
        <xdr:cNvPr id="1383" name="5-Point Star 204">
          <a:extLst>
            <a:ext uri="{FF2B5EF4-FFF2-40B4-BE49-F238E27FC236}">
              <a16:creationId xmlns:a16="http://schemas.microsoft.com/office/drawing/2014/main" id="{3D43A991-89F6-4C20-9B66-53D2135D3721}"/>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66</xdr:row>
      <xdr:rowOff>0</xdr:rowOff>
    </xdr:from>
    <xdr:to>
      <xdr:col>2</xdr:col>
      <xdr:colOff>176212</xdr:colOff>
      <xdr:row>66</xdr:row>
      <xdr:rowOff>176212</xdr:rowOff>
    </xdr:to>
    <xdr:sp macro="" textlink="">
      <xdr:nvSpPr>
        <xdr:cNvPr id="1384" name="5-Point Star 405">
          <a:extLst>
            <a:ext uri="{FF2B5EF4-FFF2-40B4-BE49-F238E27FC236}">
              <a16:creationId xmlns:a16="http://schemas.microsoft.com/office/drawing/2014/main" id="{7FF8FDC1-BCE6-4121-A927-BE57AEDB2199}"/>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67</xdr:row>
      <xdr:rowOff>0</xdr:rowOff>
    </xdr:from>
    <xdr:to>
      <xdr:col>2</xdr:col>
      <xdr:colOff>176212</xdr:colOff>
      <xdr:row>67</xdr:row>
      <xdr:rowOff>176212</xdr:rowOff>
    </xdr:to>
    <xdr:sp macro="" textlink="">
      <xdr:nvSpPr>
        <xdr:cNvPr id="1385" name="5-Point Star 405">
          <a:extLst>
            <a:ext uri="{FF2B5EF4-FFF2-40B4-BE49-F238E27FC236}">
              <a16:creationId xmlns:a16="http://schemas.microsoft.com/office/drawing/2014/main" id="{4273F04F-E5DD-4A90-BAE2-B12F590C322E}"/>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69</xdr:row>
      <xdr:rowOff>0</xdr:rowOff>
    </xdr:from>
    <xdr:to>
      <xdr:col>5</xdr:col>
      <xdr:colOff>176212</xdr:colOff>
      <xdr:row>69</xdr:row>
      <xdr:rowOff>176212</xdr:rowOff>
    </xdr:to>
    <xdr:sp macro="" textlink="">
      <xdr:nvSpPr>
        <xdr:cNvPr id="1386" name="5-Point Star 16">
          <a:extLst>
            <a:ext uri="{FF2B5EF4-FFF2-40B4-BE49-F238E27FC236}">
              <a16:creationId xmlns:a16="http://schemas.microsoft.com/office/drawing/2014/main" id="{51E03CB7-5E8D-4DBF-991F-A59EAC99D3D6}"/>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69</xdr:row>
      <xdr:rowOff>0</xdr:rowOff>
    </xdr:from>
    <xdr:to>
      <xdr:col>2</xdr:col>
      <xdr:colOff>176212</xdr:colOff>
      <xdr:row>69</xdr:row>
      <xdr:rowOff>176212</xdr:rowOff>
    </xdr:to>
    <xdr:sp macro="" textlink="">
      <xdr:nvSpPr>
        <xdr:cNvPr id="1387" name="5-Point Star 42">
          <a:extLst>
            <a:ext uri="{FF2B5EF4-FFF2-40B4-BE49-F238E27FC236}">
              <a16:creationId xmlns:a16="http://schemas.microsoft.com/office/drawing/2014/main" id="{172DA637-506B-45E6-AD10-7E10EA664847}"/>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68</xdr:row>
      <xdr:rowOff>0</xdr:rowOff>
    </xdr:from>
    <xdr:to>
      <xdr:col>14</xdr:col>
      <xdr:colOff>176212</xdr:colOff>
      <xdr:row>68</xdr:row>
      <xdr:rowOff>176212</xdr:rowOff>
    </xdr:to>
    <xdr:sp macro="" textlink="">
      <xdr:nvSpPr>
        <xdr:cNvPr id="1388" name="5-Point Star 192">
          <a:extLst>
            <a:ext uri="{FF2B5EF4-FFF2-40B4-BE49-F238E27FC236}">
              <a16:creationId xmlns:a16="http://schemas.microsoft.com/office/drawing/2014/main" id="{19054A5B-1B40-48CC-AA2E-B5C3D7793D05}"/>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69</xdr:row>
      <xdr:rowOff>0</xdr:rowOff>
    </xdr:from>
    <xdr:to>
      <xdr:col>9</xdr:col>
      <xdr:colOff>176212</xdr:colOff>
      <xdr:row>69</xdr:row>
      <xdr:rowOff>176212</xdr:rowOff>
    </xdr:to>
    <xdr:sp macro="" textlink="">
      <xdr:nvSpPr>
        <xdr:cNvPr id="1389" name="5-Point Star 376">
          <a:extLst>
            <a:ext uri="{FF2B5EF4-FFF2-40B4-BE49-F238E27FC236}">
              <a16:creationId xmlns:a16="http://schemas.microsoft.com/office/drawing/2014/main" id="{A34506AC-03EB-41B0-953C-A602D9B0D615}"/>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69</xdr:row>
      <xdr:rowOff>0</xdr:rowOff>
    </xdr:from>
    <xdr:to>
      <xdr:col>10</xdr:col>
      <xdr:colOff>176212</xdr:colOff>
      <xdr:row>69</xdr:row>
      <xdr:rowOff>176212</xdr:rowOff>
    </xdr:to>
    <xdr:sp macro="" textlink="">
      <xdr:nvSpPr>
        <xdr:cNvPr id="1390" name="5-Point Star 377">
          <a:extLst>
            <a:ext uri="{FF2B5EF4-FFF2-40B4-BE49-F238E27FC236}">
              <a16:creationId xmlns:a16="http://schemas.microsoft.com/office/drawing/2014/main" id="{F638A8C5-7F32-4ECE-AA25-20187C76B97A}"/>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69</xdr:row>
      <xdr:rowOff>0</xdr:rowOff>
    </xdr:from>
    <xdr:to>
      <xdr:col>11</xdr:col>
      <xdr:colOff>176212</xdr:colOff>
      <xdr:row>69</xdr:row>
      <xdr:rowOff>176212</xdr:rowOff>
    </xdr:to>
    <xdr:sp macro="" textlink="">
      <xdr:nvSpPr>
        <xdr:cNvPr id="1391" name="5-Point Star 378">
          <a:extLst>
            <a:ext uri="{FF2B5EF4-FFF2-40B4-BE49-F238E27FC236}">
              <a16:creationId xmlns:a16="http://schemas.microsoft.com/office/drawing/2014/main" id="{44DCAF7A-CE55-4FE7-8B61-718865683E8F}"/>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69</xdr:row>
      <xdr:rowOff>0</xdr:rowOff>
    </xdr:from>
    <xdr:to>
      <xdr:col>12</xdr:col>
      <xdr:colOff>176212</xdr:colOff>
      <xdr:row>69</xdr:row>
      <xdr:rowOff>176212</xdr:rowOff>
    </xdr:to>
    <xdr:sp macro="" textlink="">
      <xdr:nvSpPr>
        <xdr:cNvPr id="1392" name="5-Point Star 379">
          <a:extLst>
            <a:ext uri="{FF2B5EF4-FFF2-40B4-BE49-F238E27FC236}">
              <a16:creationId xmlns:a16="http://schemas.microsoft.com/office/drawing/2014/main" id="{4FA29C02-6AF3-489C-AF5D-09B673DBFCBD}"/>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69</xdr:row>
      <xdr:rowOff>0</xdr:rowOff>
    </xdr:from>
    <xdr:to>
      <xdr:col>13</xdr:col>
      <xdr:colOff>176212</xdr:colOff>
      <xdr:row>69</xdr:row>
      <xdr:rowOff>176212</xdr:rowOff>
    </xdr:to>
    <xdr:sp macro="" textlink="">
      <xdr:nvSpPr>
        <xdr:cNvPr id="1393" name="5-Point Star 380">
          <a:extLst>
            <a:ext uri="{FF2B5EF4-FFF2-40B4-BE49-F238E27FC236}">
              <a16:creationId xmlns:a16="http://schemas.microsoft.com/office/drawing/2014/main" id="{47CABAB8-A5B9-4D13-B0CC-8C9D5B86489F}"/>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68</xdr:row>
      <xdr:rowOff>0</xdr:rowOff>
    </xdr:from>
    <xdr:to>
      <xdr:col>2</xdr:col>
      <xdr:colOff>176212</xdr:colOff>
      <xdr:row>68</xdr:row>
      <xdr:rowOff>176212</xdr:rowOff>
    </xdr:to>
    <xdr:sp macro="" textlink="">
      <xdr:nvSpPr>
        <xdr:cNvPr id="1394" name="5-Point Star 397">
          <a:extLst>
            <a:ext uri="{FF2B5EF4-FFF2-40B4-BE49-F238E27FC236}">
              <a16:creationId xmlns:a16="http://schemas.microsoft.com/office/drawing/2014/main" id="{1071137C-7644-4DEC-A5FE-DCEE13FBCD5C}"/>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69</xdr:row>
      <xdr:rowOff>0</xdr:rowOff>
    </xdr:from>
    <xdr:to>
      <xdr:col>5</xdr:col>
      <xdr:colOff>176212</xdr:colOff>
      <xdr:row>69</xdr:row>
      <xdr:rowOff>176212</xdr:rowOff>
    </xdr:to>
    <xdr:sp macro="" textlink="">
      <xdr:nvSpPr>
        <xdr:cNvPr id="1395" name="5-Point Star 3">
          <a:extLst>
            <a:ext uri="{FF2B5EF4-FFF2-40B4-BE49-F238E27FC236}">
              <a16:creationId xmlns:a16="http://schemas.microsoft.com/office/drawing/2014/main" id="{53F24603-BE49-42B2-AB09-E1EA025EAED3}"/>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69</xdr:row>
      <xdr:rowOff>0</xdr:rowOff>
    </xdr:from>
    <xdr:to>
      <xdr:col>2</xdr:col>
      <xdr:colOff>176212</xdr:colOff>
      <xdr:row>69</xdr:row>
      <xdr:rowOff>176212</xdr:rowOff>
    </xdr:to>
    <xdr:sp macro="" textlink="">
      <xdr:nvSpPr>
        <xdr:cNvPr id="1396" name="5-Point Star 29">
          <a:extLst>
            <a:ext uri="{FF2B5EF4-FFF2-40B4-BE49-F238E27FC236}">
              <a16:creationId xmlns:a16="http://schemas.microsoft.com/office/drawing/2014/main" id="{B3762ECF-3A19-4242-B373-7380499D3393}"/>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69</xdr:row>
      <xdr:rowOff>0</xdr:rowOff>
    </xdr:from>
    <xdr:to>
      <xdr:col>9</xdr:col>
      <xdr:colOff>176212</xdr:colOff>
      <xdr:row>69</xdr:row>
      <xdr:rowOff>176212</xdr:rowOff>
    </xdr:to>
    <xdr:sp macro="" textlink="">
      <xdr:nvSpPr>
        <xdr:cNvPr id="1397" name="5-Point Star 54">
          <a:extLst>
            <a:ext uri="{FF2B5EF4-FFF2-40B4-BE49-F238E27FC236}">
              <a16:creationId xmlns:a16="http://schemas.microsoft.com/office/drawing/2014/main" id="{16BBF294-3223-4FA1-AE54-0078054391DB}"/>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69</xdr:row>
      <xdr:rowOff>0</xdr:rowOff>
    </xdr:from>
    <xdr:to>
      <xdr:col>10</xdr:col>
      <xdr:colOff>176212</xdr:colOff>
      <xdr:row>69</xdr:row>
      <xdr:rowOff>176212</xdr:rowOff>
    </xdr:to>
    <xdr:sp macro="" textlink="">
      <xdr:nvSpPr>
        <xdr:cNvPr id="1398" name="5-Point Star 55">
          <a:extLst>
            <a:ext uri="{FF2B5EF4-FFF2-40B4-BE49-F238E27FC236}">
              <a16:creationId xmlns:a16="http://schemas.microsoft.com/office/drawing/2014/main" id="{F4EA5E84-4DCC-4E29-8F4D-A28749F4F194}"/>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69</xdr:row>
      <xdr:rowOff>0</xdr:rowOff>
    </xdr:from>
    <xdr:to>
      <xdr:col>11</xdr:col>
      <xdr:colOff>176212</xdr:colOff>
      <xdr:row>69</xdr:row>
      <xdr:rowOff>176212</xdr:rowOff>
    </xdr:to>
    <xdr:sp macro="" textlink="">
      <xdr:nvSpPr>
        <xdr:cNvPr id="1399" name="5-Point Star 56">
          <a:extLst>
            <a:ext uri="{FF2B5EF4-FFF2-40B4-BE49-F238E27FC236}">
              <a16:creationId xmlns:a16="http://schemas.microsoft.com/office/drawing/2014/main" id="{E0C4CB55-13B4-4000-910E-62B590334690}"/>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69</xdr:row>
      <xdr:rowOff>0</xdr:rowOff>
    </xdr:from>
    <xdr:to>
      <xdr:col>12</xdr:col>
      <xdr:colOff>176212</xdr:colOff>
      <xdr:row>69</xdr:row>
      <xdr:rowOff>176212</xdr:rowOff>
    </xdr:to>
    <xdr:sp macro="" textlink="">
      <xdr:nvSpPr>
        <xdr:cNvPr id="1400" name="5-Point Star 57">
          <a:extLst>
            <a:ext uri="{FF2B5EF4-FFF2-40B4-BE49-F238E27FC236}">
              <a16:creationId xmlns:a16="http://schemas.microsoft.com/office/drawing/2014/main" id="{ED82B682-06B4-43E1-A8BC-58E2A4DFC29E}"/>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69</xdr:row>
      <xdr:rowOff>0</xdr:rowOff>
    </xdr:from>
    <xdr:to>
      <xdr:col>13</xdr:col>
      <xdr:colOff>176212</xdr:colOff>
      <xdr:row>69</xdr:row>
      <xdr:rowOff>176212</xdr:rowOff>
    </xdr:to>
    <xdr:sp macro="" textlink="">
      <xdr:nvSpPr>
        <xdr:cNvPr id="1401" name="5-Point Star 58">
          <a:extLst>
            <a:ext uri="{FF2B5EF4-FFF2-40B4-BE49-F238E27FC236}">
              <a16:creationId xmlns:a16="http://schemas.microsoft.com/office/drawing/2014/main" id="{DF30974C-7212-4F80-9E6A-0DD3723CEB6C}"/>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68</xdr:row>
      <xdr:rowOff>0</xdr:rowOff>
    </xdr:from>
    <xdr:to>
      <xdr:col>14</xdr:col>
      <xdr:colOff>176212</xdr:colOff>
      <xdr:row>68</xdr:row>
      <xdr:rowOff>176212</xdr:rowOff>
    </xdr:to>
    <xdr:sp macro="" textlink="">
      <xdr:nvSpPr>
        <xdr:cNvPr id="1402" name="5-Point Star 204">
          <a:extLst>
            <a:ext uri="{FF2B5EF4-FFF2-40B4-BE49-F238E27FC236}">
              <a16:creationId xmlns:a16="http://schemas.microsoft.com/office/drawing/2014/main" id="{BF08935B-F694-49DD-98CB-20AD9C18BB75}"/>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68</xdr:row>
      <xdr:rowOff>0</xdr:rowOff>
    </xdr:from>
    <xdr:to>
      <xdr:col>2</xdr:col>
      <xdr:colOff>176212</xdr:colOff>
      <xdr:row>68</xdr:row>
      <xdr:rowOff>176212</xdr:rowOff>
    </xdr:to>
    <xdr:sp macro="" textlink="">
      <xdr:nvSpPr>
        <xdr:cNvPr id="1403" name="5-Point Star 405">
          <a:extLst>
            <a:ext uri="{FF2B5EF4-FFF2-40B4-BE49-F238E27FC236}">
              <a16:creationId xmlns:a16="http://schemas.microsoft.com/office/drawing/2014/main" id="{A9014277-2984-4EE6-B93A-A394778E5707}"/>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69</xdr:row>
      <xdr:rowOff>0</xdr:rowOff>
    </xdr:from>
    <xdr:to>
      <xdr:col>2</xdr:col>
      <xdr:colOff>176212</xdr:colOff>
      <xdr:row>69</xdr:row>
      <xdr:rowOff>176212</xdr:rowOff>
    </xdr:to>
    <xdr:sp macro="" textlink="">
      <xdr:nvSpPr>
        <xdr:cNvPr id="1404" name="5-Point Star 405">
          <a:extLst>
            <a:ext uri="{FF2B5EF4-FFF2-40B4-BE49-F238E27FC236}">
              <a16:creationId xmlns:a16="http://schemas.microsoft.com/office/drawing/2014/main" id="{1FB088D8-EBE7-4F5A-A734-0F7733101BA5}"/>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71</xdr:row>
      <xdr:rowOff>0</xdr:rowOff>
    </xdr:from>
    <xdr:to>
      <xdr:col>5</xdr:col>
      <xdr:colOff>176212</xdr:colOff>
      <xdr:row>71</xdr:row>
      <xdr:rowOff>176212</xdr:rowOff>
    </xdr:to>
    <xdr:sp macro="" textlink="">
      <xdr:nvSpPr>
        <xdr:cNvPr id="1405" name="5-Point Star 16">
          <a:extLst>
            <a:ext uri="{FF2B5EF4-FFF2-40B4-BE49-F238E27FC236}">
              <a16:creationId xmlns:a16="http://schemas.microsoft.com/office/drawing/2014/main" id="{68A6B65D-E83E-47BC-A1E0-D860F92C18EF}"/>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71</xdr:row>
      <xdr:rowOff>0</xdr:rowOff>
    </xdr:from>
    <xdr:to>
      <xdr:col>2</xdr:col>
      <xdr:colOff>176212</xdr:colOff>
      <xdr:row>71</xdr:row>
      <xdr:rowOff>176212</xdr:rowOff>
    </xdr:to>
    <xdr:sp macro="" textlink="">
      <xdr:nvSpPr>
        <xdr:cNvPr id="1406" name="5-Point Star 42">
          <a:extLst>
            <a:ext uri="{FF2B5EF4-FFF2-40B4-BE49-F238E27FC236}">
              <a16:creationId xmlns:a16="http://schemas.microsoft.com/office/drawing/2014/main" id="{B5959589-0CCE-4B3A-862C-CA7B28AA8CA9}"/>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70</xdr:row>
      <xdr:rowOff>0</xdr:rowOff>
    </xdr:from>
    <xdr:to>
      <xdr:col>14</xdr:col>
      <xdr:colOff>176212</xdr:colOff>
      <xdr:row>70</xdr:row>
      <xdr:rowOff>176212</xdr:rowOff>
    </xdr:to>
    <xdr:sp macro="" textlink="">
      <xdr:nvSpPr>
        <xdr:cNvPr id="1407" name="5-Point Star 192">
          <a:extLst>
            <a:ext uri="{FF2B5EF4-FFF2-40B4-BE49-F238E27FC236}">
              <a16:creationId xmlns:a16="http://schemas.microsoft.com/office/drawing/2014/main" id="{248B392F-3ABC-4ED6-8CF1-793E8391A8E7}"/>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71</xdr:row>
      <xdr:rowOff>0</xdr:rowOff>
    </xdr:from>
    <xdr:to>
      <xdr:col>9</xdr:col>
      <xdr:colOff>176212</xdr:colOff>
      <xdr:row>71</xdr:row>
      <xdr:rowOff>176212</xdr:rowOff>
    </xdr:to>
    <xdr:sp macro="" textlink="">
      <xdr:nvSpPr>
        <xdr:cNvPr id="1408" name="5-Point Star 376">
          <a:extLst>
            <a:ext uri="{FF2B5EF4-FFF2-40B4-BE49-F238E27FC236}">
              <a16:creationId xmlns:a16="http://schemas.microsoft.com/office/drawing/2014/main" id="{732D83C5-8872-4ED0-998F-77862193964B}"/>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71</xdr:row>
      <xdr:rowOff>0</xdr:rowOff>
    </xdr:from>
    <xdr:to>
      <xdr:col>10</xdr:col>
      <xdr:colOff>176212</xdr:colOff>
      <xdr:row>71</xdr:row>
      <xdr:rowOff>176212</xdr:rowOff>
    </xdr:to>
    <xdr:sp macro="" textlink="">
      <xdr:nvSpPr>
        <xdr:cNvPr id="1409" name="5-Point Star 377">
          <a:extLst>
            <a:ext uri="{FF2B5EF4-FFF2-40B4-BE49-F238E27FC236}">
              <a16:creationId xmlns:a16="http://schemas.microsoft.com/office/drawing/2014/main" id="{B4386BB5-0419-4A5C-8FAC-D433FEB71FBF}"/>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71</xdr:row>
      <xdr:rowOff>0</xdr:rowOff>
    </xdr:from>
    <xdr:to>
      <xdr:col>11</xdr:col>
      <xdr:colOff>176212</xdr:colOff>
      <xdr:row>71</xdr:row>
      <xdr:rowOff>176212</xdr:rowOff>
    </xdr:to>
    <xdr:sp macro="" textlink="">
      <xdr:nvSpPr>
        <xdr:cNvPr id="1410" name="5-Point Star 378">
          <a:extLst>
            <a:ext uri="{FF2B5EF4-FFF2-40B4-BE49-F238E27FC236}">
              <a16:creationId xmlns:a16="http://schemas.microsoft.com/office/drawing/2014/main" id="{0C34815B-EB62-4AF4-95D1-C0134A475468}"/>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71</xdr:row>
      <xdr:rowOff>0</xdr:rowOff>
    </xdr:from>
    <xdr:to>
      <xdr:col>12</xdr:col>
      <xdr:colOff>176212</xdr:colOff>
      <xdr:row>71</xdr:row>
      <xdr:rowOff>176212</xdr:rowOff>
    </xdr:to>
    <xdr:sp macro="" textlink="">
      <xdr:nvSpPr>
        <xdr:cNvPr id="1411" name="5-Point Star 379">
          <a:extLst>
            <a:ext uri="{FF2B5EF4-FFF2-40B4-BE49-F238E27FC236}">
              <a16:creationId xmlns:a16="http://schemas.microsoft.com/office/drawing/2014/main" id="{D6B89CCB-6DDB-4B2A-95E7-BD33FFE4B0FB}"/>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71</xdr:row>
      <xdr:rowOff>0</xdr:rowOff>
    </xdr:from>
    <xdr:to>
      <xdr:col>13</xdr:col>
      <xdr:colOff>176212</xdr:colOff>
      <xdr:row>71</xdr:row>
      <xdr:rowOff>176212</xdr:rowOff>
    </xdr:to>
    <xdr:sp macro="" textlink="">
      <xdr:nvSpPr>
        <xdr:cNvPr id="1412" name="5-Point Star 380">
          <a:extLst>
            <a:ext uri="{FF2B5EF4-FFF2-40B4-BE49-F238E27FC236}">
              <a16:creationId xmlns:a16="http://schemas.microsoft.com/office/drawing/2014/main" id="{3AE8CC2F-9183-4588-A49F-F18F892B3956}"/>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70</xdr:row>
      <xdr:rowOff>0</xdr:rowOff>
    </xdr:from>
    <xdr:to>
      <xdr:col>2</xdr:col>
      <xdr:colOff>176212</xdr:colOff>
      <xdr:row>70</xdr:row>
      <xdr:rowOff>176212</xdr:rowOff>
    </xdr:to>
    <xdr:sp macro="" textlink="">
      <xdr:nvSpPr>
        <xdr:cNvPr id="1413" name="5-Point Star 397">
          <a:extLst>
            <a:ext uri="{FF2B5EF4-FFF2-40B4-BE49-F238E27FC236}">
              <a16:creationId xmlns:a16="http://schemas.microsoft.com/office/drawing/2014/main" id="{49E4BAFA-5478-411E-92D2-B2F663F0F494}"/>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71</xdr:row>
      <xdr:rowOff>0</xdr:rowOff>
    </xdr:from>
    <xdr:to>
      <xdr:col>5</xdr:col>
      <xdr:colOff>176212</xdr:colOff>
      <xdr:row>71</xdr:row>
      <xdr:rowOff>176212</xdr:rowOff>
    </xdr:to>
    <xdr:sp macro="" textlink="">
      <xdr:nvSpPr>
        <xdr:cNvPr id="1414" name="5-Point Star 3">
          <a:extLst>
            <a:ext uri="{FF2B5EF4-FFF2-40B4-BE49-F238E27FC236}">
              <a16:creationId xmlns:a16="http://schemas.microsoft.com/office/drawing/2014/main" id="{8C5D82DE-7BEF-491D-A8CA-D9EA51F0664F}"/>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71</xdr:row>
      <xdr:rowOff>0</xdr:rowOff>
    </xdr:from>
    <xdr:to>
      <xdr:col>2</xdr:col>
      <xdr:colOff>176212</xdr:colOff>
      <xdr:row>71</xdr:row>
      <xdr:rowOff>176212</xdr:rowOff>
    </xdr:to>
    <xdr:sp macro="" textlink="">
      <xdr:nvSpPr>
        <xdr:cNvPr id="1415" name="5-Point Star 29">
          <a:extLst>
            <a:ext uri="{FF2B5EF4-FFF2-40B4-BE49-F238E27FC236}">
              <a16:creationId xmlns:a16="http://schemas.microsoft.com/office/drawing/2014/main" id="{69F74BD6-523F-4545-A493-1EAFB0FAB205}"/>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71</xdr:row>
      <xdr:rowOff>0</xdr:rowOff>
    </xdr:from>
    <xdr:to>
      <xdr:col>9</xdr:col>
      <xdr:colOff>176212</xdr:colOff>
      <xdr:row>71</xdr:row>
      <xdr:rowOff>176212</xdr:rowOff>
    </xdr:to>
    <xdr:sp macro="" textlink="">
      <xdr:nvSpPr>
        <xdr:cNvPr id="1416" name="5-Point Star 54">
          <a:extLst>
            <a:ext uri="{FF2B5EF4-FFF2-40B4-BE49-F238E27FC236}">
              <a16:creationId xmlns:a16="http://schemas.microsoft.com/office/drawing/2014/main" id="{764D714C-4781-4276-A174-A9D3379F2855}"/>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71</xdr:row>
      <xdr:rowOff>0</xdr:rowOff>
    </xdr:from>
    <xdr:to>
      <xdr:col>10</xdr:col>
      <xdr:colOff>176212</xdr:colOff>
      <xdr:row>71</xdr:row>
      <xdr:rowOff>176212</xdr:rowOff>
    </xdr:to>
    <xdr:sp macro="" textlink="">
      <xdr:nvSpPr>
        <xdr:cNvPr id="1417" name="5-Point Star 55">
          <a:extLst>
            <a:ext uri="{FF2B5EF4-FFF2-40B4-BE49-F238E27FC236}">
              <a16:creationId xmlns:a16="http://schemas.microsoft.com/office/drawing/2014/main" id="{2DAD852D-C7AD-41FB-B074-FFE4A1178EA4}"/>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71</xdr:row>
      <xdr:rowOff>0</xdr:rowOff>
    </xdr:from>
    <xdr:to>
      <xdr:col>11</xdr:col>
      <xdr:colOff>176212</xdr:colOff>
      <xdr:row>71</xdr:row>
      <xdr:rowOff>176212</xdr:rowOff>
    </xdr:to>
    <xdr:sp macro="" textlink="">
      <xdr:nvSpPr>
        <xdr:cNvPr id="1418" name="5-Point Star 56">
          <a:extLst>
            <a:ext uri="{FF2B5EF4-FFF2-40B4-BE49-F238E27FC236}">
              <a16:creationId xmlns:a16="http://schemas.microsoft.com/office/drawing/2014/main" id="{BAD2F93A-698E-4D19-927A-185BEB9ADD7D}"/>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71</xdr:row>
      <xdr:rowOff>0</xdr:rowOff>
    </xdr:from>
    <xdr:to>
      <xdr:col>12</xdr:col>
      <xdr:colOff>176212</xdr:colOff>
      <xdr:row>71</xdr:row>
      <xdr:rowOff>176212</xdr:rowOff>
    </xdr:to>
    <xdr:sp macro="" textlink="">
      <xdr:nvSpPr>
        <xdr:cNvPr id="1419" name="5-Point Star 57">
          <a:extLst>
            <a:ext uri="{FF2B5EF4-FFF2-40B4-BE49-F238E27FC236}">
              <a16:creationId xmlns:a16="http://schemas.microsoft.com/office/drawing/2014/main" id="{3CEC2FF2-4B43-42BF-821B-D5E1899AA2B7}"/>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71</xdr:row>
      <xdr:rowOff>0</xdr:rowOff>
    </xdr:from>
    <xdr:to>
      <xdr:col>13</xdr:col>
      <xdr:colOff>176212</xdr:colOff>
      <xdr:row>71</xdr:row>
      <xdr:rowOff>176212</xdr:rowOff>
    </xdr:to>
    <xdr:sp macro="" textlink="">
      <xdr:nvSpPr>
        <xdr:cNvPr id="1420" name="5-Point Star 58">
          <a:extLst>
            <a:ext uri="{FF2B5EF4-FFF2-40B4-BE49-F238E27FC236}">
              <a16:creationId xmlns:a16="http://schemas.microsoft.com/office/drawing/2014/main" id="{7D18E15A-12F5-4038-ADD9-44CE0E3C2AC7}"/>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70</xdr:row>
      <xdr:rowOff>0</xdr:rowOff>
    </xdr:from>
    <xdr:to>
      <xdr:col>14</xdr:col>
      <xdr:colOff>176212</xdr:colOff>
      <xdr:row>70</xdr:row>
      <xdr:rowOff>176212</xdr:rowOff>
    </xdr:to>
    <xdr:sp macro="" textlink="">
      <xdr:nvSpPr>
        <xdr:cNvPr id="1421" name="5-Point Star 204">
          <a:extLst>
            <a:ext uri="{FF2B5EF4-FFF2-40B4-BE49-F238E27FC236}">
              <a16:creationId xmlns:a16="http://schemas.microsoft.com/office/drawing/2014/main" id="{FBD7D508-334F-4E7B-B5EC-34F35F27096A}"/>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70</xdr:row>
      <xdr:rowOff>0</xdr:rowOff>
    </xdr:from>
    <xdr:to>
      <xdr:col>2</xdr:col>
      <xdr:colOff>176212</xdr:colOff>
      <xdr:row>70</xdr:row>
      <xdr:rowOff>176212</xdr:rowOff>
    </xdr:to>
    <xdr:sp macro="" textlink="">
      <xdr:nvSpPr>
        <xdr:cNvPr id="1422" name="5-Point Star 405">
          <a:extLst>
            <a:ext uri="{FF2B5EF4-FFF2-40B4-BE49-F238E27FC236}">
              <a16:creationId xmlns:a16="http://schemas.microsoft.com/office/drawing/2014/main" id="{4DD182C0-30F2-4959-9FC0-08F8CDEFDF0E}"/>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71</xdr:row>
      <xdr:rowOff>0</xdr:rowOff>
    </xdr:from>
    <xdr:to>
      <xdr:col>2</xdr:col>
      <xdr:colOff>176212</xdr:colOff>
      <xdr:row>71</xdr:row>
      <xdr:rowOff>176212</xdr:rowOff>
    </xdr:to>
    <xdr:sp macro="" textlink="">
      <xdr:nvSpPr>
        <xdr:cNvPr id="1423" name="5-Point Star 405">
          <a:extLst>
            <a:ext uri="{FF2B5EF4-FFF2-40B4-BE49-F238E27FC236}">
              <a16:creationId xmlns:a16="http://schemas.microsoft.com/office/drawing/2014/main" id="{635564B7-1A82-4549-80FF-4DD56D1D03A0}"/>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73</xdr:row>
      <xdr:rowOff>0</xdr:rowOff>
    </xdr:from>
    <xdr:to>
      <xdr:col>5</xdr:col>
      <xdr:colOff>176212</xdr:colOff>
      <xdr:row>73</xdr:row>
      <xdr:rowOff>176212</xdr:rowOff>
    </xdr:to>
    <xdr:sp macro="" textlink="">
      <xdr:nvSpPr>
        <xdr:cNvPr id="1424" name="5-Point Star 16">
          <a:extLst>
            <a:ext uri="{FF2B5EF4-FFF2-40B4-BE49-F238E27FC236}">
              <a16:creationId xmlns:a16="http://schemas.microsoft.com/office/drawing/2014/main" id="{B9F706E0-A92E-490F-B87F-7154769FFCC4}"/>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73</xdr:row>
      <xdr:rowOff>0</xdr:rowOff>
    </xdr:from>
    <xdr:to>
      <xdr:col>2</xdr:col>
      <xdr:colOff>176212</xdr:colOff>
      <xdr:row>73</xdr:row>
      <xdr:rowOff>176212</xdr:rowOff>
    </xdr:to>
    <xdr:sp macro="" textlink="">
      <xdr:nvSpPr>
        <xdr:cNvPr id="1425" name="5-Point Star 42">
          <a:extLst>
            <a:ext uri="{FF2B5EF4-FFF2-40B4-BE49-F238E27FC236}">
              <a16:creationId xmlns:a16="http://schemas.microsoft.com/office/drawing/2014/main" id="{3D66A9CD-2D0D-4413-AFB9-6EC06574C48C}"/>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72</xdr:row>
      <xdr:rowOff>0</xdr:rowOff>
    </xdr:from>
    <xdr:to>
      <xdr:col>14</xdr:col>
      <xdr:colOff>176212</xdr:colOff>
      <xdr:row>72</xdr:row>
      <xdr:rowOff>176212</xdr:rowOff>
    </xdr:to>
    <xdr:sp macro="" textlink="">
      <xdr:nvSpPr>
        <xdr:cNvPr id="1426" name="5-Point Star 192">
          <a:extLst>
            <a:ext uri="{FF2B5EF4-FFF2-40B4-BE49-F238E27FC236}">
              <a16:creationId xmlns:a16="http://schemas.microsoft.com/office/drawing/2014/main" id="{0559B567-BF4E-42F8-AD60-640076A8DA85}"/>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73</xdr:row>
      <xdr:rowOff>0</xdr:rowOff>
    </xdr:from>
    <xdr:to>
      <xdr:col>9</xdr:col>
      <xdr:colOff>176212</xdr:colOff>
      <xdr:row>73</xdr:row>
      <xdr:rowOff>176212</xdr:rowOff>
    </xdr:to>
    <xdr:sp macro="" textlink="">
      <xdr:nvSpPr>
        <xdr:cNvPr id="1427" name="5-Point Star 376">
          <a:extLst>
            <a:ext uri="{FF2B5EF4-FFF2-40B4-BE49-F238E27FC236}">
              <a16:creationId xmlns:a16="http://schemas.microsoft.com/office/drawing/2014/main" id="{8DB70FE5-0B0A-43A4-8912-052B5E566DF0}"/>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73</xdr:row>
      <xdr:rowOff>0</xdr:rowOff>
    </xdr:from>
    <xdr:to>
      <xdr:col>10</xdr:col>
      <xdr:colOff>176212</xdr:colOff>
      <xdr:row>73</xdr:row>
      <xdr:rowOff>176212</xdr:rowOff>
    </xdr:to>
    <xdr:sp macro="" textlink="">
      <xdr:nvSpPr>
        <xdr:cNvPr id="1428" name="5-Point Star 377">
          <a:extLst>
            <a:ext uri="{FF2B5EF4-FFF2-40B4-BE49-F238E27FC236}">
              <a16:creationId xmlns:a16="http://schemas.microsoft.com/office/drawing/2014/main" id="{DB350376-F19B-46AC-ADDB-620B17C5D91D}"/>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73</xdr:row>
      <xdr:rowOff>0</xdr:rowOff>
    </xdr:from>
    <xdr:to>
      <xdr:col>11</xdr:col>
      <xdr:colOff>176212</xdr:colOff>
      <xdr:row>73</xdr:row>
      <xdr:rowOff>176212</xdr:rowOff>
    </xdr:to>
    <xdr:sp macro="" textlink="">
      <xdr:nvSpPr>
        <xdr:cNvPr id="1429" name="5-Point Star 378">
          <a:extLst>
            <a:ext uri="{FF2B5EF4-FFF2-40B4-BE49-F238E27FC236}">
              <a16:creationId xmlns:a16="http://schemas.microsoft.com/office/drawing/2014/main" id="{CA9162C2-174F-45E4-8067-0E355FFA8778}"/>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73</xdr:row>
      <xdr:rowOff>0</xdr:rowOff>
    </xdr:from>
    <xdr:to>
      <xdr:col>12</xdr:col>
      <xdr:colOff>176212</xdr:colOff>
      <xdr:row>73</xdr:row>
      <xdr:rowOff>176212</xdr:rowOff>
    </xdr:to>
    <xdr:sp macro="" textlink="">
      <xdr:nvSpPr>
        <xdr:cNvPr id="1430" name="5-Point Star 379">
          <a:extLst>
            <a:ext uri="{FF2B5EF4-FFF2-40B4-BE49-F238E27FC236}">
              <a16:creationId xmlns:a16="http://schemas.microsoft.com/office/drawing/2014/main" id="{5B193BA2-1EFA-4157-87E1-2EA74BBD89FA}"/>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73</xdr:row>
      <xdr:rowOff>0</xdr:rowOff>
    </xdr:from>
    <xdr:to>
      <xdr:col>13</xdr:col>
      <xdr:colOff>176212</xdr:colOff>
      <xdr:row>73</xdr:row>
      <xdr:rowOff>176212</xdr:rowOff>
    </xdr:to>
    <xdr:sp macro="" textlink="">
      <xdr:nvSpPr>
        <xdr:cNvPr id="1431" name="5-Point Star 380">
          <a:extLst>
            <a:ext uri="{FF2B5EF4-FFF2-40B4-BE49-F238E27FC236}">
              <a16:creationId xmlns:a16="http://schemas.microsoft.com/office/drawing/2014/main" id="{29B51D54-F2F9-4EA6-A579-945A550863FA}"/>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72</xdr:row>
      <xdr:rowOff>0</xdr:rowOff>
    </xdr:from>
    <xdr:to>
      <xdr:col>2</xdr:col>
      <xdr:colOff>176212</xdr:colOff>
      <xdr:row>72</xdr:row>
      <xdr:rowOff>176212</xdr:rowOff>
    </xdr:to>
    <xdr:sp macro="" textlink="">
      <xdr:nvSpPr>
        <xdr:cNvPr id="1432" name="5-Point Star 397">
          <a:extLst>
            <a:ext uri="{FF2B5EF4-FFF2-40B4-BE49-F238E27FC236}">
              <a16:creationId xmlns:a16="http://schemas.microsoft.com/office/drawing/2014/main" id="{DB1FC144-0366-49EA-82F6-9F2AB12452DB}"/>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73</xdr:row>
      <xdr:rowOff>0</xdr:rowOff>
    </xdr:from>
    <xdr:to>
      <xdr:col>5</xdr:col>
      <xdr:colOff>176212</xdr:colOff>
      <xdr:row>73</xdr:row>
      <xdr:rowOff>176212</xdr:rowOff>
    </xdr:to>
    <xdr:sp macro="" textlink="">
      <xdr:nvSpPr>
        <xdr:cNvPr id="1433" name="5-Point Star 3">
          <a:extLst>
            <a:ext uri="{FF2B5EF4-FFF2-40B4-BE49-F238E27FC236}">
              <a16:creationId xmlns:a16="http://schemas.microsoft.com/office/drawing/2014/main" id="{79D035BC-F953-4B03-A873-AAAFC3278332}"/>
            </a:ext>
          </a:extLst>
        </xdr:cNvPr>
        <xdr:cNvSpPr/>
      </xdr:nvSpPr>
      <xdr:spPr>
        <a:xfrm>
          <a:off x="3798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73</xdr:row>
      <xdr:rowOff>0</xdr:rowOff>
    </xdr:from>
    <xdr:to>
      <xdr:col>2</xdr:col>
      <xdr:colOff>176212</xdr:colOff>
      <xdr:row>73</xdr:row>
      <xdr:rowOff>176212</xdr:rowOff>
    </xdr:to>
    <xdr:sp macro="" textlink="">
      <xdr:nvSpPr>
        <xdr:cNvPr id="1434" name="5-Point Star 29">
          <a:extLst>
            <a:ext uri="{FF2B5EF4-FFF2-40B4-BE49-F238E27FC236}">
              <a16:creationId xmlns:a16="http://schemas.microsoft.com/office/drawing/2014/main" id="{CBC03F8B-B5BA-434A-A120-4D1263017AF0}"/>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73</xdr:row>
      <xdr:rowOff>0</xdr:rowOff>
    </xdr:from>
    <xdr:to>
      <xdr:col>9</xdr:col>
      <xdr:colOff>176212</xdr:colOff>
      <xdr:row>73</xdr:row>
      <xdr:rowOff>176212</xdr:rowOff>
    </xdr:to>
    <xdr:sp macro="" textlink="">
      <xdr:nvSpPr>
        <xdr:cNvPr id="1435" name="5-Point Star 54">
          <a:extLst>
            <a:ext uri="{FF2B5EF4-FFF2-40B4-BE49-F238E27FC236}">
              <a16:creationId xmlns:a16="http://schemas.microsoft.com/office/drawing/2014/main" id="{620AF75F-48F5-4FBD-A00A-2600D1D00422}"/>
            </a:ext>
          </a:extLst>
        </xdr:cNvPr>
        <xdr:cNvSpPr/>
      </xdr:nvSpPr>
      <xdr:spPr>
        <a:xfrm>
          <a:off x="6250781"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73</xdr:row>
      <xdr:rowOff>0</xdr:rowOff>
    </xdr:from>
    <xdr:to>
      <xdr:col>10</xdr:col>
      <xdr:colOff>176212</xdr:colOff>
      <xdr:row>73</xdr:row>
      <xdr:rowOff>176212</xdr:rowOff>
    </xdr:to>
    <xdr:sp macro="" textlink="">
      <xdr:nvSpPr>
        <xdr:cNvPr id="1436" name="5-Point Star 55">
          <a:extLst>
            <a:ext uri="{FF2B5EF4-FFF2-40B4-BE49-F238E27FC236}">
              <a16:creationId xmlns:a16="http://schemas.microsoft.com/office/drawing/2014/main" id="{C94C0343-CD2F-49AE-962F-15D092DEABBB}"/>
            </a:ext>
          </a:extLst>
        </xdr:cNvPr>
        <xdr:cNvSpPr/>
      </xdr:nvSpPr>
      <xdr:spPr>
        <a:xfrm>
          <a:off x="6953250"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73</xdr:row>
      <xdr:rowOff>0</xdr:rowOff>
    </xdr:from>
    <xdr:to>
      <xdr:col>11</xdr:col>
      <xdr:colOff>176212</xdr:colOff>
      <xdr:row>73</xdr:row>
      <xdr:rowOff>176212</xdr:rowOff>
    </xdr:to>
    <xdr:sp macro="" textlink="">
      <xdr:nvSpPr>
        <xdr:cNvPr id="1437" name="5-Point Star 56">
          <a:extLst>
            <a:ext uri="{FF2B5EF4-FFF2-40B4-BE49-F238E27FC236}">
              <a16:creationId xmlns:a16="http://schemas.microsoft.com/office/drawing/2014/main" id="{FBD6B38C-9AA7-4E2C-B514-0CAD1D16C602}"/>
            </a:ext>
          </a:extLst>
        </xdr:cNvPr>
        <xdr:cNvSpPr/>
      </xdr:nvSpPr>
      <xdr:spPr>
        <a:xfrm>
          <a:off x="7739063"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73</xdr:row>
      <xdr:rowOff>0</xdr:rowOff>
    </xdr:from>
    <xdr:to>
      <xdr:col>12</xdr:col>
      <xdr:colOff>176212</xdr:colOff>
      <xdr:row>73</xdr:row>
      <xdr:rowOff>176212</xdr:rowOff>
    </xdr:to>
    <xdr:sp macro="" textlink="">
      <xdr:nvSpPr>
        <xdr:cNvPr id="1438" name="5-Point Star 57">
          <a:extLst>
            <a:ext uri="{FF2B5EF4-FFF2-40B4-BE49-F238E27FC236}">
              <a16:creationId xmlns:a16="http://schemas.microsoft.com/office/drawing/2014/main" id="{9E1C4CDB-F0D0-4D39-BAF7-98B1BE869C0A}"/>
            </a:ext>
          </a:extLst>
        </xdr:cNvPr>
        <xdr:cNvSpPr/>
      </xdr:nvSpPr>
      <xdr:spPr>
        <a:xfrm>
          <a:off x="8905875"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73</xdr:row>
      <xdr:rowOff>0</xdr:rowOff>
    </xdr:from>
    <xdr:to>
      <xdr:col>13</xdr:col>
      <xdr:colOff>176212</xdr:colOff>
      <xdr:row>73</xdr:row>
      <xdr:rowOff>176212</xdr:rowOff>
    </xdr:to>
    <xdr:sp macro="" textlink="">
      <xdr:nvSpPr>
        <xdr:cNvPr id="1439" name="5-Point Star 58">
          <a:extLst>
            <a:ext uri="{FF2B5EF4-FFF2-40B4-BE49-F238E27FC236}">
              <a16:creationId xmlns:a16="http://schemas.microsoft.com/office/drawing/2014/main" id="{E192B706-B20C-45EC-905F-8F51E54F9CFD}"/>
            </a:ext>
          </a:extLst>
        </xdr:cNvPr>
        <xdr:cNvSpPr/>
      </xdr:nvSpPr>
      <xdr:spPr>
        <a:xfrm>
          <a:off x="100845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72</xdr:row>
      <xdr:rowOff>0</xdr:rowOff>
    </xdr:from>
    <xdr:to>
      <xdr:col>14</xdr:col>
      <xdr:colOff>176212</xdr:colOff>
      <xdr:row>72</xdr:row>
      <xdr:rowOff>176212</xdr:rowOff>
    </xdr:to>
    <xdr:sp macro="" textlink="">
      <xdr:nvSpPr>
        <xdr:cNvPr id="1440" name="5-Point Star 204">
          <a:extLst>
            <a:ext uri="{FF2B5EF4-FFF2-40B4-BE49-F238E27FC236}">
              <a16:creationId xmlns:a16="http://schemas.microsoft.com/office/drawing/2014/main" id="{CB07AD0E-6DB9-48AB-A178-B61131CA2892}"/>
            </a:ext>
          </a:extLst>
        </xdr:cNvPr>
        <xdr:cNvSpPr/>
      </xdr:nvSpPr>
      <xdr:spPr>
        <a:xfrm>
          <a:off x="10775156"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72</xdr:row>
      <xdr:rowOff>0</xdr:rowOff>
    </xdr:from>
    <xdr:to>
      <xdr:col>2</xdr:col>
      <xdr:colOff>176212</xdr:colOff>
      <xdr:row>72</xdr:row>
      <xdr:rowOff>176212</xdr:rowOff>
    </xdr:to>
    <xdr:sp macro="" textlink="">
      <xdr:nvSpPr>
        <xdr:cNvPr id="1441" name="5-Point Star 405">
          <a:extLst>
            <a:ext uri="{FF2B5EF4-FFF2-40B4-BE49-F238E27FC236}">
              <a16:creationId xmlns:a16="http://schemas.microsoft.com/office/drawing/2014/main" id="{BD72029F-D37D-4574-81E3-D1B5F4405C22}"/>
            </a:ext>
          </a:extLst>
        </xdr:cNvPr>
        <xdr:cNvSpPr/>
      </xdr:nvSpPr>
      <xdr:spPr>
        <a:xfrm>
          <a:off x="1893094" y="16013906"/>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73</xdr:row>
      <xdr:rowOff>0</xdr:rowOff>
    </xdr:from>
    <xdr:to>
      <xdr:col>2</xdr:col>
      <xdr:colOff>176212</xdr:colOff>
      <xdr:row>73</xdr:row>
      <xdr:rowOff>176212</xdr:rowOff>
    </xdr:to>
    <xdr:sp macro="" textlink="">
      <xdr:nvSpPr>
        <xdr:cNvPr id="1442" name="5-Point Star 405">
          <a:extLst>
            <a:ext uri="{FF2B5EF4-FFF2-40B4-BE49-F238E27FC236}">
              <a16:creationId xmlns:a16="http://schemas.microsoft.com/office/drawing/2014/main" id="{899F438A-E6AB-49B6-A313-BF91D4373577}"/>
            </a:ext>
          </a:extLst>
        </xdr:cNvPr>
        <xdr:cNvSpPr/>
      </xdr:nvSpPr>
      <xdr:spPr>
        <a:xfrm>
          <a:off x="1893094" y="16359188"/>
          <a:ext cx="176212" cy="176212"/>
        </a:xfrm>
        <a:prstGeom prst="star5">
          <a:avLst/>
        </a:prstGeom>
        <a:solidFill>
          <a:schemeClr val="bg2">
            <a:lumMod val="50000"/>
          </a:schemeClr>
        </a:solidFill>
        <a:ln>
          <a:solidFill>
            <a:schemeClr val="bg2"/>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84666</xdr:colOff>
      <xdr:row>0</xdr:row>
      <xdr:rowOff>105834</xdr:rowOff>
    </xdr:from>
    <xdr:to>
      <xdr:col>2</xdr:col>
      <xdr:colOff>835146</xdr:colOff>
      <xdr:row>3</xdr:row>
      <xdr:rowOff>18804</xdr:rowOff>
    </xdr:to>
    <xdr:pic>
      <xdr:nvPicPr>
        <xdr:cNvPr id="2" name="Picture 2" descr="ELOGO.JPG">
          <a:extLst>
            <a:ext uri="{FF2B5EF4-FFF2-40B4-BE49-F238E27FC236}">
              <a16:creationId xmlns:a16="http://schemas.microsoft.com/office/drawing/2014/main" id="{D0F43477-187A-4D82-9600-91657B68DD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6" y="105834"/>
          <a:ext cx="2143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84666</xdr:colOff>
      <xdr:row>0</xdr:row>
      <xdr:rowOff>105834</xdr:rowOff>
    </xdr:from>
    <xdr:to>
      <xdr:col>2</xdr:col>
      <xdr:colOff>835146</xdr:colOff>
      <xdr:row>3</xdr:row>
      <xdr:rowOff>18804</xdr:rowOff>
    </xdr:to>
    <xdr:pic>
      <xdr:nvPicPr>
        <xdr:cNvPr id="2" name="Picture 2" descr="ELOGO.JPG">
          <a:extLst>
            <a:ext uri="{FF2B5EF4-FFF2-40B4-BE49-F238E27FC236}">
              <a16:creationId xmlns:a16="http://schemas.microsoft.com/office/drawing/2014/main" id="{9D22B466-5DD4-4D76-9C26-3E4AE0CC63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6" y="105834"/>
          <a:ext cx="2122080" cy="49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8GX\Desktop\Projects\Freight%20Calculator%20-%20for%20selling%20to%20clients%20(Final%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pmentDetails"/>
      <sheetName val="Freight Items"/>
      <sheetName val="Freight Calculator"/>
      <sheetName val="sample kit calculator"/>
      <sheetName val="Example"/>
      <sheetName val="Backend for Kits"/>
      <sheetName val="Backend for Label"/>
      <sheetName val="Customer Facing - Kits"/>
      <sheetName val="Customer Facing - Label"/>
      <sheetName val="Freight Calculator - for sellin"/>
    </sheetNames>
    <sheetDataSet>
      <sheetData sheetId="0" refreshError="1"/>
      <sheetData sheetId="1" refreshError="1"/>
      <sheetData sheetId="2" refreshError="1"/>
      <sheetData sheetId="3" refreshError="1"/>
      <sheetData sheetId="4" refreshError="1"/>
      <sheetData sheetId="5"/>
      <sheetData sheetId="6"/>
      <sheetData sheetId="7">
        <row r="2">
          <cell r="D2" t="str">
            <v>Pennsylvania</v>
          </cell>
        </row>
      </sheetData>
      <sheetData sheetId="8">
        <row r="3">
          <cell r="D3">
            <v>1</v>
          </cell>
        </row>
        <row r="4">
          <cell r="D4" t="str">
            <v>Small</v>
          </cell>
        </row>
      </sheetData>
      <sheetData sheetId="9"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Y8GX\Desktop\Projects\Freight%20Calculator%20-%20for%20selling%20to%20clients%20(Final%20Draft).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Y8GX\Desktop\Projects\Freight%20Calculator%20-%20for%20selling%20to%20clients%20(Final%20Draft).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stin Holmquist" refreshedDate="45358.301605439818" createdVersion="8" refreshedVersion="8" minRefreshableVersion="3" recordCount="276" xr:uid="{746E16DE-7FEE-4BFA-892D-2A4BE3DC55A9}">
  <cacheSource type="worksheet">
    <worksheetSource name="Table4" r:id="rId2"/>
  </cacheSource>
  <cacheFields count="9">
    <cacheField name="Zip geography" numFmtId="0">
      <sharedItems/>
    </cacheField>
    <cacheField name="# Shipments" numFmtId="0">
      <sharedItems containsSemiMixedTypes="0" containsString="0" containsNumber="1" containsInteger="1" minValue="1" maxValue="27"/>
    </cacheField>
    <cacheField name="Average Our Cost" numFmtId="44">
      <sharedItems containsSemiMixedTypes="0" containsString="0" containsNumber="1" minValue="9.4499999999999993" maxValue="76.377499999999998"/>
    </cacheField>
    <cacheField name="Max Our Cost" numFmtId="44">
      <sharedItems containsSemiMixedTypes="0" containsString="0" containsNumber="1" minValue="9.4499999999999993" maxValue="83.692499999999995"/>
    </cacheField>
    <cacheField name="Heavy Weighted Factor" numFmtId="44">
      <sharedItems containsSemiMixedTypes="0" containsString="0" containsNumber="1" minValue="9.4499999999999993" maxValue="80.034999999999997"/>
    </cacheField>
    <cacheField name="Min to charge" numFmtId="44">
      <sharedItems containsSemiMixedTypes="0" containsString="0" containsNumber="1" containsInteger="1" minValue="24" maxValue="201"/>
    </cacheField>
    <cacheField name="Should Charge" numFmtId="44">
      <sharedItems containsSemiMixedTypes="0" containsString="0" containsNumber="1" containsInteger="1" minValue="28" maxValue="240"/>
    </cacheField>
    <cacheField name="City" numFmtId="0">
      <sharedItems/>
    </cacheField>
    <cacheField name="State" numFmtId="0">
      <sharedItems count="51">
        <s v="Alabama"/>
        <s v="Alberta"/>
        <s v="Arizona"/>
        <s v="California"/>
        <s v="Colorado"/>
        <s v="Connecticut"/>
        <s v="Florida"/>
        <s v="Georgia"/>
        <s v="Hunterdon County, New Jersey"/>
        <s v="Idaho"/>
        <s v="Illinois"/>
        <s v="Indiana"/>
        <s v="Iowa"/>
        <s v="Kansas"/>
        <s v="Kentucky"/>
        <s v="Maine"/>
        <s v="Manitoba"/>
        <s v="Maryland"/>
        <s v="Massachusetts"/>
        <s v="Michigan"/>
        <s v="Minnesota"/>
        <s v="Mississippi"/>
        <s v="Missouri"/>
        <s v="Montana"/>
        <s v="Nebraska"/>
        <s v="Nevada"/>
        <s v="New Hampshire"/>
        <s v="New Jersey"/>
        <s v="New Mexico"/>
        <s v="New York"/>
        <s v="North Carolina"/>
        <s v="North Dakota"/>
        <s v="Ohio"/>
        <s v="Oklahoma"/>
        <s v="Ontario"/>
        <s v="Oregon"/>
        <s v="Pennsylvania"/>
        <s v="Perth County, Ontario"/>
        <s v="South Carolina"/>
        <s v="South Dakota"/>
        <s v="Stockholm County"/>
        <s v="Tennessee"/>
        <s v="Texas"/>
        <s v="United Counties of Prescott and Russell"/>
        <s v="Utah"/>
        <s v="Vermont"/>
        <s v="Virginia"/>
        <s v="Washington"/>
        <s v="Washington County, Vermont"/>
        <s v="West Virginia"/>
        <s v="Wisconsin"/>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stin Holmquist" refreshedDate="45358.288457754628" createdVersion="8" refreshedVersion="8" minRefreshableVersion="3" recordCount="1633" xr:uid="{FCC9FB5E-70FF-4D6B-9EDC-14548A15D382}">
  <cacheSource type="worksheet">
    <worksheetSource name="Table2" r:id="rId2"/>
  </cacheSource>
  <cacheFields count="21">
    <cacheField name="Company Name" numFmtId="0">
      <sharedItems/>
    </cacheField>
    <cacheField name="Ship To Id" numFmtId="0">
      <sharedItems/>
    </cacheField>
    <cacheField name="Contact Name" numFmtId="0">
      <sharedItems/>
    </cacheField>
    <cacheField name="Email" numFmtId="0">
      <sharedItems longText="1"/>
    </cacheField>
    <cacheField name="Ship Date" numFmtId="166">
      <sharedItems containsSemiMixedTypes="0" containsNonDate="0" containsDate="1" containsString="0" minDate="2024-01-02T00:00:00" maxDate="2024-03-05T00:00:00"/>
    </cacheField>
    <cacheField name="street" numFmtId="0">
      <sharedItems/>
    </cacheField>
    <cacheField name="City" numFmtId="0">
      <sharedItems/>
    </cacheField>
    <cacheField name="state" numFmtId="0">
      <sharedItems count="48">
        <s v="WI"/>
        <s v="PA"/>
        <s v="MN"/>
        <s v="TN"/>
        <s v="IA"/>
        <s v="SD"/>
        <s v="NV"/>
        <s v="CA"/>
        <s v="IL"/>
        <s v="ND"/>
        <s v="MO"/>
        <s v="NE"/>
        <s v="UT"/>
        <s v="OH"/>
        <s v="NJ"/>
        <s v="TX"/>
        <s v="NY"/>
        <s v="MA"/>
        <s v="AZ"/>
        <s v="ID"/>
        <s v="WA"/>
        <s v="NM"/>
        <s v="KY"/>
        <s v="OK"/>
        <s v="CO"/>
        <s v="KS"/>
        <s v="IN"/>
        <s v="MD"/>
        <s v="NC"/>
        <s v="MT"/>
        <s v="MS"/>
        <s v="AL"/>
        <s v="GA"/>
        <s v="CT"/>
        <s v="FL"/>
        <s v="NH"/>
        <s v="VA"/>
        <s v="MI"/>
        <s v="OR"/>
        <s v="VT"/>
        <s v="WV"/>
        <s v="SC"/>
        <s v="MB"/>
        <s v="ON"/>
        <s v="AB"/>
        <s v="  "/>
        <s v="ME"/>
        <s v="BC"/>
      </sharedItems>
    </cacheField>
    <cacheField name="zip" numFmtId="0">
      <sharedItems containsMixedTypes="1" containsNumber="1" containsInteger="1" minValue="50644" maxValue="98264" count="337">
        <s v="54115"/>
        <s v="54449"/>
        <s v="17055"/>
        <s v="54956"/>
        <s v="55125"/>
        <s v="55318"/>
        <s v="37127"/>
        <s v="54805"/>
        <s v="53510"/>
        <s v="56073"/>
        <s v="51248"/>
        <s v="52159"/>
        <s v="53581"/>
        <s v="54027"/>
        <s v="55396"/>
        <s v="54935"/>
        <s v="54889"/>
        <s v="53006-0067"/>
        <s v="52001"/>
        <s v="54913"/>
        <s v="53916"/>
        <s v="57248"/>
        <s v="57648"/>
        <s v="53530"/>
        <s v="89101"/>
        <s v="91746"/>
        <s v="54004"/>
        <s v="54603"/>
        <s v="55411"/>
        <s v="61101"/>
        <s v="54301"/>
        <s v="53188"/>
        <s v="55110"/>
        <s v="61008"/>
        <s v="58102"/>
        <s v="55113"/>
        <s v="55126"/>
        <s v="61102"/>
        <s v="63039"/>
        <n v="63039"/>
        <s v="54455"/>
        <s v="53012"/>
        <s v="53095"/>
        <s v="68131"/>
        <s v="57104"/>
        <s v="84088"/>
        <s v="44613"/>
        <s v="08016"/>
        <n v="61008"/>
        <s v="76104"/>
        <s v="13421"/>
        <s v="02139"/>
        <s v="85282"/>
        <s v="83702"/>
        <s v="98005-2104"/>
        <s v="88201"/>
        <s v="94577"/>
        <s v="42501"/>
        <s v="98264"/>
        <s v="53566"/>
        <s v="95301"/>
        <s v="78521"/>
        <s v="54914"/>
        <s v="93274"/>
        <s v="54437"/>
        <n v="98264"/>
        <s v="54217"/>
        <s v="53813"/>
        <s v="53959"/>
        <s v="53048"/>
        <s v="50644"/>
        <s v="55024"/>
        <s v="54311"/>
        <s v="55355"/>
        <s v="56058"/>
        <s v="53969"/>
        <s v="54409"/>
        <s v="54208"/>
        <n v="50644"/>
        <s v="51031"/>
        <s v="53073"/>
        <s v="74014"/>
        <s v="80701"/>
        <s v="62269"/>
        <s v="66502"/>
        <s v="46013"/>
        <s v="45504"/>
        <s v="67504"/>
        <s v="57252"/>
        <s v="53190"/>
        <s v="68701-5841"/>
        <s v="50317"/>
        <s v="54130"/>
        <s v="58533"/>
        <s v="56352"/>
        <s v="54011"/>
        <s v="51239"/>
        <s v="61085"/>
        <s v="53550"/>
        <s v="53078"/>
        <s v="55964"/>
        <s v="54139"/>
        <s v="54634"/>
        <s v="55992"/>
        <s v="54475"/>
        <s v="68788"/>
        <s v="54621"/>
        <s v="53963"/>
        <s v="53586"/>
        <n v="56352"/>
        <s v="56362"/>
        <s v="53818-3099"/>
        <s v="54644"/>
        <s v="21218"/>
        <s v="28806"/>
        <s v="80027"/>
        <s v="15401"/>
        <s v="59718"/>
        <s v="80239"/>
        <s v="87102"/>
        <s v="17013"/>
        <s v="21701"/>
        <s v="75236"/>
        <s v="84104"/>
        <s v="39216"/>
        <s v="79415"/>
        <s v="35601"/>
        <s v="30334"/>
        <s v="44667"/>
        <s v="12095"/>
        <s v="40546-0275"/>
        <s v="19605"/>
        <s v="12144"/>
        <s v="79107"/>
        <s v="44240"/>
        <s v="75702"/>
        <s v="13021"/>
        <s v="08822"/>
        <s v="27105"/>
        <s v="27263"/>
        <s v="84041-0527"/>
        <s v="19440"/>
        <s v="37210"/>
        <s v="80501"/>
        <s v="79118"/>
        <s v="53042"/>
        <s v="61048"/>
        <s v="53818"/>
        <s v="54983"/>
        <s v="53004"/>
        <s v="79903"/>
        <s v="06067"/>
        <s v="32399-1650"/>
        <s v="02038"/>
        <s v="89115"/>
        <s v="32803"/>
        <s v="85130"/>
        <s v="03301"/>
        <s v="98005"/>
        <s v="33566"/>
        <s v="83301"/>
        <s v="03053"/>
        <s v="85285"/>
        <s v="06111"/>
        <s v="85395"/>
        <s v="10595"/>
        <s v="23605"/>
        <s v="43824"/>
        <s v="46219"/>
        <s v="48238"/>
        <s v="68502"/>
        <s v="47374"/>
        <s v="57006"/>
        <s v="91748"/>
        <s v="94928"/>
        <s v="93291"/>
        <s v="92408"/>
        <s v="97015"/>
        <s v="95351"/>
        <s v="97128"/>
        <s v="97141"/>
        <s v="91744"/>
        <s v="92703-1310"/>
        <s v="90040"/>
        <s v="92069"/>
        <s v="48838"/>
        <s v="46012"/>
        <s v="43055"/>
        <s v="49677"/>
        <s v="49042"/>
        <s v="43512"/>
        <s v="67846"/>
        <s v="46750"/>
        <s v="63069"/>
        <s v="64128"/>
        <s v="61018"/>
        <s v="17972"/>
        <s v="30313"/>
        <s v="60542"/>
        <s v="67202"/>
        <s v="48150"/>
        <s v="42071"/>
        <s v="20723"/>
        <s v="49340"/>
        <s v="77833"/>
        <s v="37303"/>
        <s v="43935"/>
        <s v="08302"/>
        <s v="80651"/>
        <s v="35150"/>
        <s v="42141"/>
        <s v="73089"/>
        <s v="44062"/>
        <s v="19530"/>
        <s v="84319"/>
        <s v="05641"/>
        <s v="75482"/>
        <s v="76401"/>
        <s v="79029"/>
        <s v="08889"/>
        <s v="98118"/>
        <s v="83338"/>
        <s v="27809"/>
        <s v="14048"/>
        <s v="79404"/>
        <s v="59101"/>
        <s v="17042"/>
        <s v="25302"/>
        <s v="88007"/>
        <s v="85040"/>
        <s v="29303"/>
        <s v="34420"/>
        <s v="44111"/>
        <s v="13654"/>
        <s v="14739"/>
        <s v="79022"/>
        <s v="79339"/>
        <s v="14224"/>
        <s v="19063"/>
        <s v="59405"/>
        <s v="88230"/>
        <s v="88130"/>
        <s v="05478"/>
        <s v="17103"/>
        <s v="20785"/>
        <s v="80110"/>
        <s v="83605"/>
        <s v="77080"/>
        <s v="85009"/>
        <s v="33880"/>
        <s v="06051"/>
        <s v="97818"/>
        <s v="84713"/>
        <s v="83336"/>
        <s v="98857"/>
        <s v="89406"/>
        <s v="93701"/>
        <s v="95826"/>
        <s v="60548"/>
        <s v="98532"/>
        <s v="95380"/>
        <s v="95540"/>
        <s v="67753"/>
        <s v="R2J 4L7"/>
        <s v="M9C 5G2"/>
        <s v="95360"/>
        <s v="L0S 1J0"/>
        <s v="T4N 4B5"/>
        <s v="49404"/>
        <s v="84335"/>
        <s v="97202"/>
        <s v="77003"/>
        <s v="97062"/>
        <s v="42754"/>
        <s v="83704"/>
        <s v="83653"/>
        <s v="17257"/>
        <s v="05678"/>
        <s v="46819"/>
        <s v="79015"/>
        <s v="62040"/>
        <s v="14020"/>
        <s v="05301"/>
        <s v="84720"/>
        <s v="75494"/>
        <s v="98944"/>
        <s v="98604"/>
        <s v="49037"/>
        <s v="19446"/>
        <s v="13411"/>
        <s v="13753"/>
        <s v="13367"/>
        <s v="22841"/>
        <s v="17605"/>
        <s v="83330"/>
        <s v="12474"/>
        <s v="83350"/>
        <s v="24482"/>
        <s v="44104"/>
        <s v="24501"/>
        <s v="14230"/>
        <s v="17545"/>
        <s v="59715"/>
        <s v="78557"/>
        <s v="94952"/>
        <s v="48866"/>
        <s v="04101"/>
        <s v="93722"/>
        <s v="N0K 1N0"/>
        <s v="14059"/>
        <s v="30324"/>
        <s v="73071"/>
        <s v="13856"/>
        <s v="16150"/>
        <s v="33138"/>
        <s v="92507"/>
        <s v="P7E 2C3"/>
        <s v="M3A 3P9"/>
        <s v="97402"/>
        <s v="97217"/>
        <s v="L6T 4G7"/>
        <s v="97458"/>
        <s v="V8T 4H3"/>
        <s v="27209"/>
        <s v="33166"/>
        <s v="40741"/>
        <s v="12967"/>
        <s v="17801-0471"/>
        <s v="93245"/>
        <s v="01752"/>
        <s v="79936"/>
        <s v="62301"/>
        <s v="65202"/>
        <s v="17557"/>
        <s v="99207"/>
        <s v="75215"/>
        <s v="K0A 3C0"/>
      </sharedItems>
    </cacheField>
    <cacheField name="Order Nbr" numFmtId="0">
      <sharedItems containsSemiMixedTypes="0" containsString="0" containsNumber="1" containsInteger="1" minValue="188999" maxValue="204280"/>
    </cacheField>
    <cacheField name="Entered By" numFmtId="0">
      <sharedItems/>
    </cacheField>
    <cacheField name="Entered Date" numFmtId="166">
      <sharedItems containsSemiMixedTypes="0" containsNonDate="0" containsDate="1" containsString="0" minDate="2023-01-13T00:00:00" maxDate="2024-03-05T00:00:00"/>
    </cacheField>
    <cacheField name="Shipping Description" numFmtId="0">
      <sharedItems count="4">
        <s v="FEDX GROUND"/>
        <s v="UPS GROUND"/>
        <s v="UPS NEXT DAY AIR"/>
        <s v="FEDX PRIORITY OVERNIGHT"/>
      </sharedItems>
    </cacheField>
    <cacheField name="Item Nbr" numFmtId="0">
      <sharedItems/>
    </cacheField>
    <cacheField name="Item Desc" numFmtId="0">
      <sharedItems/>
    </cacheField>
    <cacheField name="Qty" numFmtId="0">
      <sharedItems containsSemiMixedTypes="0" containsString="0" containsNumber="1" containsInteger="1" minValue="1" maxValue="4"/>
    </cacheField>
    <cacheField name="Price" numFmtId="167">
      <sharedItems containsSemiMixedTypes="0" containsString="0" containsNumber="1" minValue="7.89" maxValue="509.08"/>
    </cacheField>
    <cacheField name="Freight per box" numFmtId="167">
      <sharedItems containsSemiMixedTypes="0" containsString="0" containsNumber="1" minValue="7.89" maxValue="334.77"/>
    </cacheField>
    <cacheField name="Our Cost" numFmtId="167">
      <sharedItems containsSemiMixedTypes="0" containsString="0" containsNumber="1" minValue="1.9724999999999999" maxValue="83.692499999999995"/>
    </cacheField>
    <cacheField name="Invoice Contact" numFmtId="0">
      <sharedItems containsBlank="1"/>
    </cacheField>
    <cacheField name="Invoice Ema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6">
  <r>
    <s v="35150"/>
    <n v="6"/>
    <n v="22.693333333333332"/>
    <n v="25.71"/>
    <n v="24.201666666666668"/>
    <n v="61"/>
    <n v="72"/>
    <s v="Sylacauga, Alabama"/>
    <x v="0"/>
  </r>
  <r>
    <s v="35601"/>
    <n v="6"/>
    <n v="16.741666666666664"/>
    <n v="19.57"/>
    <n v="18.155833333333334"/>
    <n v="46"/>
    <n v="54"/>
    <s v="Decatur, Alabama"/>
    <x v="0"/>
  </r>
  <r>
    <s v="T4N 4B5"/>
    <n v="7"/>
    <n v="32.614285714285714"/>
    <n v="40.454999999999998"/>
    <n v="36.534642857142856"/>
    <n v="92"/>
    <n v="109"/>
    <s v="Red Deer, Alberta"/>
    <x v="1"/>
  </r>
  <r>
    <s v="85009"/>
    <n v="2"/>
    <n v="25.114999999999998"/>
    <n v="28.83"/>
    <n v="26.972499999999997"/>
    <n v="68"/>
    <n v="80"/>
    <s v="Phoenix, Arizona"/>
    <x v="2"/>
  </r>
  <r>
    <s v="85040"/>
    <n v="3"/>
    <n v="21.123333333333331"/>
    <n v="21.43"/>
    <n v="21.276666666666664"/>
    <n v="54"/>
    <n v="63"/>
    <s v="Phoenix, Arizona"/>
    <x v="2"/>
  </r>
  <r>
    <s v="85130"/>
    <n v="4"/>
    <n v="16.059999999999999"/>
    <n v="16.13"/>
    <n v="16.094999999999999"/>
    <n v="41"/>
    <n v="48"/>
    <s v="Casa Grande, Arizona"/>
    <x v="2"/>
  </r>
  <r>
    <s v="85282"/>
    <n v="2"/>
    <n v="16.064999999999998"/>
    <n v="16.13"/>
    <n v="16.097499999999997"/>
    <n v="41"/>
    <n v="48"/>
    <s v="Tempe, Arizona"/>
    <x v="2"/>
  </r>
  <r>
    <s v="85285"/>
    <n v="9"/>
    <n v="18.527777777777779"/>
    <n v="21.68"/>
    <n v="20.103888888888889"/>
    <n v="51"/>
    <n v="60"/>
    <s v="Tempe, Arizona"/>
    <x v="2"/>
  </r>
  <r>
    <s v="85395"/>
    <n v="3"/>
    <n v="30.396666666666665"/>
    <n v="37.68"/>
    <n v="34.038333333333334"/>
    <n v="86"/>
    <n v="102"/>
    <s v="Goodyear, Arizona"/>
    <x v="2"/>
  </r>
  <r>
    <s v="90040"/>
    <n v="2"/>
    <n v="19.835000000000001"/>
    <n v="21.72"/>
    <n v="20.7775"/>
    <n v="52"/>
    <n v="62"/>
    <s v="Los Angeles"/>
    <x v="3"/>
  </r>
  <r>
    <s v="91744"/>
    <n v="3"/>
    <n v="21.98"/>
    <n v="24.15"/>
    <n v="23.064999999999998"/>
    <n v="58"/>
    <n v="69"/>
    <s v="La Puente, California"/>
    <x v="3"/>
  </r>
  <r>
    <s v="91748"/>
    <n v="12"/>
    <n v="22.135000000000002"/>
    <n v="31.47"/>
    <n v="26.802500000000002"/>
    <n v="68"/>
    <n v="80"/>
    <s v="Rowland Heights, California"/>
    <x v="3"/>
  </r>
  <r>
    <s v="92069"/>
    <n v="1"/>
    <n v="18.04"/>
    <n v="18.04"/>
    <n v="18.04"/>
    <n v="46"/>
    <n v="54"/>
    <s v="San Marcos, California"/>
    <x v="3"/>
  </r>
  <r>
    <s v="92408"/>
    <n v="5"/>
    <n v="17.958000000000006"/>
    <n v="18.04"/>
    <n v="17.999000000000002"/>
    <n v="45"/>
    <n v="53"/>
    <s v="San Bernardino, California"/>
    <x v="3"/>
  </r>
  <r>
    <s v="92507"/>
    <n v="2"/>
    <n v="31.810000000000002"/>
    <n v="32.200000000000003"/>
    <n v="32.005000000000003"/>
    <n v="81"/>
    <n v="96"/>
    <s v="Riverside, California"/>
    <x v="3"/>
  </r>
  <r>
    <s v="93245"/>
    <n v="1"/>
    <n v="36.78"/>
    <n v="36.78"/>
    <n v="36.78"/>
    <n v="92"/>
    <n v="110"/>
    <s v="Lemoore, California"/>
    <x v="3"/>
  </r>
  <r>
    <s v="93274"/>
    <n v="19"/>
    <n v="32.912368421052641"/>
    <n v="56.84"/>
    <n v="44.876184210526318"/>
    <n v="113"/>
    <n v="134"/>
    <s v="Tulare, California"/>
    <x v="3"/>
  </r>
  <r>
    <s v="93291"/>
    <n v="8"/>
    <n v="26.677500000000002"/>
    <n v="47.64"/>
    <n v="37.158749999999998"/>
    <n v="93"/>
    <n v="111"/>
    <s v="Visalia, California"/>
    <x v="3"/>
  </r>
  <r>
    <s v="93701"/>
    <n v="9"/>
    <n v="40.023333333333333"/>
    <n v="56.2"/>
    <n v="48.111666666666665"/>
    <n v="121"/>
    <n v="144"/>
    <s v="Fresno, California"/>
    <x v="3"/>
  </r>
  <r>
    <s v="93722"/>
    <n v="10"/>
    <n v="38.140750000000004"/>
    <n v="56.15"/>
    <n v="47.145375000000001"/>
    <n v="118"/>
    <n v="141"/>
    <s v="Fresno, California"/>
    <x v="3"/>
  </r>
  <r>
    <s v="94928"/>
    <n v="3"/>
    <n v="20.836666666666666"/>
    <n v="26.6"/>
    <n v="23.718333333333334"/>
    <n v="60"/>
    <n v="71"/>
    <s v="Rohnert Park, California"/>
    <x v="3"/>
  </r>
  <r>
    <s v="94952"/>
    <n v="1"/>
    <n v="28.59"/>
    <n v="28.59"/>
    <n v="28.59"/>
    <n v="72"/>
    <n v="85"/>
    <s v="Petaluma, California"/>
    <x v="3"/>
  </r>
  <r>
    <s v="95351"/>
    <n v="9"/>
    <n v="21.817777777777778"/>
    <n v="32.979999999999997"/>
    <n v="27.398888888888887"/>
    <n v="69"/>
    <n v="82"/>
    <s v="Modesto, California"/>
    <x v="3"/>
  </r>
  <r>
    <s v="95360"/>
    <n v="4"/>
    <n v="32.126249999999999"/>
    <n v="52.69"/>
    <n v="42.408124999999998"/>
    <n v="107"/>
    <n v="127"/>
    <s v="Newman, California"/>
    <x v="3"/>
  </r>
  <r>
    <s v="95380"/>
    <n v="6"/>
    <n v="23.01"/>
    <n v="26.38"/>
    <n v="24.695"/>
    <n v="62"/>
    <n v="74"/>
    <s v="Turlock, California"/>
    <x v="3"/>
  </r>
  <r>
    <s v="95540"/>
    <n v="1"/>
    <n v="22.38"/>
    <n v="22.38"/>
    <n v="22.38"/>
    <n v="56"/>
    <n v="67"/>
    <s v="Fortuna, California"/>
    <x v="3"/>
  </r>
  <r>
    <s v="95826"/>
    <n v="2"/>
    <n v="22.774999999999999"/>
    <n v="23.76"/>
    <n v="23.267499999999998"/>
    <n v="59"/>
    <n v="69"/>
    <s v="Sacramento, California"/>
    <x v="3"/>
  </r>
  <r>
    <s v="80027"/>
    <n v="6"/>
    <n v="16.293333333333333"/>
    <n v="20.92"/>
    <n v="18.606666666666669"/>
    <n v="47"/>
    <n v="55"/>
    <s v="Louisville, Colorado"/>
    <x v="4"/>
  </r>
  <r>
    <s v="80110"/>
    <n v="3"/>
    <n v="24.406666666666666"/>
    <n v="26.91"/>
    <n v="25.658333333333331"/>
    <n v="65"/>
    <n v="76"/>
    <s v="Englewood, Colorado"/>
    <x v="4"/>
  </r>
  <r>
    <s v="80501"/>
    <n v="2"/>
    <n v="17.98"/>
    <n v="20.52"/>
    <n v="19.25"/>
    <n v="49"/>
    <n v="57"/>
    <s v="Longmont, Colorado"/>
    <x v="4"/>
  </r>
  <r>
    <s v="80651"/>
    <n v="6"/>
    <n v="23.613333333333333"/>
    <n v="31.47"/>
    <n v="27.541666666666664"/>
    <n v="69"/>
    <n v="82"/>
    <s v="Platteville, Colorado"/>
    <x v="4"/>
  </r>
  <r>
    <s v="80701"/>
    <n v="2"/>
    <n v="13.995000000000001"/>
    <n v="14.05"/>
    <n v="14.022500000000001"/>
    <n v="36"/>
    <n v="42"/>
    <s v="Fort Morgan, Colorado"/>
    <x v="4"/>
  </r>
  <r>
    <s v="06051"/>
    <n v="2"/>
    <n v="22.91"/>
    <n v="24.35"/>
    <n v="23.630000000000003"/>
    <n v="60"/>
    <n v="70"/>
    <s v="New Britain, Connecticut"/>
    <x v="5"/>
  </r>
  <r>
    <s v="06067"/>
    <n v="9"/>
    <n v="20.638888888888889"/>
    <n v="24.39"/>
    <n v="22.514444444444443"/>
    <n v="57"/>
    <n v="67"/>
    <s v="Rocky Hill, Connecticut"/>
    <x v="5"/>
  </r>
  <r>
    <s v="06111"/>
    <n v="3"/>
    <n v="17.823333333333334"/>
    <n v="21.39"/>
    <n v="19.606666666666669"/>
    <n v="50"/>
    <n v="58"/>
    <s v="Newington, Connecticut"/>
    <x v="5"/>
  </r>
  <r>
    <s v="32803"/>
    <n v="5"/>
    <n v="18.184000000000001"/>
    <n v="21.48"/>
    <n v="19.832000000000001"/>
    <n v="50"/>
    <n v="59"/>
    <s v="Orlando, Florida"/>
    <x v="6"/>
  </r>
  <r>
    <s v="33138"/>
    <n v="1"/>
    <n v="31.31"/>
    <n v="31.31"/>
    <n v="31.31"/>
    <n v="79"/>
    <n v="93"/>
    <s v="Miami"/>
    <x v="6"/>
  </r>
  <r>
    <s v="33166"/>
    <n v="1"/>
    <n v="32.979999999999997"/>
    <n v="32.979999999999997"/>
    <n v="32.979999999999997"/>
    <n v="83"/>
    <n v="98"/>
    <s v="Miami"/>
    <x v="6"/>
  </r>
  <r>
    <s v="33566"/>
    <n v="6"/>
    <n v="18.411666666666665"/>
    <n v="21.39"/>
    <n v="19.900833333333331"/>
    <n v="50"/>
    <n v="59"/>
    <s v="Plant City, Florida"/>
    <x v="6"/>
  </r>
  <r>
    <s v="33880"/>
    <n v="2"/>
    <n v="26.504999999999999"/>
    <n v="31.58"/>
    <n v="29.042499999999997"/>
    <n v="73"/>
    <n v="87"/>
    <s v="Winter Haven, Florida"/>
    <x v="6"/>
  </r>
  <r>
    <s v="34420"/>
    <n v="13"/>
    <n v="33.85038461538462"/>
    <n v="54.46"/>
    <n v="44.15519230769231"/>
    <n v="111"/>
    <n v="132"/>
    <s v="Belleview, Florida"/>
    <x v="6"/>
  </r>
  <r>
    <s v="30313"/>
    <n v="5"/>
    <n v="18.82"/>
    <n v="18.91"/>
    <n v="18.865000000000002"/>
    <n v="48"/>
    <n v="56"/>
    <s v="Atlanta"/>
    <x v="7"/>
  </r>
  <r>
    <s v="30324"/>
    <n v="2"/>
    <n v="30.259999999999998"/>
    <n v="30.33"/>
    <n v="30.294999999999998"/>
    <n v="76"/>
    <n v="90"/>
    <s v="Atlanta"/>
    <x v="7"/>
  </r>
  <r>
    <s v="30334"/>
    <n v="9"/>
    <n v="15.368888888888888"/>
    <n v="15.44"/>
    <n v="15.404444444444444"/>
    <n v="39"/>
    <n v="46"/>
    <s v="Atlanta"/>
    <x v="7"/>
  </r>
  <r>
    <s v="08889"/>
    <n v="6"/>
    <n v="24.506666666666664"/>
    <n v="25.71"/>
    <n v="25.108333333333334"/>
    <n v="63"/>
    <n v="75"/>
    <s v="Whitehouse Station, New Jersey"/>
    <x v="8"/>
  </r>
  <r>
    <s v="83301"/>
    <n v="14"/>
    <n v="18.597857142857141"/>
    <n v="24.27"/>
    <n v="21.43392857142857"/>
    <n v="54"/>
    <n v="64"/>
    <s v="Twin Falls, Idaho"/>
    <x v="9"/>
  </r>
  <r>
    <s v="83330"/>
    <n v="9"/>
    <n v="26.867777777777775"/>
    <n v="27.04"/>
    <n v="26.953888888888887"/>
    <n v="68"/>
    <n v="80"/>
    <s v="Gooding, Idaho"/>
    <x v="9"/>
  </r>
  <r>
    <s v="83336"/>
    <n v="1"/>
    <n v="21.47"/>
    <n v="21.47"/>
    <n v="21.47"/>
    <n v="54"/>
    <n v="64"/>
    <s v="Heyburn, Idaho"/>
    <x v="9"/>
  </r>
  <r>
    <s v="83338"/>
    <n v="27"/>
    <n v="30.338086419753083"/>
    <n v="56.24"/>
    <n v="43.289043209876539"/>
    <n v="109"/>
    <n v="129"/>
    <s v="Jerome, Idaho"/>
    <x v="9"/>
  </r>
  <r>
    <s v="83605"/>
    <n v="8"/>
    <n v="21.47"/>
    <n v="21.57"/>
    <n v="21.52"/>
    <n v="54"/>
    <n v="64"/>
    <s v="Caldwell, Idaho"/>
    <x v="9"/>
  </r>
  <r>
    <s v="83653"/>
    <n v="10"/>
    <n v="31.870999999999999"/>
    <n v="32.869999999999997"/>
    <n v="32.3705"/>
    <n v="81"/>
    <n v="97"/>
    <s v="Nampa, Idaho"/>
    <x v="9"/>
  </r>
  <r>
    <s v="83704"/>
    <n v="10"/>
    <n v="30.174666666666667"/>
    <n v="50.18"/>
    <n v="40.177333333333337"/>
    <n v="101"/>
    <n v="120"/>
    <s v="Boise, Idaho"/>
    <x v="9"/>
  </r>
  <r>
    <s v="60542"/>
    <n v="5"/>
    <n v="20.172000000000001"/>
    <n v="24.92"/>
    <n v="22.545999999999999"/>
    <n v="57"/>
    <n v="67"/>
    <s v="North Aurora, Illinois"/>
    <x v="10"/>
  </r>
  <r>
    <s v="60548"/>
    <n v="1"/>
    <n v="21.79"/>
    <n v="21.79"/>
    <n v="21.79"/>
    <n v="55"/>
    <n v="65"/>
    <s v="Sandwich, Illinois"/>
    <x v="10"/>
  </r>
  <r>
    <s v="61008"/>
    <n v="4"/>
    <n v="9.9674999999999994"/>
    <n v="10.44"/>
    <n v="10.203749999999999"/>
    <n v="26"/>
    <n v="30"/>
    <s v="Belvidere, Illinois"/>
    <x v="10"/>
  </r>
  <r>
    <s v="61018"/>
    <n v="5"/>
    <n v="18.764000000000003"/>
    <n v="18.84"/>
    <n v="18.802"/>
    <n v="48"/>
    <n v="56"/>
    <s v="Dakota, Illinois"/>
    <x v="10"/>
  </r>
  <r>
    <s v="61048"/>
    <n v="3"/>
    <n v="28.716666666666669"/>
    <n v="51.56"/>
    <n v="40.138333333333335"/>
    <n v="101"/>
    <n v="120"/>
    <s v="Lena, Illinois"/>
    <x v="10"/>
  </r>
  <r>
    <s v="61085"/>
    <n v="10"/>
    <n v="16.381"/>
    <n v="18.64"/>
    <n v="17.5105"/>
    <n v="44"/>
    <n v="52"/>
    <s v="Stockton, Illinois"/>
    <x v="10"/>
  </r>
  <r>
    <s v="61101"/>
    <n v="4"/>
    <n v="9.4899999999999984"/>
    <n v="9.52"/>
    <n v="9.504999999999999"/>
    <n v="24"/>
    <n v="28"/>
    <s v="Rockford, Illinois"/>
    <x v="10"/>
  </r>
  <r>
    <s v="61102"/>
    <n v="6"/>
    <n v="11.661666666666667"/>
    <n v="13.3"/>
    <n v="12.480833333333333"/>
    <n v="32"/>
    <n v="37"/>
    <s v="Rockford, Illinois"/>
    <x v="10"/>
  </r>
  <r>
    <s v="62040"/>
    <n v="2"/>
    <n v="26.795000000000002"/>
    <n v="28.21"/>
    <n v="27.502500000000001"/>
    <n v="69"/>
    <n v="82"/>
    <s v="Granite City, Illinois"/>
    <x v="10"/>
  </r>
  <r>
    <s v="62269"/>
    <n v="3"/>
    <n v="22.363333333333333"/>
    <n v="27.8"/>
    <n v="25.081666666666667"/>
    <n v="63"/>
    <n v="75"/>
    <s v="O'Fallon, Illinois"/>
    <x v="10"/>
  </r>
  <r>
    <s v="62301"/>
    <n v="1"/>
    <n v="42.77"/>
    <n v="42.77"/>
    <n v="42.77"/>
    <n v="107"/>
    <n v="128"/>
    <s v="Quincy, Illinois"/>
    <x v="10"/>
  </r>
  <r>
    <s v="46012"/>
    <n v="6"/>
    <n v="18.438333333333333"/>
    <n v="18.52"/>
    <n v="18.479166666666664"/>
    <n v="47"/>
    <n v="55"/>
    <s v="Anderson, Indiana"/>
    <x v="11"/>
  </r>
  <r>
    <s v="46013"/>
    <n v="8"/>
    <n v="20.53"/>
    <n v="28.4"/>
    <n v="24.465"/>
    <n v="62"/>
    <n v="73"/>
    <s v="Anderson, Indiana"/>
    <x v="11"/>
  </r>
  <r>
    <s v="46219"/>
    <n v="6"/>
    <n v="20.59"/>
    <n v="25.38"/>
    <n v="22.984999999999999"/>
    <n v="58"/>
    <n v="68"/>
    <s v="Indianapolis"/>
    <x v="11"/>
  </r>
  <r>
    <s v="46750"/>
    <n v="4"/>
    <n v="21.155000000000001"/>
    <n v="22.4"/>
    <n v="21.7775"/>
    <n v="55"/>
    <n v="65"/>
    <s v="Huntington, Indiana"/>
    <x v="11"/>
  </r>
  <r>
    <s v="46819"/>
    <n v="2"/>
    <n v="25.11"/>
    <n v="25.38"/>
    <n v="25.244999999999997"/>
    <n v="64"/>
    <n v="75"/>
    <s v="Fort Wayne, Indiana"/>
    <x v="11"/>
  </r>
  <r>
    <s v="47374"/>
    <n v="5"/>
    <n v="33.103999999999999"/>
    <n v="47.23"/>
    <n v="40.167000000000002"/>
    <n v="101"/>
    <n v="120"/>
    <s v="Richmond, Indiana"/>
    <x v="11"/>
  </r>
  <r>
    <s v="50317"/>
    <n v="1"/>
    <n v="14.39"/>
    <n v="14.39"/>
    <n v="14.39"/>
    <n v="36"/>
    <n v="43"/>
    <s v="Des Moines, Iowa"/>
    <x v="12"/>
  </r>
  <r>
    <s v="50644"/>
    <n v="9"/>
    <n v="17.380000000000003"/>
    <n v="35.44"/>
    <n v="26.41"/>
    <n v="67"/>
    <n v="79"/>
    <s v="Independence, Iowa"/>
    <x v="12"/>
  </r>
  <r>
    <s v="51031"/>
    <n v="8"/>
    <n v="15.97125"/>
    <n v="17.84"/>
    <n v="16.905625000000001"/>
    <n v="43"/>
    <n v="50"/>
    <s v="Le Mars, Iowa"/>
    <x v="12"/>
  </r>
  <r>
    <s v="51239"/>
    <n v="1"/>
    <n v="14.91"/>
    <n v="14.91"/>
    <n v="14.91"/>
    <n v="38"/>
    <n v="44"/>
    <s v="Hull, Iowa"/>
    <x v="12"/>
  </r>
  <r>
    <s v="66502"/>
    <n v="3"/>
    <n v="14.01"/>
    <n v="14.03"/>
    <n v="14.02"/>
    <n v="36"/>
    <n v="42"/>
    <s v="Manhattan, Kansas"/>
    <x v="13"/>
  </r>
  <r>
    <s v="67202"/>
    <n v="1"/>
    <n v="19"/>
    <n v="19"/>
    <n v="19"/>
    <n v="48"/>
    <n v="57"/>
    <s v="Wichita, Kansas"/>
    <x v="13"/>
  </r>
  <r>
    <s v="67504"/>
    <n v="6"/>
    <n v="19.353333333333335"/>
    <n v="27.62"/>
    <n v="23.486666666666668"/>
    <n v="59"/>
    <n v="70"/>
    <s v="Hutchinson, Kansas"/>
    <x v="13"/>
  </r>
  <r>
    <s v="67753"/>
    <n v="10"/>
    <n v="30.151999999999994"/>
    <n v="57.48"/>
    <n v="43.815999999999995"/>
    <n v="110"/>
    <n v="131"/>
    <s v="Rexford, Kansas"/>
    <x v="13"/>
  </r>
  <r>
    <s v="67846"/>
    <n v="10"/>
    <n v="24.115000000000002"/>
    <n v="29.87"/>
    <n v="26.9925"/>
    <n v="68"/>
    <n v="80"/>
    <s v="Garden City, Kansas"/>
    <x v="13"/>
  </r>
  <r>
    <s v="40741"/>
    <n v="2"/>
    <n v="33.564999999999998"/>
    <n v="33.67"/>
    <n v="33.6175"/>
    <n v="85"/>
    <n v="100"/>
    <s v="London, Kentucky"/>
    <x v="14"/>
  </r>
  <r>
    <s v="42141"/>
    <n v="10"/>
    <n v="20.831"/>
    <n v="25.06"/>
    <n v="22.945499999999999"/>
    <n v="58"/>
    <n v="68"/>
    <s v="Glasgow, Kentucky"/>
    <x v="14"/>
  </r>
  <r>
    <s v="42754"/>
    <n v="2"/>
    <n v="27.42"/>
    <n v="30.3"/>
    <n v="28.86"/>
    <n v="73"/>
    <n v="86"/>
    <s v="Leitchfield, Kentucky"/>
    <x v="14"/>
  </r>
  <r>
    <s v="04101"/>
    <n v="5"/>
    <n v="30.663999999999998"/>
    <n v="31.73"/>
    <n v="31.196999999999999"/>
    <n v="78"/>
    <n v="93"/>
    <s v="Portland, Maine"/>
    <x v="15"/>
  </r>
  <r>
    <s v="R2J 4L7"/>
    <n v="13"/>
    <n v="33.968076923076922"/>
    <n v="43.29"/>
    <n v="38.629038461538457"/>
    <n v="97"/>
    <n v="115"/>
    <s v="Winnipeg"/>
    <x v="16"/>
  </r>
  <r>
    <s v="20723"/>
    <n v="10"/>
    <n v="25.258999999999997"/>
    <n v="30.14"/>
    <n v="27.6995"/>
    <n v="70"/>
    <n v="83"/>
    <s v="Laurel, Maryland"/>
    <x v="17"/>
  </r>
  <r>
    <s v="20785"/>
    <n v="2"/>
    <n v="21.115000000000002"/>
    <n v="21.16"/>
    <n v="21.137500000000003"/>
    <n v="53"/>
    <n v="63"/>
    <s v="Hyattsville, Maryland"/>
    <x v="17"/>
  </r>
  <r>
    <s v="21218"/>
    <n v="9"/>
    <n v="19.214444444444446"/>
    <n v="27.08"/>
    <n v="23.147222222222222"/>
    <n v="58"/>
    <n v="69"/>
    <s v="Baltimore"/>
    <x v="17"/>
  </r>
  <r>
    <s v="21701"/>
    <n v="15"/>
    <n v="18.579333333333338"/>
    <n v="27.13"/>
    <n v="22.854666666666667"/>
    <n v="58"/>
    <n v="68"/>
    <s v="Frederick, Maryland"/>
    <x v="17"/>
  </r>
  <r>
    <s v="01752"/>
    <n v="1"/>
    <n v="37.520000000000003"/>
    <n v="37.520000000000003"/>
    <n v="37.520000000000003"/>
    <n v="94"/>
    <n v="112"/>
    <s v="Marlborough, Massachusetts"/>
    <x v="18"/>
  </r>
  <r>
    <s v="02038"/>
    <n v="10"/>
    <n v="18.821999999999996"/>
    <n v="21.68"/>
    <n v="20.250999999999998"/>
    <n v="51"/>
    <n v="60"/>
    <s v="Franklin, Massachusetts"/>
    <x v="18"/>
  </r>
  <r>
    <s v="48150"/>
    <n v="1"/>
    <n v="19.059999999999999"/>
    <n v="19.059999999999999"/>
    <n v="19.059999999999999"/>
    <n v="48"/>
    <n v="57"/>
    <s v="Livonia, Michigan"/>
    <x v="19"/>
  </r>
  <r>
    <s v="48238"/>
    <n v="2"/>
    <n v="17.515000000000001"/>
    <n v="17.53"/>
    <n v="17.522500000000001"/>
    <n v="44"/>
    <n v="52"/>
    <s v="Detroit"/>
    <x v="19"/>
  </r>
  <r>
    <s v="48838"/>
    <n v="2"/>
    <n v="18.435000000000002"/>
    <n v="18.52"/>
    <n v="18.477499999999999"/>
    <n v="47"/>
    <n v="55"/>
    <s v="Greenville, Michigan"/>
    <x v="19"/>
  </r>
  <r>
    <s v="48866"/>
    <n v="5"/>
    <n v="29.294999999999998"/>
    <n v="29.82"/>
    <n v="29.557499999999997"/>
    <n v="74"/>
    <n v="88"/>
    <s v="Ovid, Michigan"/>
    <x v="19"/>
  </r>
  <r>
    <s v="49037"/>
    <n v="1"/>
    <n v="26.24"/>
    <n v="26.24"/>
    <n v="26.24"/>
    <n v="66"/>
    <n v="78"/>
    <s v="Battle Creek, Michigan"/>
    <x v="19"/>
  </r>
  <r>
    <s v="49042"/>
    <n v="6"/>
    <n v="19.061666666666667"/>
    <n v="22.18"/>
    <n v="20.620833333333334"/>
    <n v="52"/>
    <n v="61"/>
    <s v="Constantine, Michigan"/>
    <x v="19"/>
  </r>
  <r>
    <s v="49404"/>
    <n v="9"/>
    <n v="26.157777777777778"/>
    <n v="29.87"/>
    <n v="28.013888888888889"/>
    <n v="71"/>
    <n v="84"/>
    <s v="Coopersville, Michigan"/>
    <x v="19"/>
  </r>
  <r>
    <s v="49677"/>
    <n v="9"/>
    <n v="18.438888888888894"/>
    <n v="18.52"/>
    <n v="18.479444444444447"/>
    <n v="47"/>
    <n v="55"/>
    <s v="Reed City, Michigan"/>
    <x v="19"/>
  </r>
  <r>
    <s v="55024"/>
    <n v="10"/>
    <n v="13.926000000000002"/>
    <n v="13.98"/>
    <n v="13.953000000000001"/>
    <n v="35"/>
    <n v="41"/>
    <s v="Farmington, Minnesota"/>
    <x v="20"/>
  </r>
  <r>
    <s v="55110"/>
    <n v="1"/>
    <n v="9.4499999999999993"/>
    <n v="9.4499999999999993"/>
    <n v="9.4499999999999993"/>
    <n v="24"/>
    <n v="28"/>
    <s v="Saint Paul, Minnesota"/>
    <x v="20"/>
  </r>
  <r>
    <s v="55113"/>
    <n v="1"/>
    <n v="9.49"/>
    <n v="9.49"/>
    <n v="9.49"/>
    <n v="24"/>
    <n v="28"/>
    <s v="Saint Paul, Minnesota"/>
    <x v="20"/>
  </r>
  <r>
    <s v="55126"/>
    <n v="1"/>
    <n v="9.51"/>
    <n v="9.51"/>
    <n v="9.51"/>
    <n v="24"/>
    <n v="28"/>
    <s v="Saint Paul, Minnesota"/>
    <x v="20"/>
  </r>
  <r>
    <s v="55355"/>
    <n v="9"/>
    <n v="13.922222222222224"/>
    <n v="13.98"/>
    <n v="13.951111111111112"/>
    <n v="35"/>
    <n v="41"/>
    <s v="Litchfield, Minnesota"/>
    <x v="20"/>
  </r>
  <r>
    <s v="55411"/>
    <n v="5"/>
    <n v="9.4879999999999995"/>
    <n v="9.52"/>
    <n v="9.5039999999999996"/>
    <n v="24"/>
    <n v="28"/>
    <s v="Minneapolis"/>
    <x v="20"/>
  </r>
  <r>
    <s v="55964"/>
    <n v="7"/>
    <n v="14.972857142857146"/>
    <n v="15.03"/>
    <n v="15.001428571428573"/>
    <n v="38"/>
    <n v="45"/>
    <s v="Plainview, Minnesota"/>
    <x v="20"/>
  </r>
  <r>
    <s v="55992"/>
    <n v="3"/>
    <n v="14.979999999999999"/>
    <n v="15.05"/>
    <n v="15.015000000000001"/>
    <n v="38"/>
    <n v="45"/>
    <s v="Zumbrota, Minnesota"/>
    <x v="20"/>
  </r>
  <r>
    <s v="56058"/>
    <n v="3"/>
    <n v="13.910000000000002"/>
    <n v="13.98"/>
    <n v="13.945"/>
    <n v="35"/>
    <n v="41"/>
    <s v="Le Sueur, Minnesota"/>
    <x v="20"/>
  </r>
  <r>
    <s v="56073"/>
    <n v="5"/>
    <n v="9.7519999999999989"/>
    <n v="9.7949999999999999"/>
    <n v="9.7734999999999985"/>
    <n v="25"/>
    <n v="29"/>
    <s v="New Ulm, Minnesota"/>
    <x v="20"/>
  </r>
  <r>
    <s v="56352"/>
    <n v="1"/>
    <n v="15.01"/>
    <n v="15.01"/>
    <n v="15.01"/>
    <n v="38"/>
    <n v="45"/>
    <s v="Melrose, Minnesota"/>
    <x v="20"/>
  </r>
  <r>
    <s v="56352"/>
    <n v="9"/>
    <n v="14.98666666666667"/>
    <n v="15.05"/>
    <n v="15.018333333333334"/>
    <n v="38"/>
    <n v="45"/>
    <s v="Melrose, Minnesota"/>
    <x v="20"/>
  </r>
  <r>
    <s v="56362"/>
    <n v="2"/>
    <n v="15.04"/>
    <n v="15.05"/>
    <n v="15.045"/>
    <n v="38"/>
    <n v="45"/>
    <s v="Paynesville, Minnesota"/>
    <x v="20"/>
  </r>
  <r>
    <s v="39216"/>
    <n v="11"/>
    <n v="17.171590909090909"/>
    <n v="20.62"/>
    <n v="18.895795454545457"/>
    <n v="48"/>
    <n v="56"/>
    <s v="Jackson, Mississippi"/>
    <x v="21"/>
  </r>
  <r>
    <s v="63069"/>
    <n v="2"/>
    <n v="20.41"/>
    <n v="22.36"/>
    <n v="21.384999999999998"/>
    <n v="54"/>
    <n v="64"/>
    <s v="Pacific, Missouri"/>
    <x v="22"/>
  </r>
  <r>
    <s v="64128"/>
    <n v="3"/>
    <n v="19.093333333333334"/>
    <n v="19.690000000000001"/>
    <n v="19.391666666666666"/>
    <n v="49"/>
    <n v="58"/>
    <s v="Kansas City, Missouri"/>
    <x v="22"/>
  </r>
  <r>
    <s v="65202"/>
    <n v="1"/>
    <n v="44.75"/>
    <n v="44.75"/>
    <n v="44.75"/>
    <n v="112"/>
    <n v="134"/>
    <s v="Columbia, Missouri"/>
    <x v="22"/>
  </r>
  <r>
    <s v="59101"/>
    <n v="7"/>
    <n v="20.918571428571429"/>
    <n v="21.07"/>
    <n v="20.994285714285716"/>
    <n v="53"/>
    <n v="62"/>
    <s v="Billings, Montana"/>
    <x v="23"/>
  </r>
  <r>
    <s v="59405"/>
    <n v="5"/>
    <n v="24.369999999999997"/>
    <n v="27.08"/>
    <n v="25.724999999999998"/>
    <n v="65"/>
    <n v="77"/>
    <s v="Great Falls, Montana"/>
    <x v="23"/>
  </r>
  <r>
    <s v="59715"/>
    <n v="5"/>
    <n v="32.147999999999996"/>
    <n v="34.979999999999997"/>
    <n v="33.563999999999993"/>
    <n v="84"/>
    <n v="100"/>
    <s v="Bozeman, Montana"/>
    <x v="23"/>
  </r>
  <r>
    <s v="59718"/>
    <n v="9"/>
    <n v="20.258888888888887"/>
    <n v="27.17"/>
    <n v="23.714444444444446"/>
    <n v="60"/>
    <n v="71"/>
    <s v="Bozeman, Montana"/>
    <x v="23"/>
  </r>
  <r>
    <s v="68131"/>
    <n v="2"/>
    <n v="10.370000000000001"/>
    <n v="10.44"/>
    <n v="10.405000000000001"/>
    <n v="27"/>
    <n v="31"/>
    <s v="Omaha, Nebraska"/>
    <x v="24"/>
  </r>
  <r>
    <s v="68502"/>
    <n v="9"/>
    <n v="17.5"/>
    <n v="17.5"/>
    <n v="17.5"/>
    <n v="44"/>
    <n v="52"/>
    <s v="Lincoln, Nebraska"/>
    <x v="24"/>
  </r>
  <r>
    <s v="68788"/>
    <n v="5"/>
    <n v="15.576000000000002"/>
    <n v="15.9"/>
    <n v="15.738000000000001"/>
    <n v="40"/>
    <n v="47"/>
    <s v="West Point, Nebraska"/>
    <x v="24"/>
  </r>
  <r>
    <s v="89115"/>
    <n v="5"/>
    <n v="21.032"/>
    <n v="28.57"/>
    <n v="24.801000000000002"/>
    <n v="63"/>
    <n v="74"/>
    <s v="Las Vegas"/>
    <x v="25"/>
  </r>
  <r>
    <s v="89406"/>
    <n v="6"/>
    <n v="26.616666666666664"/>
    <n v="30.08"/>
    <n v="28.348333333333329"/>
    <n v="71"/>
    <n v="85"/>
    <s v="Fallon, Nevada"/>
    <x v="25"/>
  </r>
  <r>
    <s v="03301"/>
    <n v="5"/>
    <n v="16.083999999999996"/>
    <n v="16.16"/>
    <n v="16.122"/>
    <n v="41"/>
    <n v="48"/>
    <s v="Concord, New Hampshire"/>
    <x v="26"/>
  </r>
  <r>
    <s v="08302"/>
    <n v="5"/>
    <n v="28.815999999999995"/>
    <n v="52.09"/>
    <n v="40.453000000000003"/>
    <n v="102"/>
    <n v="121"/>
    <s v="Bridgeton, New Jersey"/>
    <x v="27"/>
  </r>
  <r>
    <s v="08822"/>
    <n v="7"/>
    <n v="19.045714285714286"/>
    <n v="20.58"/>
    <n v="19.812857142857141"/>
    <n v="50"/>
    <n v="59"/>
    <s v="Flemington, New Jersey"/>
    <x v="27"/>
  </r>
  <r>
    <s v="87102"/>
    <n v="9"/>
    <n v="17.855555555555558"/>
    <n v="21.22"/>
    <n v="19.537777777777777"/>
    <n v="49"/>
    <n v="58"/>
    <s v="Albuquerque, New Mexico"/>
    <x v="28"/>
  </r>
  <r>
    <s v="88007"/>
    <n v="4"/>
    <n v="25.040000000000003"/>
    <n v="33.17"/>
    <n v="29.105000000000004"/>
    <n v="73"/>
    <n v="87"/>
    <s v="Las Cruces, New Mexico"/>
    <x v="28"/>
  </r>
  <r>
    <s v="88130"/>
    <n v="5"/>
    <n v="28.238999999999997"/>
    <n v="35.619999999999997"/>
    <n v="31.929499999999997"/>
    <n v="80"/>
    <n v="95"/>
    <s v="Portales, New Mexico"/>
    <x v="28"/>
  </r>
  <r>
    <s v="88230"/>
    <n v="1"/>
    <n v="20.92"/>
    <n v="20.92"/>
    <n v="20.92"/>
    <n v="53"/>
    <n v="62"/>
    <s v="Dexter, New Mexico"/>
    <x v="28"/>
  </r>
  <r>
    <s v="10595"/>
    <n v="2"/>
    <n v="16.104999999999997"/>
    <n v="16.13"/>
    <n v="16.1175"/>
    <n v="41"/>
    <n v="48"/>
    <s v="New York City"/>
    <x v="29"/>
  </r>
  <r>
    <s v="12095"/>
    <n v="2"/>
    <n v="30.419999999999998"/>
    <n v="45.55"/>
    <n v="37.984999999999999"/>
    <n v="95"/>
    <n v="113"/>
    <s v="Johnstown, New York"/>
    <x v="29"/>
  </r>
  <r>
    <s v="12474"/>
    <n v="2"/>
    <n v="30.094999999999999"/>
    <n v="33.46"/>
    <n v="31.7775"/>
    <n v="80"/>
    <n v="95"/>
    <s v="Roxbury, New York"/>
    <x v="29"/>
  </r>
  <r>
    <s v="13021"/>
    <n v="9"/>
    <n v="21.069999999999997"/>
    <n v="28.22"/>
    <n v="24.644999999999996"/>
    <n v="62"/>
    <n v="73"/>
    <s v="Auburn, New York"/>
    <x v="29"/>
  </r>
  <r>
    <s v="13411"/>
    <n v="7"/>
    <n v="33.815714285714286"/>
    <n v="53.25"/>
    <n v="43.532857142857139"/>
    <n v="109"/>
    <n v="130"/>
    <s v="New Berlin (village), New York"/>
    <x v="29"/>
  </r>
  <r>
    <s v="13654"/>
    <n v="2"/>
    <n v="20.82"/>
    <n v="20.89"/>
    <n v="20.855"/>
    <n v="53"/>
    <n v="62"/>
    <s v="Heuvelton, New York"/>
    <x v="29"/>
  </r>
  <r>
    <s v="13753"/>
    <n v="5"/>
    <n v="31.642000000000003"/>
    <n v="35.85"/>
    <n v="33.746000000000002"/>
    <n v="85"/>
    <n v="101"/>
    <s v="Delhi, New York"/>
    <x v="29"/>
  </r>
  <r>
    <s v="13856"/>
    <n v="2"/>
    <n v="43.532499999999999"/>
    <n v="56.73"/>
    <n v="50.131249999999994"/>
    <n v="126"/>
    <n v="150"/>
    <s v="Walton (town), New York"/>
    <x v="29"/>
  </r>
  <r>
    <s v="14020"/>
    <n v="10"/>
    <n v="28.197999999999997"/>
    <n v="31.12"/>
    <n v="29.658999999999999"/>
    <n v="75"/>
    <n v="88"/>
    <s v="Batavia, New York"/>
    <x v="29"/>
  </r>
  <r>
    <s v="14048"/>
    <n v="2"/>
    <n v="20.725000000000001"/>
    <n v="21.03"/>
    <n v="20.877500000000001"/>
    <n v="53"/>
    <n v="62"/>
    <s v="Dunkirk, New York"/>
    <x v="29"/>
  </r>
  <r>
    <s v="14059"/>
    <n v="3"/>
    <n v="30.356666666666666"/>
    <n v="30.54"/>
    <n v="30.448333333333331"/>
    <n v="77"/>
    <n v="91"/>
    <s v="New York City"/>
    <x v="29"/>
  </r>
  <r>
    <s v="14224"/>
    <n v="5"/>
    <n v="21.004000000000001"/>
    <n v="21.12"/>
    <n v="21.062000000000001"/>
    <n v="53"/>
    <n v="63"/>
    <s v="Buffalo, New York"/>
    <x v="29"/>
  </r>
  <r>
    <s v="14739"/>
    <n v="6"/>
    <n v="23.599999999999998"/>
    <n v="26.65"/>
    <n v="25.125"/>
    <n v="63"/>
    <n v="75"/>
    <s v="Friendship, New York"/>
    <x v="29"/>
  </r>
  <r>
    <s v="27105"/>
    <n v="4"/>
    <n v="18.0625"/>
    <n v="21.03"/>
    <n v="19.546250000000001"/>
    <n v="49"/>
    <n v="58"/>
    <s v="Winston-Salem, North Carolina"/>
    <x v="30"/>
  </r>
  <r>
    <s v="27209"/>
    <n v="2"/>
    <n v="32.58"/>
    <n v="32.61"/>
    <n v="32.594999999999999"/>
    <n v="82"/>
    <n v="97"/>
    <s v="Biscoe, North Carolina"/>
    <x v="30"/>
  </r>
  <r>
    <s v="27263"/>
    <n v="4"/>
    <n v="18.267499999999998"/>
    <n v="21.22"/>
    <n v="19.743749999999999"/>
    <n v="50"/>
    <n v="59"/>
    <s v="High Point, North Carolina"/>
    <x v="30"/>
  </r>
  <r>
    <s v="28806"/>
    <n v="6"/>
    <n v="16.251666666666669"/>
    <n v="20.87"/>
    <n v="18.560833333333335"/>
    <n v="47"/>
    <n v="55"/>
    <s v="Asheville, North Carolina"/>
    <x v="30"/>
  </r>
  <r>
    <s v="58102"/>
    <n v="5"/>
    <n v="10.591999999999999"/>
    <n v="13.34"/>
    <n v="11.965999999999999"/>
    <n v="30"/>
    <n v="35"/>
    <s v="Fargo, North Dakota"/>
    <x v="31"/>
  </r>
  <r>
    <s v="58533"/>
    <n v="3"/>
    <n v="29.075000000000003"/>
    <n v="57.5"/>
    <n v="43.287500000000001"/>
    <n v="109"/>
    <n v="129"/>
    <s v="Elgin, North Dakota"/>
    <x v="31"/>
  </r>
  <r>
    <s v="43055"/>
    <n v="5"/>
    <n v="21.416"/>
    <n v="23.51"/>
    <n v="22.463000000000001"/>
    <n v="57"/>
    <n v="67"/>
    <s v="Newark, Ohio"/>
    <x v="32"/>
  </r>
  <r>
    <s v="43512"/>
    <n v="3"/>
    <n v="18.45"/>
    <n v="18.52"/>
    <n v="18.484999999999999"/>
    <n v="47"/>
    <n v="55"/>
    <s v="Defiance, Ohio"/>
    <x v="32"/>
  </r>
  <r>
    <s v="43935"/>
    <n v="7"/>
    <n v="19.80857142857143"/>
    <n v="19.89"/>
    <n v="19.849285714285713"/>
    <n v="50"/>
    <n v="59"/>
    <s v="Martins Ferry, Ohio"/>
    <x v="32"/>
  </r>
  <r>
    <s v="44062"/>
    <n v="5"/>
    <n v="19.795999999999999"/>
    <n v="19.89"/>
    <n v="19.843"/>
    <n v="50"/>
    <n v="59"/>
    <s v="Middlefield, Ohio"/>
    <x v="32"/>
  </r>
  <r>
    <s v="44104"/>
    <n v="1"/>
    <n v="27.17"/>
    <n v="27.17"/>
    <n v="27.17"/>
    <n v="68"/>
    <n v="81"/>
    <s v="Cleveland"/>
    <x v="32"/>
  </r>
  <r>
    <s v="44111"/>
    <n v="9"/>
    <n v="28.197777777777777"/>
    <n v="45.9"/>
    <n v="37.048888888888889"/>
    <n v="93"/>
    <n v="111"/>
    <s v="Cleveland"/>
    <x v="32"/>
  </r>
  <r>
    <s v="44240"/>
    <n v="5"/>
    <n v="17.518000000000001"/>
    <n v="20.87"/>
    <n v="19.194000000000003"/>
    <n v="48"/>
    <n v="57"/>
    <s v="Kent, Ohio"/>
    <x v="32"/>
  </r>
  <r>
    <s v="44667"/>
    <n v="4"/>
    <n v="18.537499999999998"/>
    <n v="28.13"/>
    <n v="23.333749999999998"/>
    <n v="59"/>
    <n v="70"/>
    <s v="Orrville, Ohio"/>
    <x v="32"/>
  </r>
  <r>
    <s v="45504"/>
    <n v="4"/>
    <n v="15.850000000000001"/>
    <n v="17.920000000000002"/>
    <n v="16.885000000000002"/>
    <n v="43"/>
    <n v="50"/>
    <s v="Springfield, Ohio"/>
    <x v="32"/>
  </r>
  <r>
    <s v="73071"/>
    <n v="1"/>
    <n v="30.24"/>
    <n v="30.24"/>
    <n v="30.24"/>
    <n v="76"/>
    <n v="90"/>
    <s v="Norman, Oklahoma"/>
    <x v="33"/>
  </r>
  <r>
    <s v="73089"/>
    <n v="6"/>
    <n v="23.313333333333333"/>
    <n v="25.52"/>
    <n v="24.416666666666664"/>
    <n v="62"/>
    <n v="73"/>
    <s v="Tuttle, Oklahoma"/>
    <x v="33"/>
  </r>
  <r>
    <s v="74014"/>
    <n v="4"/>
    <n v="16.7"/>
    <n v="17.95"/>
    <n v="17.324999999999999"/>
    <n v="44"/>
    <n v="51"/>
    <s v="Broken Arrow, Oklahoma"/>
    <x v="33"/>
  </r>
  <r>
    <s v="L0S 1J0"/>
    <n v="2"/>
    <n v="26.981250000000003"/>
    <n v="30.12"/>
    <n v="28.550625000000004"/>
    <n v="72"/>
    <n v="85"/>
    <s v="Niagara-on-the-Lake"/>
    <x v="34"/>
  </r>
  <r>
    <s v="L6T 4G7"/>
    <n v="1"/>
    <n v="32.0625"/>
    <n v="32.0625"/>
    <n v="32.0625"/>
    <n v="81"/>
    <n v="96"/>
    <s v="Brampton"/>
    <x v="34"/>
  </r>
  <r>
    <s v="M3A 3P9"/>
    <n v="2"/>
    <n v="31.998750000000001"/>
    <n v="32.197499999999998"/>
    <n v="32.098124999999996"/>
    <n v="81"/>
    <n v="96"/>
    <s v="North York"/>
    <x v="34"/>
  </r>
  <r>
    <s v="M9C 5G2"/>
    <n v="2"/>
    <n v="24.221250000000001"/>
    <n v="25.822500000000002"/>
    <n v="25.021875000000001"/>
    <n v="63"/>
    <n v="75"/>
    <s v="Etobicoke"/>
    <x v="34"/>
  </r>
  <r>
    <s v="P7E 2C3"/>
    <n v="1"/>
    <n v="31.71"/>
    <n v="31.71"/>
    <n v="31.71"/>
    <n v="80"/>
    <n v="95"/>
    <s v="Thunder Bay"/>
    <x v="34"/>
  </r>
  <r>
    <s v="97015"/>
    <n v="6"/>
    <n v="22.24666666666667"/>
    <n v="26.64"/>
    <n v="24.443333333333335"/>
    <n v="62"/>
    <n v="73"/>
    <s v="Clackamas, Oregon"/>
    <x v="35"/>
  </r>
  <r>
    <s v="97062"/>
    <n v="2"/>
    <n v="33.049999999999997"/>
    <n v="41.91"/>
    <n v="37.479999999999997"/>
    <n v="94"/>
    <n v="112"/>
    <s v="Tualatin, Oregon"/>
    <x v="35"/>
  </r>
  <r>
    <s v="97128"/>
    <n v="4"/>
    <n v="27.475000000000001"/>
    <n v="41.91"/>
    <n v="34.692499999999995"/>
    <n v="87"/>
    <n v="104"/>
    <s v="McMinnville, Oregon"/>
    <x v="35"/>
  </r>
  <r>
    <s v="97202"/>
    <n v="10"/>
    <n v="41.298500000000004"/>
    <n v="57.13"/>
    <n v="49.214250000000007"/>
    <n v="124"/>
    <n v="147"/>
    <s v="Portland, Oregon"/>
    <x v="35"/>
  </r>
  <r>
    <s v="97217"/>
    <n v="2"/>
    <n v="41.164999999999999"/>
    <n v="50.29"/>
    <n v="45.727499999999999"/>
    <n v="115"/>
    <n v="137"/>
    <s v="Portland, Oregon"/>
    <x v="35"/>
  </r>
  <r>
    <s v="97402"/>
    <n v="2"/>
    <n v="32.07"/>
    <n v="32.200000000000003"/>
    <n v="32.135000000000005"/>
    <n v="81"/>
    <n v="96"/>
    <s v="Eugene, Oregon"/>
    <x v="35"/>
  </r>
  <r>
    <s v="97458"/>
    <n v="1"/>
    <n v="32.159999999999997"/>
    <n v="32.159999999999997"/>
    <n v="32.159999999999997"/>
    <n v="81"/>
    <n v="96"/>
    <s v="Myrtle Point, Oregon"/>
    <x v="35"/>
  </r>
  <r>
    <s v="97818"/>
    <n v="10"/>
    <n v="26.962"/>
    <n v="48.4"/>
    <n v="37.680999999999997"/>
    <n v="95"/>
    <n v="113"/>
    <s v="Boardman, Oregon"/>
    <x v="35"/>
  </r>
  <r>
    <s v="15401"/>
    <n v="4"/>
    <n v="18.190000000000001"/>
    <n v="21.09"/>
    <n v="19.64"/>
    <n v="50"/>
    <n v="58"/>
    <s v="Uniontown, Pennsylvania"/>
    <x v="36"/>
  </r>
  <r>
    <s v="16150"/>
    <n v="4"/>
    <n v="34.265000000000001"/>
    <n v="38.26"/>
    <n v="36.262500000000003"/>
    <n v="91"/>
    <n v="108"/>
    <s v="Sharpsville, Pennsylvania"/>
    <x v="36"/>
  </r>
  <r>
    <s v="17013"/>
    <n v="9"/>
    <n v="18.234444444444446"/>
    <n v="20.62"/>
    <n v="19.427222222222223"/>
    <n v="49"/>
    <n v="58"/>
    <s v="Carlisle, Pennsylvania"/>
    <x v="36"/>
  </r>
  <r>
    <s v="17042"/>
    <n v="2"/>
    <n v="20.759999999999998"/>
    <n v="21.03"/>
    <n v="20.895"/>
    <n v="53"/>
    <n v="62"/>
    <s v="Lebanon, Pennsylvania"/>
    <x v="36"/>
  </r>
  <r>
    <s v="17103"/>
    <n v="2"/>
    <n v="21.134999999999998"/>
    <n v="21.22"/>
    <n v="21.177499999999998"/>
    <n v="53"/>
    <n v="63"/>
    <s v="Harrisburg, Pennsylvania"/>
    <x v="36"/>
  </r>
  <r>
    <s v="17257"/>
    <n v="5"/>
    <n v="25.306000000000001"/>
    <n v="25.71"/>
    <n v="25.508000000000003"/>
    <n v="64"/>
    <n v="76"/>
    <s v="Shippensburg, Pennsylvania"/>
    <x v="36"/>
  </r>
  <r>
    <s v="17545"/>
    <n v="1"/>
    <n v="28.25"/>
    <n v="28.25"/>
    <n v="28.25"/>
    <n v="71"/>
    <n v="84"/>
    <s v="Manheim, Pennsylvania"/>
    <x v="36"/>
  </r>
  <r>
    <s v="17557"/>
    <n v="2"/>
    <n v="48.495000000000005"/>
    <n v="51.09"/>
    <n v="49.792500000000004"/>
    <n v="125"/>
    <n v="149"/>
    <s v="New Holland, Pennsylvania"/>
    <x v="36"/>
  </r>
  <r>
    <s v="17605"/>
    <n v="10"/>
    <n v="38.755333333333326"/>
    <n v="50.87"/>
    <n v="44.812666666666658"/>
    <n v="113"/>
    <n v="134"/>
    <s v="Lancaster, Pennsylvania"/>
    <x v="36"/>
  </r>
  <r>
    <s v="17972"/>
    <n v="5"/>
    <n v="20.864000000000001"/>
    <n v="24.05"/>
    <n v="22.457000000000001"/>
    <n v="57"/>
    <n v="67"/>
    <s v="Schuylkill Haven, Pennsylvania"/>
    <x v="36"/>
  </r>
  <r>
    <s v="19063"/>
    <n v="6"/>
    <n v="21.046666666666667"/>
    <n v="21.26"/>
    <n v="21.153333333333336"/>
    <n v="53"/>
    <n v="63"/>
    <s v="Media, Pennsylvania"/>
    <x v="36"/>
  </r>
  <r>
    <s v="19440"/>
    <n v="2"/>
    <n v="18.189999999999998"/>
    <n v="20.97"/>
    <n v="19.579999999999998"/>
    <n v="49"/>
    <n v="58"/>
    <s v="Hatfield, Pennsylvania"/>
    <x v="36"/>
  </r>
  <r>
    <s v="19530"/>
    <n v="2"/>
    <n v="19.770000000000003"/>
    <n v="19.850000000000001"/>
    <n v="19.810000000000002"/>
    <n v="50"/>
    <n v="59"/>
    <s v="Kutztown, Pennsylvania"/>
    <x v="36"/>
  </r>
  <r>
    <s v="19605"/>
    <n v="10"/>
    <n v="18.167999999999999"/>
    <n v="21.16"/>
    <n v="19.664000000000001"/>
    <n v="50"/>
    <n v="58"/>
    <s v="Reading, Pennsylvania"/>
    <x v="36"/>
  </r>
  <r>
    <s v="N0K 1N0"/>
    <n v="5"/>
    <n v="34.575000000000003"/>
    <n v="41.8125"/>
    <n v="38.193750000000001"/>
    <n v="96"/>
    <n v="114"/>
    <s v="Mitchell, Ontario"/>
    <x v="37"/>
  </r>
  <r>
    <s v="29303"/>
    <n v="3"/>
    <n v="39.376666666666665"/>
    <n v="49.38"/>
    <n v="44.37833333333333"/>
    <n v="111"/>
    <n v="133"/>
    <s v="Spartanburg, South Carolina"/>
    <x v="38"/>
  </r>
  <r>
    <s v="57006"/>
    <n v="1"/>
    <n v="17.690000000000001"/>
    <n v="17.690000000000001"/>
    <n v="17.690000000000001"/>
    <n v="45"/>
    <n v="53"/>
    <s v="Brookings, South Dakota"/>
    <x v="39"/>
  </r>
  <r>
    <s v="57104"/>
    <n v="2"/>
    <n v="10.399999999999999"/>
    <n v="10.44"/>
    <n v="10.419999999999998"/>
    <n v="27"/>
    <n v="31"/>
    <s v="Sioux Falls, South Dakota"/>
    <x v="39"/>
  </r>
  <r>
    <s v="142 30"/>
    <n v="1"/>
    <n v="28.0425"/>
    <n v="28.0425"/>
    <n v="28.0425"/>
    <n v="71"/>
    <n v="84"/>
    <s v="Stockholm"/>
    <x v="40"/>
  </r>
  <r>
    <s v="37210"/>
    <n v="2"/>
    <n v="18.265000000000001"/>
    <n v="21.09"/>
    <n v="19.677500000000002"/>
    <n v="50"/>
    <n v="59"/>
    <s v="Nashville, Tennessee"/>
    <x v="41"/>
  </r>
  <r>
    <s v="37303"/>
    <n v="7"/>
    <n v="21.348571428571429"/>
    <n v="25.52"/>
    <n v="23.434285714285714"/>
    <n v="59"/>
    <n v="70"/>
    <s v="Athens, Tennessee"/>
    <x v="41"/>
  </r>
  <r>
    <s v="75215"/>
    <n v="1"/>
    <n v="50.96"/>
    <n v="50.96"/>
    <n v="50.96"/>
    <n v="128"/>
    <n v="152"/>
    <s v="Dallas"/>
    <x v="42"/>
  </r>
  <r>
    <s v="75236"/>
    <n v="12"/>
    <n v="19.364999999999998"/>
    <n v="46.86"/>
    <n v="33.112499999999997"/>
    <n v="83"/>
    <n v="99"/>
    <s v="Dallas"/>
    <x v="42"/>
  </r>
  <r>
    <s v="75482"/>
    <n v="10"/>
    <n v="27.140999999999998"/>
    <n v="32.71"/>
    <n v="29.9255"/>
    <n v="75"/>
    <n v="89"/>
    <s v="Sulphur Springs, Texas"/>
    <x v="42"/>
  </r>
  <r>
    <s v="75494"/>
    <n v="5"/>
    <n v="26.492000000000001"/>
    <n v="26.78"/>
    <n v="26.636000000000003"/>
    <n v="67"/>
    <n v="79"/>
    <s v="Winnsboro, Texas"/>
    <x v="42"/>
  </r>
  <r>
    <s v="75702"/>
    <n v="3"/>
    <n v="15.38"/>
    <n v="15.44"/>
    <n v="15.41"/>
    <n v="39"/>
    <n v="46"/>
    <s v="Tyler, Texas"/>
    <x v="42"/>
  </r>
  <r>
    <s v="76401"/>
    <n v="4"/>
    <n v="21.234999999999999"/>
    <n v="25.47"/>
    <n v="23.352499999999999"/>
    <n v="59"/>
    <n v="70"/>
    <s v="Stephenville, Texas"/>
    <x v="42"/>
  </r>
  <r>
    <s v="77003"/>
    <n v="1"/>
    <n v="24.16"/>
    <n v="24.16"/>
    <n v="24.16"/>
    <n v="61"/>
    <n v="72"/>
    <s v="Houston"/>
    <x v="42"/>
  </r>
  <r>
    <s v="77080"/>
    <n v="4"/>
    <n v="21.547499999999999"/>
    <n v="21.68"/>
    <n v="21.61375"/>
    <n v="55"/>
    <n v="64"/>
    <s v="Houston"/>
    <x v="42"/>
  </r>
  <r>
    <s v="77833"/>
    <n v="6"/>
    <n v="21.678333333333331"/>
    <n v="25.54"/>
    <n v="23.609166666666667"/>
    <n v="60"/>
    <n v="70"/>
    <s v="Brenham, Texas"/>
    <x v="42"/>
  </r>
  <r>
    <s v="78557"/>
    <n v="1"/>
    <n v="28.34"/>
    <n v="28.34"/>
    <n v="28.34"/>
    <n v="71"/>
    <n v="85"/>
    <s v="Hidalgo, Texas"/>
    <x v="42"/>
  </r>
  <r>
    <s v="79015"/>
    <n v="2"/>
    <n v="25.23"/>
    <n v="25.52"/>
    <n v="25.375"/>
    <n v="64"/>
    <n v="76"/>
    <s v="Canyon, Texas"/>
    <x v="42"/>
  </r>
  <r>
    <s v="79022"/>
    <n v="4"/>
    <n v="23.486249999999998"/>
    <n v="31.414999999999999"/>
    <n v="27.450624999999999"/>
    <n v="69"/>
    <n v="82"/>
    <s v="Dalhart, Texas"/>
    <x v="42"/>
  </r>
  <r>
    <s v="79029"/>
    <n v="12"/>
    <n v="32.614166666666669"/>
    <n v="52.36"/>
    <n v="42.487083333333331"/>
    <n v="107"/>
    <n v="127"/>
    <s v="Dumas, Texas"/>
    <x v="42"/>
  </r>
  <r>
    <s v="79107"/>
    <n v="1"/>
    <n v="15.34"/>
    <n v="15.34"/>
    <n v="15.34"/>
    <n v="39"/>
    <n v="46"/>
    <s v="Amarillo, Texas"/>
    <x v="42"/>
  </r>
  <r>
    <s v="79118"/>
    <n v="1"/>
    <n v="15.44"/>
    <n v="15.44"/>
    <n v="15.44"/>
    <n v="39"/>
    <n v="46"/>
    <s v="Amarillo, Texas"/>
    <x v="42"/>
  </r>
  <r>
    <s v="79339"/>
    <n v="4"/>
    <n v="22.302500000000002"/>
    <n v="26.58"/>
    <n v="24.44125"/>
    <n v="62"/>
    <n v="73"/>
    <s v="Littlefield, Texas"/>
    <x v="42"/>
  </r>
  <r>
    <s v="79404"/>
    <n v="3"/>
    <n v="23.063333333333333"/>
    <n v="28.22"/>
    <n v="25.641666666666666"/>
    <n v="65"/>
    <n v="76"/>
    <s v="Lubbock, Texas"/>
    <x v="42"/>
  </r>
  <r>
    <s v="79415"/>
    <n v="6"/>
    <n v="17.95"/>
    <n v="20.62"/>
    <n v="19.285"/>
    <n v="49"/>
    <n v="57"/>
    <s v="Lubbock, Texas"/>
    <x v="42"/>
  </r>
  <r>
    <s v="79903"/>
    <n v="2"/>
    <n v="16.064999999999998"/>
    <n v="16.13"/>
    <n v="16.097499999999997"/>
    <n v="41"/>
    <n v="48"/>
    <s v="El Paso, Texas"/>
    <x v="42"/>
  </r>
  <r>
    <s v="79936"/>
    <n v="3"/>
    <n v="40.216666666666669"/>
    <n v="40.4"/>
    <n v="40.308333333333337"/>
    <n v="101"/>
    <n v="120"/>
    <s v="El Paso, Texas"/>
    <x v="42"/>
  </r>
  <r>
    <s v="K0A 3C0"/>
    <n v="3"/>
    <n v="76.377499999999998"/>
    <n v="83.692499999999995"/>
    <n v="80.034999999999997"/>
    <n v="201"/>
    <n v="240"/>
    <s v="St. Albert"/>
    <x v="43"/>
  </r>
  <r>
    <s v="84104"/>
    <n v="7"/>
    <n v="21.224285714285713"/>
    <n v="30.33"/>
    <n v="25.777142857142856"/>
    <n v="65"/>
    <n v="77"/>
    <s v="Salt Lake City"/>
    <x v="44"/>
  </r>
  <r>
    <s v="84319"/>
    <n v="6"/>
    <n v="26.008333333333336"/>
    <n v="31.47"/>
    <n v="28.739166666666669"/>
    <n v="72"/>
    <n v="86"/>
    <s v="Hyrum, Utah"/>
    <x v="44"/>
  </r>
  <r>
    <s v="84335"/>
    <n v="6"/>
    <n v="24.310000000000002"/>
    <n v="25.02"/>
    <n v="24.664999999999999"/>
    <n v="62"/>
    <n v="73"/>
    <s v="Smithfield, Utah"/>
    <x v="44"/>
  </r>
  <r>
    <s v="84713"/>
    <n v="5"/>
    <n v="23.692"/>
    <n v="26.99"/>
    <n v="25.341000000000001"/>
    <n v="64"/>
    <n v="76"/>
    <s v="Beaver, Utah"/>
    <x v="44"/>
  </r>
  <r>
    <s v="84720"/>
    <n v="1"/>
    <n v="25.87"/>
    <n v="25.87"/>
    <n v="25.87"/>
    <n v="65"/>
    <n v="77"/>
    <s v="Cedar City, Utah"/>
    <x v="44"/>
  </r>
  <r>
    <s v="05301"/>
    <n v="10"/>
    <n v="28.834000000000003"/>
    <n v="56.24"/>
    <n v="42.537000000000006"/>
    <n v="107"/>
    <n v="127"/>
    <s v="Brattleboro, Vermont"/>
    <x v="45"/>
  </r>
  <r>
    <s v="05478"/>
    <n v="1"/>
    <n v="21.03"/>
    <n v="21.03"/>
    <n v="21.03"/>
    <n v="53"/>
    <n v="63"/>
    <s v="St. Albans (city), Vermont"/>
    <x v="45"/>
  </r>
  <r>
    <s v="05641"/>
    <n v="8"/>
    <n v="22.616250000000001"/>
    <n v="25.62"/>
    <n v="24.118124999999999"/>
    <n v="61"/>
    <n v="72"/>
    <s v="Barre (city), Vermont"/>
    <x v="45"/>
  </r>
  <r>
    <s v="22841"/>
    <n v="5"/>
    <n v="29.466000000000001"/>
    <n v="33.85"/>
    <n v="31.658000000000001"/>
    <n v="80"/>
    <n v="94"/>
    <s v="Mount Crawford, Virginia"/>
    <x v="46"/>
  </r>
  <r>
    <s v="24482"/>
    <n v="1"/>
    <n v="27.13"/>
    <n v="27.13"/>
    <n v="27.13"/>
    <n v="68"/>
    <n v="81"/>
    <s v="Verona, Virginia"/>
    <x v="46"/>
  </r>
  <r>
    <s v="24501"/>
    <n v="1"/>
    <n v="27.17"/>
    <n v="27.17"/>
    <n v="27.17"/>
    <n v="68"/>
    <n v="81"/>
    <s v="Court House Hill–Downtown Historic District"/>
    <x v="46"/>
  </r>
  <r>
    <s v="98005"/>
    <n v="4"/>
    <n v="20.079999999999998"/>
    <n v="21.48"/>
    <n v="20.78"/>
    <n v="52"/>
    <n v="62"/>
    <s v="Bellevue, Washington"/>
    <x v="47"/>
  </r>
  <r>
    <s v="98118"/>
    <n v="11"/>
    <n v="28.859090909090909"/>
    <n v="53.94"/>
    <n v="41.399545454545454"/>
    <n v="104"/>
    <n v="124"/>
    <s v="Seattle"/>
    <x v="47"/>
  </r>
  <r>
    <s v="98264"/>
    <n v="3"/>
    <n v="22.283333333333335"/>
    <n v="25.87"/>
    <n v="24.076666666666668"/>
    <n v="61"/>
    <n v="72"/>
    <s v="Lynden, Washington"/>
    <x v="47"/>
  </r>
  <r>
    <s v="98532"/>
    <n v="7"/>
    <n v="24.877142857142861"/>
    <n v="28.27"/>
    <n v="26.57357142857143"/>
    <n v="67"/>
    <n v="79"/>
    <s v="Chehalis, Washington"/>
    <x v="47"/>
  </r>
  <r>
    <s v="98604"/>
    <n v="3"/>
    <n v="26.283333333333331"/>
    <n v="26.38"/>
    <n v="26.331666666666663"/>
    <n v="66"/>
    <n v="78"/>
    <s v="Battle Ground, Washington"/>
    <x v="47"/>
  </r>
  <r>
    <s v="98857"/>
    <n v="2"/>
    <n v="24.344999999999999"/>
    <n v="27.01"/>
    <n v="25.677500000000002"/>
    <n v="65"/>
    <n v="77"/>
    <s v="Warden, Washington"/>
    <x v="47"/>
  </r>
  <r>
    <s v="98944"/>
    <n v="11"/>
    <n v="38.286818181818184"/>
    <n v="54.28"/>
    <n v="46.283409090909089"/>
    <n v="116"/>
    <n v="138"/>
    <s v="Sunnyside, Washington"/>
    <x v="47"/>
  </r>
  <r>
    <s v="99207"/>
    <n v="5"/>
    <n v="48.968000000000004"/>
    <n v="52.21"/>
    <n v="50.588999999999999"/>
    <n v="127"/>
    <n v="151"/>
    <s v="Spokane, Washington"/>
    <x v="47"/>
  </r>
  <r>
    <s v="05678"/>
    <n v="2"/>
    <n v="24.86"/>
    <n v="24.9"/>
    <n v="24.88"/>
    <n v="63"/>
    <n v="74"/>
    <s v="Graniteville, Vermont"/>
    <x v="48"/>
  </r>
  <r>
    <s v="25302"/>
    <n v="3"/>
    <n v="20.68"/>
    <n v="21.03"/>
    <n v="20.855"/>
    <n v="53"/>
    <n v="62"/>
    <s v="Charleston, West Virginia"/>
    <x v="49"/>
  </r>
  <r>
    <s v="53004"/>
    <n v="1"/>
    <n v="15.72"/>
    <n v="15.72"/>
    <n v="15.72"/>
    <n v="40"/>
    <n v="47"/>
    <s v="Belgium (town), Wisconsin"/>
    <x v="50"/>
  </r>
  <r>
    <s v="53012"/>
    <n v="5"/>
    <n v="16.886000000000003"/>
    <n v="37.369999999999997"/>
    <n v="27.128"/>
    <n v="68"/>
    <n v="81"/>
    <s v="Cedarburg (town), Wisconsin"/>
    <x v="50"/>
  </r>
  <r>
    <s v="53042"/>
    <n v="5"/>
    <n v="15.778"/>
    <n v="15.93"/>
    <n v="15.853999999999999"/>
    <n v="40"/>
    <n v="47"/>
    <s v="Kiel, Wisconsin"/>
    <x v="50"/>
  </r>
  <r>
    <s v="53048"/>
    <n v="5"/>
    <n v="13.922000000000001"/>
    <n v="13.98"/>
    <n v="13.951000000000001"/>
    <n v="35"/>
    <n v="41"/>
    <s v="Lomira, Wisconsin"/>
    <x v="50"/>
  </r>
  <r>
    <s v="53073"/>
    <n v="6"/>
    <n v="14.801666666666668"/>
    <n v="16.12"/>
    <n v="15.460833333333333"/>
    <n v="39"/>
    <n v="46"/>
    <s v="Plymouth, Wisconsin"/>
    <x v="50"/>
  </r>
  <r>
    <s v="53078"/>
    <n v="7"/>
    <n v="14.992857142857144"/>
    <n v="15.05"/>
    <n v="15.021428571428572"/>
    <n v="38"/>
    <n v="45"/>
    <s v="Rubicon, Wisconsin"/>
    <x v="50"/>
  </r>
  <r>
    <s v="53095"/>
    <n v="3"/>
    <n v="10.24"/>
    <n v="10.28"/>
    <n v="10.26"/>
    <n v="26"/>
    <n v="30"/>
    <s v="West Bend, Wisconsin"/>
    <x v="50"/>
  </r>
  <r>
    <s v="53188"/>
    <n v="6"/>
    <n v="9.61"/>
    <n v="10.210000000000001"/>
    <n v="9.91"/>
    <n v="25"/>
    <n v="29"/>
    <s v="Waukesha, Wisconsin"/>
    <x v="50"/>
  </r>
  <r>
    <s v="53190"/>
    <n v="3"/>
    <n v="14.246666666666668"/>
    <n v="14.3"/>
    <n v="14.273333333333333"/>
    <n v="36"/>
    <n v="42"/>
    <s v="Whitewater, Wisconsin"/>
    <x v="50"/>
  </r>
  <r>
    <s v="53510"/>
    <n v="1"/>
    <n v="15.55"/>
    <n v="15.55"/>
    <n v="15.55"/>
    <n v="39"/>
    <n v="46"/>
    <s v="Belmont, Portage County, Wisconsin"/>
    <x v="50"/>
  </r>
  <r>
    <s v="53550"/>
    <n v="5"/>
    <n v="14.991999999999999"/>
    <n v="15.05"/>
    <n v="15.021000000000001"/>
    <n v="38"/>
    <n v="45"/>
    <s v="Juda, Wisconsin"/>
    <x v="50"/>
  </r>
  <r>
    <s v="53581"/>
    <n v="4"/>
    <n v="14.977500000000001"/>
    <n v="15.03"/>
    <n v="15.00375"/>
    <n v="38"/>
    <n v="45"/>
    <s v="Richland Center, Wisconsin"/>
    <x v="50"/>
  </r>
  <r>
    <s v="53586"/>
    <n v="3"/>
    <n v="15.483333333333334"/>
    <n v="15.85"/>
    <n v="15.666666666666668"/>
    <n v="40"/>
    <n v="47"/>
    <s v="Shullsburg (town), Wisconsin"/>
    <x v="50"/>
  </r>
  <r>
    <s v="53813"/>
    <n v="5"/>
    <n v="14.051999999999998"/>
    <n v="14.68"/>
    <n v="14.366"/>
    <n v="36"/>
    <n v="43"/>
    <s v="Lancaster, Wisconsin"/>
    <x v="50"/>
  </r>
  <r>
    <s v="53818"/>
    <n v="2"/>
    <n v="15.725000000000001"/>
    <n v="15.8"/>
    <n v="15.762500000000001"/>
    <n v="40"/>
    <n v="47"/>
    <s v="Platteville (town), Wisconsin"/>
    <x v="50"/>
  </r>
  <r>
    <s v="53959"/>
    <n v="5"/>
    <n v="14.071999999999999"/>
    <n v="14.63"/>
    <n v="14.350999999999999"/>
    <n v="36"/>
    <n v="43"/>
    <s v="Reedsburg (town), Wisconsin"/>
    <x v="50"/>
  </r>
  <r>
    <s v="53963"/>
    <n v="6"/>
    <n v="15.414999999999999"/>
    <n v="15.8"/>
    <n v="15.6075"/>
    <n v="40"/>
    <n v="46"/>
    <s v="Waupun, Wisconsin"/>
    <x v="50"/>
  </r>
  <r>
    <s v="53969"/>
    <n v="6"/>
    <n v="14.306666666666667"/>
    <n v="14.66"/>
    <n v="14.483333333333334"/>
    <n v="37"/>
    <n v="43"/>
    <s v="Wyocena (town), Wisconsin"/>
    <x v="50"/>
  </r>
  <r>
    <s v="54004"/>
    <n v="1"/>
    <n v="15.03"/>
    <n v="15.03"/>
    <n v="15.03"/>
    <n v="38"/>
    <n v="45"/>
    <s v="Clayton, Polk County, Wisconsin"/>
    <x v="50"/>
  </r>
  <r>
    <s v="54011"/>
    <n v="1"/>
    <n v="14.91"/>
    <n v="14.91"/>
    <n v="14.91"/>
    <n v="38"/>
    <n v="44"/>
    <s v="Ellsworth, Wisconsin"/>
    <x v="50"/>
  </r>
  <r>
    <s v="54027"/>
    <n v="2"/>
    <n v="14.98"/>
    <n v="14.98"/>
    <n v="14.98"/>
    <n v="38"/>
    <n v="44"/>
    <s v="Wilson, St. Croix County, Wisconsin"/>
    <x v="50"/>
  </r>
  <r>
    <s v="54130"/>
    <n v="5"/>
    <n v="15.591999999999999"/>
    <n v="16.940000000000001"/>
    <n v="16.265999999999998"/>
    <n v="41"/>
    <n v="48"/>
    <s v="Kaukauna (town), Wisconsin"/>
    <x v="50"/>
  </r>
  <r>
    <s v="54139"/>
    <n v="5"/>
    <n v="14.986000000000001"/>
    <n v="15.05"/>
    <n v="15.018000000000001"/>
    <n v="38"/>
    <n v="45"/>
    <s v="Lena (town), Wisconsin"/>
    <x v="50"/>
  </r>
  <r>
    <s v="54208"/>
    <n v="2"/>
    <n v="14.195"/>
    <n v="14.49"/>
    <n v="14.342500000000001"/>
    <n v="36"/>
    <n v="43"/>
    <s v="Denmark, Wisconsin"/>
    <x v="50"/>
  </r>
  <r>
    <s v="54217"/>
    <n v="2"/>
    <n v="14.17"/>
    <n v="14.49"/>
    <n v="14.33"/>
    <n v="36"/>
    <n v="42"/>
    <s v="Luxemburg, Wisconsin"/>
    <x v="50"/>
  </r>
  <r>
    <s v="54301"/>
    <n v="5"/>
    <n v="9.9079999999999995"/>
    <n v="10.26"/>
    <n v="10.084"/>
    <n v="26"/>
    <n v="30"/>
    <s v="Green Bay, Wisconsin"/>
    <x v="50"/>
  </r>
  <r>
    <s v="54311"/>
    <n v="2"/>
    <n v="13.905000000000001"/>
    <n v="13.96"/>
    <n v="13.932500000000001"/>
    <n v="35"/>
    <n v="41"/>
    <s v="Green Bay, Wisconsin"/>
    <x v="50"/>
  </r>
  <r>
    <s v="54409"/>
    <n v="9"/>
    <n v="14.380000000000003"/>
    <n v="16.39"/>
    <n v="15.385000000000002"/>
    <n v="39"/>
    <n v="46"/>
    <s v="Antigo (town), Wisconsin"/>
    <x v="50"/>
  </r>
  <r>
    <s v="54437"/>
    <n v="5"/>
    <n v="21.837"/>
    <n v="52.35"/>
    <n v="37.093499999999999"/>
    <n v="93"/>
    <n v="111"/>
    <s v="Greenwood, Wisconsin"/>
    <x v="50"/>
  </r>
  <r>
    <s v="54449"/>
    <n v="1"/>
    <n v="10.15"/>
    <n v="10.15"/>
    <n v="10.15"/>
    <n v="26"/>
    <n v="30"/>
    <s v="Marshfield, Wisconsin"/>
    <x v="50"/>
  </r>
  <r>
    <s v="54455"/>
    <n v="5"/>
    <n v="14.282"/>
    <n v="16.940000000000001"/>
    <n v="15.611000000000001"/>
    <n v="40"/>
    <n v="46"/>
    <s v="Mosinee (town), Wisconsin"/>
    <x v="50"/>
  </r>
  <r>
    <s v="54475"/>
    <n v="4"/>
    <n v="15.315000000000001"/>
    <n v="15.7"/>
    <n v="15.5075"/>
    <n v="39"/>
    <n v="46"/>
    <s v="Rudolph (town), Wisconsin"/>
    <x v="50"/>
  </r>
  <r>
    <s v="54621"/>
    <n v="2"/>
    <n v="14.98"/>
    <n v="14.98"/>
    <n v="14.98"/>
    <n v="38"/>
    <n v="44"/>
    <s v="Chaseburg, Wisconsin"/>
    <x v="50"/>
  </r>
  <r>
    <s v="54634"/>
    <n v="7"/>
    <n v="14.994285714285713"/>
    <n v="15.05"/>
    <n v="15.022142857142857"/>
    <n v="38"/>
    <n v="45"/>
    <s v="Hillsboro, Wisconsin"/>
    <x v="50"/>
  </r>
  <r>
    <s v="54644"/>
    <n v="1"/>
    <n v="15.05"/>
    <n v="15.05"/>
    <n v="15.05"/>
    <n v="38"/>
    <n v="45"/>
    <s v="Mindoro, Wisconsin"/>
    <x v="50"/>
  </r>
  <r>
    <s v="54913"/>
    <n v="4"/>
    <n v="10.865"/>
    <n v="13.29"/>
    <n v="12.077500000000001"/>
    <n v="31"/>
    <n v="36"/>
    <s v="Appleton, Wisconsin"/>
    <x v="50"/>
  </r>
  <r>
    <s v="54914"/>
    <n v="7"/>
    <n v="13.04142857142857"/>
    <n v="13.75"/>
    <n v="13.395714285714284"/>
    <n v="34"/>
    <n v="40"/>
    <s v="Appleton, Wisconsin"/>
    <x v="50"/>
  </r>
  <r>
    <s v="54956"/>
    <n v="2"/>
    <n v="10.399999999999999"/>
    <n v="10.44"/>
    <n v="10.419999999999998"/>
    <n v="27"/>
    <n v="31"/>
    <s v="Neenah, Wisconsin"/>
    <x v="50"/>
  </r>
  <r>
    <s v="54983"/>
    <n v="4"/>
    <n v="15.805000000000001"/>
    <n v="15.93"/>
    <n v="15.8675"/>
    <n v="40"/>
    <n v="47"/>
    <s v="Weyauwega (town), Wisconsin"/>
    <x v="5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33">
  <r>
    <s v="Borden Dairy/NDSM - De Pere"/>
    <s v="BOR1080"/>
    <s v="Angela Minzlaf"/>
    <s v="Robert.Sumner@bordendairy.com; Angela.Minzlaff@Bordendairy.com; angie.minzlaff@bordendairy.com"/>
    <d v="2024-01-08T00:00:00"/>
    <s v="3399 South Ridge Rd. "/>
    <s v="De Pere"/>
    <x v="0"/>
    <x v="0"/>
    <n v="194836"/>
    <s v="Job"/>
    <d v="2023-11-16T00:00:00"/>
    <x v="0"/>
    <s v="QVS95     "/>
    <s v="Freight Charges"/>
    <n v="1"/>
    <n v="7.89"/>
    <n v="7.89"/>
    <n v="1.9724999999999999"/>
    <s v="Robert Sumner"/>
    <s v="depere.ap@bordendairy.com"/>
  </r>
  <r>
    <s v="Borden Dairy/NDSM - De Pere"/>
    <s v="BOR1080"/>
    <s v="Angela Minzlaf"/>
    <s v="Robert.Sumner@bordendairy.com; Angela.Minzlaff@Bordendairy.com; angie.minzlaff@bordendairy.com"/>
    <d v="2024-01-15T00:00:00"/>
    <s v="3399 South Ridge Rd. "/>
    <s v="De Pere"/>
    <x v="0"/>
    <x v="0"/>
    <n v="194837"/>
    <s v="Job"/>
    <d v="2023-11-16T00:00:00"/>
    <x v="0"/>
    <s v="QVS95     "/>
    <s v="Freight Charges"/>
    <n v="1"/>
    <n v="7.89"/>
    <n v="7.89"/>
    <n v="1.9724999999999999"/>
    <s v="Robert Sumner"/>
    <s v="depere.ap@bordendairy.com"/>
  </r>
  <r>
    <s v="Borden Dairy/NDSM - De Pere"/>
    <s v="BOR1080"/>
    <s v="Angela Minzlaf"/>
    <s v="Robert.Sumner@bordendairy.com; Angela.Minzlaff@Bordendairy.com; angie.minzlaff@bordendairy.com"/>
    <d v="2024-02-12T00:00:00"/>
    <s v="3399 South Ridge Rd. "/>
    <s v="De Pere"/>
    <x v="0"/>
    <x v="0"/>
    <n v="194838"/>
    <s v="Job"/>
    <d v="2023-11-16T00:00:00"/>
    <x v="0"/>
    <s v="QVS95     "/>
    <s v="Freight Charges"/>
    <n v="1"/>
    <n v="7.89"/>
    <n v="7.89"/>
    <n v="1.9724999999999999"/>
    <s v="Robert Sumner"/>
    <s v="depere.ap@bordendairy.com"/>
  </r>
  <r>
    <s v="Borden Dairy/NDSM - De Pere"/>
    <s v="BOR1080"/>
    <s v="Angela Minzlaf"/>
    <s v="Robert.Sumner@bordendairy.com; Angela.Minzlaff@Bordendairy.com; angie.minzlaff@bordendairy.com"/>
    <d v="2024-01-29T00:00:00"/>
    <s v="3399 South Ridge Rd. "/>
    <s v="De Pere"/>
    <x v="0"/>
    <x v="0"/>
    <n v="194852"/>
    <s v="Y8GX"/>
    <d v="2023-11-16T00:00:00"/>
    <x v="0"/>
    <s v="QVS95     "/>
    <s v="Freight Charges"/>
    <n v="1"/>
    <n v="7.89"/>
    <n v="7.89"/>
    <n v="1.9724999999999999"/>
    <s v="Robert Sumner"/>
    <s v="depere.ap@bordendairy.com"/>
  </r>
  <r>
    <s v="FOREMOST FARMS/MARSHFIELD"/>
    <s v="FOR1011"/>
    <s v="Kaylee Olund"/>
    <s v="kaylee.olund@foremostfarms.com"/>
    <d v="2024-02-05T00:00:00"/>
    <s v="1511 E 4TH STREET"/>
    <s v="MARSHFIELD"/>
    <x v="0"/>
    <x v="1"/>
    <n v="202098"/>
    <s v="Job"/>
    <d v="2023-12-27T00:00:00"/>
    <x v="0"/>
    <s v="QVS95     "/>
    <s v="Freight Charges"/>
    <n v="1"/>
    <n v="7.89"/>
    <n v="7.89"/>
    <n v="1.9724999999999999"/>
    <s v="Kaylee Olund"/>
    <s v="acctpay@foremostfarms.com "/>
  </r>
  <r>
    <s v="FOREMOST FARMS/MARSHFIELD"/>
    <s v="FOR1011"/>
    <s v="Kaylee Olund"/>
    <s v="kaylee.olund@foremostfarms.com"/>
    <d v="2024-02-12T00:00:00"/>
    <s v="1511 E 4TH STREET"/>
    <s v="MARSHFIELD"/>
    <x v="0"/>
    <x v="1"/>
    <n v="202099"/>
    <s v="Job"/>
    <d v="2023-12-27T00:00:00"/>
    <x v="0"/>
    <s v="QVS95     "/>
    <s v="Freight Charges"/>
    <n v="1"/>
    <n v="7.89"/>
    <n v="7.89"/>
    <n v="1.9724999999999999"/>
    <s v="Kaylee Olund"/>
    <s v="acctpay@foremostfarms.com "/>
  </r>
  <r>
    <s v="DAIRY FARMERS OF AMERICA"/>
    <s v="DAI1013"/>
    <s v="Graciela Matriccino David Nelson Sr Sidney Stevens"/>
    <s v="gmatriccino@dfamilk.com; dnelson1@dfamilk.com; sidney.stevens1@dfamilk.com; jlake@dfamilk.com"/>
    <d v="2024-01-15T00:00:00"/>
    <s v="4825 OLD GETTYSBURG ROAD"/>
    <s v="MECHANICSBURG"/>
    <x v="1"/>
    <x v="2"/>
    <n v="203247"/>
    <s v="Y8GX"/>
    <d v="2024-01-12T00:00:00"/>
    <x v="0"/>
    <s v="QVS95     "/>
    <s v="Freight Charges"/>
    <n v="1"/>
    <n v="7.89"/>
    <n v="7.89"/>
    <n v="1.9724999999999999"/>
    <s v="Graciela Matriccino"/>
    <s v="miroslav.donchev@taulia.com; DQCIAccountsReceivable@EurofinsUS.com"/>
  </r>
  <r>
    <s v="GALLOWAY COMPANY"/>
    <s v="GAL1020"/>
    <s v="MARK KINDERMAN  KATIE GIBBS"/>
    <s v="mkinderman@Gallowaycompany.com; jyablonowski@gallowaycompany.net; tkijak@gallowaycompany.net"/>
    <d v="2024-01-15T00:00:00"/>
    <s v="601 S COMMERCIAL ST"/>
    <s v="NEENAH"/>
    <x v="0"/>
    <x v="3"/>
    <n v="203251"/>
    <s v="Y8GX"/>
    <d v="2024-01-12T00:00:00"/>
    <x v="0"/>
    <s v="QVS95     "/>
    <s v="Freight Charges"/>
    <n v="1"/>
    <n v="7.89"/>
    <n v="7.89"/>
    <n v="1.9724999999999999"/>
    <s v="Jake Yablonowski"/>
    <s v="jyablonowski@gallowaycompany.net"/>
  </r>
  <r>
    <s v="Prairie Farms"/>
    <s v="DEA1017"/>
    <s v="Luke Hermanson"/>
    <s v="luke_hermanson@prairiefarms.com; brittany_lee@prairiefarms.com"/>
    <d v="2024-01-18T00:00:00"/>
    <s v="1930 WOODDALE DRIVE"/>
    <s v="WOODBURY"/>
    <x v="2"/>
    <x v="4"/>
    <n v="203348"/>
    <s v="Y8GX"/>
    <d v="2024-01-18T00:00:00"/>
    <x v="0"/>
    <s v="QVS95     "/>
    <s v="Freight Charges"/>
    <n v="1"/>
    <n v="7.89"/>
    <n v="7.89"/>
    <n v="1.9724999999999999"/>
    <s v="Luke Hermanson"/>
    <s v="EastSideJerseyDairyAccountsPayable@prairiefarms.com"/>
  </r>
  <r>
    <s v="Prairie Farms"/>
    <s v="DEA1017"/>
    <s v="Luke Hermanson"/>
    <s v="luke_hermanson@prairiefarms.com; brittany_lee@prairiefarms.com"/>
    <d v="2024-01-29T00:00:00"/>
    <s v="1930 WOODDALE DRIVE"/>
    <s v="WOODBURY"/>
    <x v="2"/>
    <x v="4"/>
    <n v="203349"/>
    <s v="Job"/>
    <d v="2024-01-18T00:00:00"/>
    <x v="0"/>
    <s v="QVS95     "/>
    <s v="Freight Charges"/>
    <n v="1"/>
    <n v="7.89"/>
    <n v="7.89"/>
    <n v="1.9724999999999999"/>
    <s v="Luke Hermanson"/>
    <s v="EastSideJerseyDairyAccountsPayable@prairiefarms.com"/>
  </r>
  <r>
    <s v="Borden Dairy/NDSM - De Pere"/>
    <s v="BOR1080"/>
    <s v="Angela Minzlaf"/>
    <s v="Robert.Sumner@bordendairy.com; Angela.Minzlaff@Bordendairy.com; angie.minzlaff@bordendairy.com"/>
    <d v="2024-01-02T00:00:00"/>
    <s v="3399 South Ridge Rd. "/>
    <s v="De Pere"/>
    <x v="0"/>
    <x v="0"/>
    <n v="194851"/>
    <s v="Y8GX"/>
    <d v="2023-11-16T00:00:00"/>
    <x v="0"/>
    <s v="QVS95     "/>
    <s v="Freight Charges"/>
    <n v="1"/>
    <n v="7.9"/>
    <n v="7.9"/>
    <n v="1.9750000000000001"/>
    <s v="Robert Sumner"/>
    <s v="depere.ap@bordendairy.com"/>
  </r>
  <r>
    <s v="DAIRY FARMERS OF AMERICA"/>
    <s v="DAI1013"/>
    <s v="Graciela Matriccino David Nelson Sr Sidney Stevens"/>
    <s v="gmatriccino@dfamilk.com; dnelson1@dfamilk.com; sidney.stevens1@dfamilk.com; jlake@dfamilk.com"/>
    <d v="2024-01-04T00:00:00"/>
    <s v="4825 OLD GETTYSBURG ROAD"/>
    <s v="MECHANICSBURG"/>
    <x v="1"/>
    <x v="2"/>
    <n v="202752"/>
    <s v="Y8GX"/>
    <d v="2024-01-04T00:00:00"/>
    <x v="0"/>
    <s v="QVS95     "/>
    <s v="Freight Charges"/>
    <n v="1"/>
    <n v="7.9"/>
    <n v="7.9"/>
    <n v="1.9750000000000001"/>
    <s v="Graciela Matriccino"/>
    <s v="miroslav.donchev@taulia.com; DQCIAccountsReceivable@EurofinsUS.com"/>
  </r>
  <r>
    <s v="Bentley Instruments - USA"/>
    <s v="BEN1010"/>
    <s v="DEB"/>
    <s v="cparsons@bentleyinstruments.com;  dseverson@bentleyinstruments.com"/>
    <d v="2024-01-15T00:00:00"/>
    <s v="4004 PEAVEY RD"/>
    <s v="CHASKA"/>
    <x v="2"/>
    <x v="5"/>
    <n v="203232"/>
    <s v="Y8GX"/>
    <d v="2024-01-11T00:00:00"/>
    <x v="1"/>
    <s v="QVS95     "/>
    <s v="Freight Charges"/>
    <n v="1"/>
    <n v="7.92"/>
    <n v="7.92"/>
    <n v="1.98"/>
    <s v="JOY"/>
    <s v="ap@bentleyinstruments.com"/>
  </r>
  <r>
    <s v="Borden Dairy/NDSM - De Pere"/>
    <s v="BOR1080"/>
    <s v="Angela Minzlaf"/>
    <s v="Robert.Sumner@bordendairy.com; Angela.Minzlaff@Bordendairy.com; angie.minzlaff@bordendairy.com"/>
    <d v="2024-02-26T00:00:00"/>
    <s v="3399 South Ridge Rd. "/>
    <s v="De Pere"/>
    <x v="0"/>
    <x v="0"/>
    <n v="194839"/>
    <s v="Job"/>
    <d v="2023-11-16T00:00:00"/>
    <x v="0"/>
    <s v="QVS95     "/>
    <s v="Freight Charges"/>
    <n v="1"/>
    <n v="7.93"/>
    <n v="7.93"/>
    <n v="1.9824999999999999"/>
    <s v="Robert Sumner"/>
    <s v="depere.ap@bordendairy.com"/>
  </r>
  <r>
    <s v="Prairie Farms"/>
    <s v="DEA1017"/>
    <s v="Luke Hermanson"/>
    <s v="luke_hermanson@prairiefarms.com; brittany_lee@prairiefarms.com"/>
    <d v="2024-02-20T00:00:00"/>
    <s v="1930 WOODDALE DRIVE"/>
    <s v="WOODBURY"/>
    <x v="2"/>
    <x v="4"/>
    <n v="203350"/>
    <s v="Job"/>
    <d v="2024-01-18T00:00:00"/>
    <x v="0"/>
    <s v="QVS95     "/>
    <s v="Freight Charges"/>
    <n v="1"/>
    <n v="7.93"/>
    <n v="7.93"/>
    <n v="1.9824999999999999"/>
    <s v="Luke Hermanson"/>
    <s v="EastSideJerseyDairyAccountsPayable@prairiefarms.com"/>
  </r>
  <r>
    <s v="Prairie Farms"/>
    <s v="DEA1017"/>
    <s v="Luke Hermanson"/>
    <s v="luke_hermanson@prairiefarms.com; brittany_lee@prairiefarms.com"/>
    <d v="2024-02-27T00:00:00"/>
    <s v="1930 WOODDALE DRIVE"/>
    <s v="WOODBURY"/>
    <x v="2"/>
    <x v="4"/>
    <n v="203351"/>
    <s v="Job"/>
    <d v="2024-01-18T00:00:00"/>
    <x v="0"/>
    <s v="QVS95     "/>
    <s v="Freight Charges"/>
    <n v="1"/>
    <n v="7.93"/>
    <n v="7.93"/>
    <n v="1.9824999999999999"/>
    <s v="Luke Hermanson"/>
    <s v="EastSideJerseyDairyAccountsPayable@prairiefarms.com"/>
  </r>
  <r>
    <s v="FOREMOST FARMS/MARSHFIELD"/>
    <s v="FOR1011"/>
    <s v="Kaylee Olund"/>
    <s v="kaylee.olund@foremostfarms.com"/>
    <d v="2024-02-20T00:00:00"/>
    <s v="1511 E 4TH STREET"/>
    <s v="MARSHFIELD"/>
    <x v="0"/>
    <x v="1"/>
    <n v="204101"/>
    <s v="Y8GX"/>
    <d v="2024-02-20T00:00:00"/>
    <x v="0"/>
    <s v="QVS95     "/>
    <s v="Freight Charges"/>
    <n v="1"/>
    <n v="7.93"/>
    <n v="7.93"/>
    <n v="1.9824999999999999"/>
    <s v="Kaylee Olund"/>
    <s v="acctpay@foremostfarms.com "/>
  </r>
  <r>
    <s v="General Mills - Murfreesboro, TN"/>
    <s v="GEN1020"/>
    <s v="Shena Bell"/>
    <s v="shena.bell@genmills.com"/>
    <d v="2024-02-26T00:00:00"/>
    <s v="2533 GENERAL MILLS WAY"/>
    <s v="MURFREESBORO"/>
    <x v="3"/>
    <x v="6"/>
    <n v="204162"/>
    <s v="Y8GX"/>
    <d v="2024-02-26T00:00:00"/>
    <x v="0"/>
    <s v="QVS95     "/>
    <s v="Freight Charges"/>
    <n v="1"/>
    <n v="8.15"/>
    <n v="8.15"/>
    <n v="2.0375000000000001"/>
    <s v="BETH FARROW"/>
    <s v="DQCIAccountsReceivable@EurofinsUS.com "/>
  </r>
  <r>
    <s v="SAPUTO CHEESE USA INC/ALMENA"/>
    <s v="SAP1011"/>
    <s v="ERIK ARDUSER  ANGELA HINES"/>
    <s v="angela.hines@saputo.com; Erik.Arduser@saputo.com"/>
    <d v="2024-01-08T00:00:00"/>
    <s v="1052 6TH ST"/>
    <s v="ALMENA"/>
    <x v="0"/>
    <x v="7"/>
    <n v="194106"/>
    <s v="Job"/>
    <d v="2023-11-08T00:00:00"/>
    <x v="1"/>
    <s v="QVS95     "/>
    <s v="Freight Charges"/>
    <n v="1"/>
    <n v="11.48"/>
    <n v="11.48"/>
    <n v="2.87"/>
    <s v="JASON BIGLER"/>
    <s v="scusaapinvoices@saputo.com;AlmenaInvoice@saputo.com; DL_US_Almena_Invoice@Saputo.com; scusaapinvoices@saputo.com"/>
  </r>
  <r>
    <s v="SAPUTO CHEESE USA INC/ALMENA"/>
    <s v="SAP1011"/>
    <s v="ERIK ARDUSER  ANGELA HINES"/>
    <s v="angela.hines@saputo.com; Erik.Arduser@saputo.com"/>
    <d v="2024-01-22T00:00:00"/>
    <s v="1052 6TH ST"/>
    <s v="ALMENA"/>
    <x v="0"/>
    <x v="7"/>
    <n v="194107"/>
    <s v="Job"/>
    <d v="2023-11-08T00:00:00"/>
    <x v="1"/>
    <s v="QVS95     "/>
    <s v="Freight Charges"/>
    <n v="1"/>
    <n v="11.48"/>
    <n v="11.48"/>
    <n v="2.87"/>
    <s v="JASON BIGLER"/>
    <s v="scusaapinvoices@saputo.com;AlmenaInvoice@saputo.com; DL_US_Almena_Invoice@Saputo.com; scusaapinvoices@saputo.com"/>
  </r>
  <r>
    <s v="Lactalis USA - Belmont, WI"/>
    <s v="LAC1015"/>
    <s v="BRAD EDGE"/>
    <s v="Brad.Edge@Lactalis.us"/>
    <d v="2024-01-29T00:00:00"/>
    <s v="218 SOUTH PARK ST"/>
    <s v="BELMONT"/>
    <x v="0"/>
    <x v="8"/>
    <n v="202885"/>
    <s v="Job"/>
    <d v="2024-01-09T00:00:00"/>
    <x v="1"/>
    <s v="QVS95     "/>
    <s v="Freight Charges"/>
    <n v="1"/>
    <n v="11.87"/>
    <n v="11.87"/>
    <n v="2.9674999999999998"/>
    <s v="_x000a_ LISA JOHNS  BRAD EDGE"/>
    <s v="LAG-AP-Belmont@us.lactalis.com"/>
  </r>
  <r>
    <s v="Lactalis USA - Belmont, WI"/>
    <s v="LAC1015"/>
    <s v="BRAD EDGE"/>
    <s v="Brad.Edge@Lactalis.us"/>
    <d v="2024-01-09T00:00:00"/>
    <s v="218 SOUTH PARK ST"/>
    <s v="BELMONT"/>
    <x v="0"/>
    <x v="8"/>
    <n v="199817"/>
    <s v="Job"/>
    <d v="2023-12-11T00:00:00"/>
    <x v="1"/>
    <s v="QVS95     "/>
    <s v="Freight Charges"/>
    <n v="1"/>
    <n v="11.89"/>
    <n v="11.89"/>
    <n v="2.9725000000000001"/>
    <s v="_x000a_ LISA JOHNS  BRAD EDGE"/>
    <s v="LAG-AP-Belmont@us.lactalis.com"/>
  </r>
  <r>
    <s v="Lactalis USA - Belmont, WI"/>
    <s v="LAC1015"/>
    <s v="BRAD EDGE"/>
    <s v="Brad.Edge@Lactalis.us"/>
    <d v="2024-02-27T00:00:00"/>
    <s v="218 SOUTH PARK ST"/>
    <s v="BELMONT"/>
    <x v="0"/>
    <x v="8"/>
    <n v="202889"/>
    <s v="Job"/>
    <d v="2024-01-09T00:00:00"/>
    <x v="1"/>
    <s v="QVS95     "/>
    <s v="Freight Charges"/>
    <n v="1"/>
    <n v="11.93"/>
    <n v="11.93"/>
    <n v="2.9824999999999999"/>
    <s v="_x000a_ LISA JOHNS  BRAD EDGE"/>
    <s v="LAG-AP-Belmont@us.lactalis.com"/>
  </r>
  <r>
    <s v="Minnesota Valley Testing Labs, Inc."/>
    <s v="MVT1111"/>
    <s v="Kelsi Sanderson"/>
    <s v="purchasing@mvtl.com; kblanchard@adpi.org"/>
    <d v="2024-03-04T00:00:00"/>
    <s v="1126 N Front Street"/>
    <s v="New Ulm"/>
    <x v="2"/>
    <x v="9"/>
    <n v="204279"/>
    <s v="Y8GX"/>
    <d v="2024-03-04T00:00:00"/>
    <x v="0"/>
    <s v="QVS95     "/>
    <s v="Freight Charges"/>
    <n v="1"/>
    <n v="12.32"/>
    <n v="12.32"/>
    <n v="3.08"/>
    <s v="Steve Griffin"/>
    <s v="sgriffin@adpi.org;dqcicustomerservice@us4.eurofins-info.com"/>
  </r>
  <r>
    <s v="SAPUTO CHEESE USA INC/ALMENA"/>
    <s v="SAP1011"/>
    <s v="ERIK ARDUSER  ANGELA HINES"/>
    <s v="angela.hines@saputo.com; Erik.Arduser@saputo.com"/>
    <d v="2024-02-05T00:00:00"/>
    <s v="1052 6TH ST"/>
    <s v="ALMENA"/>
    <x v="0"/>
    <x v="7"/>
    <n v="194108"/>
    <s v="Job"/>
    <d v="2023-11-08T00:00:00"/>
    <x v="1"/>
    <s v="QVS95     "/>
    <s v="Freight Charges"/>
    <n v="1"/>
    <n v="12.95"/>
    <n v="12.95"/>
    <n v="3.2374999999999998"/>
    <s v="JASON BIGLER"/>
    <s v="scusaapinvoices@saputo.com;AlmenaInvoice@saputo.com; DL_US_Almena_Invoice@Saputo.com; scusaapinvoices@saputo.com"/>
  </r>
  <r>
    <s v="AMPI - Sanborn, IA"/>
    <s v="AMP1006"/>
    <s v="GLENN SIMKINS"/>
    <s v="simkinsg@AMPI.com"/>
    <d v="2024-01-29T00:00:00"/>
    <s v="101 WEST FIRST STREET"/>
    <s v="SANBORN"/>
    <x v="4"/>
    <x v="10"/>
    <n v="192347"/>
    <s v="Job"/>
    <d v="2023-11-03T00:00:00"/>
    <x v="0"/>
    <s v="QVS95     "/>
    <s v="Freight Charges"/>
    <n v="1"/>
    <n v="13.33"/>
    <n v="13.33"/>
    <n v="3.3325"/>
    <m/>
    <s v="PURCHASING@AMPI.COM"/>
  </r>
  <r>
    <s v="PRAIRIE FARMS DAIRY INC"/>
    <s v="SWI1040"/>
    <s v="CARRIE JONES"/>
    <s v="carrie.jones@swissvalley.com; Beagle@prairiefarms.com; cjones@prairiefarms.com"/>
    <d v="2024-02-06T00:00:00"/>
    <s v="11744 EDGEWOOD AVE"/>
    <s v="Luana"/>
    <x v="4"/>
    <x v="11"/>
    <n v="192950"/>
    <s v="Job"/>
    <d v="2023-11-03T00:00:00"/>
    <x v="0"/>
    <s v="QVS95     "/>
    <s v="Freight Charges"/>
    <n v="1"/>
    <n v="13.33"/>
    <n v="13.33"/>
    <n v="3.3325"/>
    <s v="CARRIE JONES"/>
    <s v="apcheesedivision@prairiefarms.com"/>
  </r>
  <r>
    <s v="Schreiber Foods - Richland Center, WI"/>
    <s v="DEA1041"/>
    <s v="Ruth Lee"/>
    <s v="ruth.lee@schreiberfoods.com; travis.hergert@schreiberfoods.com"/>
    <d v="2024-01-16T00:00:00"/>
    <s v="920 SEXTONVILLE ROAD"/>
    <s v="RICHLAND CENTER"/>
    <x v="0"/>
    <x v="12"/>
    <n v="202272"/>
    <s v="Job"/>
    <d v="2023-12-29T00:00:00"/>
    <x v="0"/>
    <s v="QVS95     "/>
    <s v="Freight Charges"/>
    <n v="1"/>
    <n v="13.33"/>
    <n v="13.33"/>
    <n v="3.3325"/>
    <s v="Ruth Lee"/>
    <s v="invoicesusapo@schreiberfoods.com; Kirschbaum@schreiberfoods.com"/>
  </r>
  <r>
    <s v="Schreiber Foods - Richland Center, WI"/>
    <s v="DEA1041"/>
    <s v="Ruth Lee"/>
    <s v="ruth.lee@schreiberfoods.com; travis.hergert@schreiberfoods.com"/>
    <d v="2024-02-13T00:00:00"/>
    <s v="920 SEXTONVILLE ROAD"/>
    <s v="RICHLAND CENTER"/>
    <x v="0"/>
    <x v="12"/>
    <n v="202273"/>
    <s v="Job"/>
    <d v="2023-12-29T00:00:00"/>
    <x v="0"/>
    <s v="QVS95     "/>
    <s v="Freight Charges"/>
    <n v="1"/>
    <n v="13.33"/>
    <n v="13.33"/>
    <n v="3.3325"/>
    <s v="Ruth Lee"/>
    <s v="invoicesusapo@schreiberfoods.com; Kirschbaum@schreiberfoods.com"/>
  </r>
  <r>
    <s v="PRAIRIE FARMS DAIRY INC"/>
    <s v="SWI1040"/>
    <s v="CARRIE JONES"/>
    <s v="carrie.jones@swissvalley.com; Beagle@prairiefarms.com; cjones@prairiefarms.com"/>
    <d v="2024-01-08T00:00:00"/>
    <s v="11744 EDGEWOOD AVE"/>
    <s v="Luana"/>
    <x v="4"/>
    <x v="11"/>
    <n v="202667"/>
    <s v="Y8GX"/>
    <d v="2024-01-03T00:00:00"/>
    <x v="0"/>
    <s v="QVS95     "/>
    <s v="Freight Charges"/>
    <n v="1"/>
    <n v="13.33"/>
    <n v="13.33"/>
    <n v="3.3325"/>
    <s v="CARRIE JONES"/>
    <s v="apcheesedivision@prairiefarms.com"/>
  </r>
  <r>
    <s v="BURNETT DAIRY  / CADY CHEESE  LLC"/>
    <s v="CAD1000"/>
    <s v="Maggie Brahmer DOUG WOOD"/>
    <s v="maggie.brahmer@burnettdairy.com; doug.wood@burnettdairy.com"/>
    <d v="2024-01-09T00:00:00"/>
    <s v="126 HIGHWAY 128"/>
    <s v="WILSON"/>
    <x v="0"/>
    <x v="13"/>
    <n v="202671"/>
    <s v="Job"/>
    <d v="2024-01-04T00:00:00"/>
    <x v="0"/>
    <s v="QVS95     "/>
    <s v="Freight Charges"/>
    <n v="1"/>
    <n v="13.33"/>
    <n v="13.33"/>
    <n v="3.3325"/>
    <s v="DOUG WOOD"/>
    <s v="nicole.larson@cadycheese.com; gay.wang@cadycheese.com"/>
  </r>
  <r>
    <s v="BURNETT DAIRY  / CADY CHEESE  LLC"/>
    <s v="CAD1000"/>
    <s v="Maggie Brahmer DOUG WOOD"/>
    <s v="maggie.brahmer@burnettdairy.com; doug.wood@burnettdairy.com"/>
    <d v="2024-02-06T00:00:00"/>
    <s v="126 HIGHWAY 128"/>
    <s v="WILSON"/>
    <x v="0"/>
    <x v="13"/>
    <n v="202672"/>
    <s v="Job"/>
    <d v="2024-01-04T00:00:00"/>
    <x v="0"/>
    <s v="QVS95     "/>
    <s v="Freight Charges"/>
    <n v="1"/>
    <n v="13.33"/>
    <n v="13.33"/>
    <n v="3.3325"/>
    <s v="DOUG WOOD"/>
    <s v="nicole.larson@cadycheese.com; gay.wang@cadycheese.com"/>
  </r>
  <r>
    <s v="DAIRY FARMERS OF AMERICA"/>
    <s v="DAI1048"/>
    <s v="Katelyn Ross"/>
    <s v="kross@dfamilk.com"/>
    <d v="2024-01-30T00:00:00"/>
    <s v="212 EAST FIRST ST"/>
    <s v="WINTHROP"/>
    <x v="2"/>
    <x v="14"/>
    <n v="203235"/>
    <s v="Job"/>
    <d v="2024-01-12T00:00:00"/>
    <x v="0"/>
    <s v="QVS95     "/>
    <s v="Freight Charges"/>
    <n v="1"/>
    <n v="13.33"/>
    <n v="13.33"/>
    <n v="3.3325"/>
    <s v="Katelyn Ross  Matt Powell"/>
    <s v="DQCIAccountsReceivable@EurofinsUS.com"/>
  </r>
  <r>
    <s v="PRAIRIE FARMS DAIRY INC"/>
    <s v="SWI1040"/>
    <s v="CARRIE JONES"/>
    <s v="carrie.jones@swissvalley.com; Beagle@prairiefarms.com; cjones@prairiefarms.com"/>
    <d v="2024-01-02T00:00:00"/>
    <s v="11744 EDGEWOOD AVE"/>
    <s v="Luana"/>
    <x v="4"/>
    <x v="11"/>
    <n v="192949"/>
    <s v="Job"/>
    <d v="2023-11-03T00:00:00"/>
    <x v="0"/>
    <s v="QVS95     "/>
    <s v="Freight Charges"/>
    <n v="1"/>
    <n v="13.35"/>
    <n v="13.35"/>
    <n v="3.3374999999999999"/>
    <s v="CARRIE JONES"/>
    <s v="apcheesedivision@prairiefarms.com"/>
  </r>
  <r>
    <s v="DAIRY FARMERS OF AMERICA"/>
    <s v="DAI1048"/>
    <s v="Katelyn Ross"/>
    <s v="kross@dfamilk.com"/>
    <d v="2024-02-27T00:00:00"/>
    <s v="212 EAST FIRST ST"/>
    <s v="WINTHROP"/>
    <x v="2"/>
    <x v="14"/>
    <n v="203236"/>
    <s v="Job"/>
    <d v="2024-01-12T00:00:00"/>
    <x v="0"/>
    <s v="QVS95     "/>
    <s v="Freight Charges"/>
    <n v="1"/>
    <n v="13.39"/>
    <n v="13.39"/>
    <n v="3.3475000000000001"/>
    <s v="Katelyn Ross  Matt Powell"/>
    <s v="DQCIAccountsReceivable@EurofinsUS.com"/>
  </r>
  <r>
    <s v="MILK SPECIALTIES GLOBAL - FOND DU LAC"/>
    <s v="MIL1080"/>
    <s v="MICHELLE BRUSKY/RHONDA MCCRAY"/>
    <s v="mbrusky@milkspecialties.com; rmccray@milkspecialties.com; jdarling@milkspecialties.com"/>
    <d v="2024-01-15T00:00:00"/>
    <s v="325 TOMKINS ST"/>
    <s v="FOND DU LAC"/>
    <x v="0"/>
    <x v="15"/>
    <n v="203249"/>
    <s v="Y8GX"/>
    <d v="2024-01-12T00:00:00"/>
    <x v="0"/>
    <s v="QVS95     "/>
    <s v="Freight Charges"/>
    <n v="1"/>
    <n v="15.78"/>
    <n v="15.78"/>
    <n v="3.9449999999999998"/>
    <s v="Kandi Carpenter"/>
    <s v="KCarpenter@milkspecialties.com; actpay@milkspecialties.com"/>
  </r>
  <r>
    <s v="Bentley Instruments - USA"/>
    <s v="BEN1010"/>
    <s v="DEB"/>
    <s v="cparsons@bentleyinstruments.com;  dseverson@bentleyinstruments.com"/>
    <d v="2024-02-06T00:00:00"/>
    <s v="4004 PEAVEY RD"/>
    <s v="CHASKA"/>
    <x v="2"/>
    <x v="5"/>
    <n v="203887"/>
    <s v="Y8GX"/>
    <d v="2024-02-06T00:00:00"/>
    <x v="1"/>
    <s v="QVS95     "/>
    <s v="Freight Charges"/>
    <n v="1"/>
    <n v="17.46"/>
    <n v="17.46"/>
    <n v="4.3650000000000002"/>
    <s v="JOY"/>
    <s v="ap@bentleyinstruments.com"/>
  </r>
  <r>
    <s v="Bentley Instruments - USA"/>
    <s v="BEN1010"/>
    <s v="DEB"/>
    <s v="cparsons@bentleyinstruments.com;  dseverson@bentleyinstruments.com"/>
    <d v="2024-01-04T00:00:00"/>
    <s v="4004 PEAVEY RD"/>
    <s v="CHASKA"/>
    <x v="2"/>
    <x v="5"/>
    <n v="202684"/>
    <s v="Y8GX"/>
    <d v="2024-01-04T00:00:00"/>
    <x v="1"/>
    <s v="QVS95     "/>
    <s v="Freight Charges"/>
    <n v="1"/>
    <n v="17.57"/>
    <n v="17.57"/>
    <n v="4.3925000000000001"/>
    <s v="JOY"/>
    <s v="ap@bentleyinstruments.com"/>
  </r>
  <r>
    <s v="LAKE COUNTRY DAIRY"/>
    <s v="LAK1012"/>
    <s v="Lisa Gosda  Michael Wilson"/>
    <s v="lgosda@schumancheese.com; cavery@schumancheese.com"/>
    <d v="2024-01-22T00:00:00"/>
    <s v="458 WESTERN BLVD"/>
    <s v="TURTLE LAKE"/>
    <x v="0"/>
    <x v="16"/>
    <n v="203339"/>
    <s v="Y8GX"/>
    <d v="2024-01-18T00:00:00"/>
    <x v="2"/>
    <s v="QVS95     "/>
    <s v="Freight Charges"/>
    <n v="1"/>
    <n v="18.25"/>
    <n v="18.25"/>
    <n v="4.5625"/>
    <s v="Louann Cordes Lisa Gosda  Michael Wilson"/>
    <s v="LCDAP@schumancheese.com"/>
  </r>
  <r>
    <s v="SAPUTO CHEESE USA INC/ALMENA"/>
    <s v="SAP1011"/>
    <s v="ERIK ARDUSER  ANGELA HINES"/>
    <s v="angela.hines@saputo.com; Erik.Arduser@saputo.com"/>
    <d v="2024-03-04T00:00:00"/>
    <s v="1052 6TH ST"/>
    <s v="ALMENA"/>
    <x v="0"/>
    <x v="7"/>
    <n v="194110"/>
    <s v="Job"/>
    <d v="2023-11-08T00:00:00"/>
    <x v="1"/>
    <s v="QVS95     "/>
    <s v="Freight Charges"/>
    <n v="1"/>
    <n v="18.38"/>
    <n v="18.38"/>
    <n v="4.5949999999999998"/>
    <s v="JASON BIGLER"/>
    <s v="scusaapinvoices@saputo.com;AlmenaInvoice@saputo.com; DL_US_Almena_Invoice@Saputo.com; scusaapinvoices@saputo.com"/>
  </r>
  <r>
    <s v="LAKE COUNTRY DAIRY"/>
    <s v="LAK1012"/>
    <s v="Lisa Gosda  Michael Wilson"/>
    <s v="lgosda@schumancheese.com; cavery@schumancheese.com"/>
    <d v="2024-02-27T00:00:00"/>
    <s v="458 WESTERN BLVD"/>
    <s v="TURTLE LAKE"/>
    <x v="0"/>
    <x v="16"/>
    <n v="204170"/>
    <s v="Y8GX"/>
    <d v="2024-02-27T00:00:00"/>
    <x v="2"/>
    <s v="QVS95     "/>
    <s v="Freight Charges"/>
    <n v="1"/>
    <n v="18.440000000000001"/>
    <n v="18.440000000000001"/>
    <n v="4.6100000000000003"/>
    <s v="Louann Cordes Lisa Gosda  Michael Wilson"/>
    <s v="LCDAP@schumancheese.com"/>
  </r>
  <r>
    <s v="GRANDE CHEESE - BROWNSVILLE"/>
    <s v="GRA1022"/>
    <s v=" GLENN WIESE"/>
    <s v="Allison.Dorzok@grande.com;Kayla.Bladl@grande.com;josh.guell@grande.com"/>
    <d v="2024-02-27T00:00:00"/>
    <s v="N11689 Dairy Road"/>
    <s v="BROWNSVILLE"/>
    <x v="0"/>
    <x v="17"/>
    <n v="202343"/>
    <s v="Job"/>
    <d v="2023-12-29T00:00:00"/>
    <x v="2"/>
    <s v="QVS95     "/>
    <s v="Freight Charges"/>
    <n v="1"/>
    <n v="19.66"/>
    <n v="19.66"/>
    <n v="4.915"/>
    <s v="Jennifer Voegeli"/>
    <s v="accounts.payable@grande.com"/>
  </r>
  <r>
    <s v="VENTURE DAIRY COOPERATIVE"/>
    <s v="VEN1020"/>
    <s v="KRISTINE BRUNSON"/>
    <s v="kristine@lauriefischergroup.net"/>
    <d v="2024-01-09T00:00:00"/>
    <s v="250 Camelot Drive "/>
    <s v="FOND DU LAC"/>
    <x v="0"/>
    <x v="15"/>
    <n v="194914"/>
    <s v="Job"/>
    <d v="2023-11-17T00:00:00"/>
    <x v="2"/>
    <s v="QVS95     "/>
    <s v="Freight Charges"/>
    <n v="1"/>
    <n v="20.38"/>
    <n v="20.38"/>
    <n v="5.0949999999999998"/>
    <s v="KRISTINE BRUNSON"/>
    <s v="kristine@lauriefischergroup.net"/>
  </r>
  <r>
    <s v="PRAIRIE FARMS DAIRY"/>
    <s v="PRA1022"/>
    <s v="RANDY HANSON/JULIE CHAPMAN    WAS SWI1010"/>
    <s v="rhanson@prairiefarms.com; jchapman@prairiefarms.com"/>
    <d v="2024-01-09T00:00:00"/>
    <s v="3510 CENTRAL AVENUE"/>
    <s v="DUBUQUE"/>
    <x v="4"/>
    <x v="18"/>
    <n v="202754"/>
    <s v="Job"/>
    <d v="2024-01-04T00:00:00"/>
    <x v="2"/>
    <s v="QVS95     "/>
    <s v="Freight Charges"/>
    <n v="1"/>
    <n v="20.38"/>
    <n v="20.38"/>
    <n v="5.0949999999999998"/>
    <s v="RANDY HANSON/JULIE CHAPMAN "/>
    <s v="PrairieFarmsDairyAccountsPayable@prairiefarms.com"/>
  </r>
  <r>
    <s v="VENTURE DAIRY COOPERATIVE"/>
    <s v="VEN1020"/>
    <s v="KRISTINE BRUNSON"/>
    <s v="kristine@lauriefischergroup.net"/>
    <d v="2024-02-13T00:00:00"/>
    <s v="250 Camelot Drive "/>
    <s v="FOND DU LAC"/>
    <x v="0"/>
    <x v="15"/>
    <n v="194915"/>
    <s v="Job"/>
    <d v="2023-11-17T00:00:00"/>
    <x v="2"/>
    <s v="QVS95     "/>
    <s v="Freight Charges"/>
    <n v="1"/>
    <n v="20.49"/>
    <n v="20.49"/>
    <n v="5.1224999999999996"/>
    <s v="KRISTINE BRUNSON"/>
    <s v="kristine@lauriefischergroup.net"/>
  </r>
  <r>
    <s v="PRAIRIE FARMS DAIRY"/>
    <s v="PRA1022"/>
    <s v="RANDY HANSON/JULIE CHAPMAN    WAS SWI1010"/>
    <s v="rhanson@prairiefarms.com; jchapman@prairiefarms.com"/>
    <d v="2024-02-13T00:00:00"/>
    <s v="3510 CENTRAL AVENUE"/>
    <s v="DUBUQUE"/>
    <x v="4"/>
    <x v="18"/>
    <n v="202756"/>
    <s v="Job"/>
    <d v="2024-01-04T00:00:00"/>
    <x v="2"/>
    <s v="QVS95     "/>
    <s v="Freight Charges"/>
    <n v="1"/>
    <n v="20.49"/>
    <n v="20.49"/>
    <n v="5.1224999999999996"/>
    <s v="RANDY HANSON/JULIE CHAPMAN "/>
    <s v="PrairieFarmsDairyAccountsPayable@prairiefarms.com"/>
  </r>
  <r>
    <s v="GRANDE CHEESE COMPANY"/>
    <s v="GRA1036"/>
    <s v="Skye Kopydlowski"/>
    <s v="benjamin.murphy@grande.com ; pam.ferch@grande.com; skye.kopydlowski@grande.com"/>
    <d v="2024-01-03T00:00:00"/>
    <s v="250 CAMELOT DRIVE"/>
    <s v="FOND DU LAC"/>
    <x v="0"/>
    <x v="15"/>
    <n v="195267"/>
    <s v="Job"/>
    <d v="2023-11-29T00:00:00"/>
    <x v="2"/>
    <s v="QVS95     "/>
    <s v="Freight Charges"/>
    <n v="1"/>
    <n v="20.78"/>
    <n v="20.78"/>
    <n v="5.1950000000000003"/>
    <s v="Jennifer Voegeli"/>
    <s v="accounts.payable@grande.com"/>
  </r>
  <r>
    <s v="GRANDE CHEESE COMPANY"/>
    <s v="GRA1036"/>
    <s v="Skye Kopydlowski"/>
    <s v="benjamin.murphy@grande.com ; pam.ferch@grande.com; skye.kopydlowski@grande.com"/>
    <d v="2024-01-16T00:00:00"/>
    <s v="250 CAMELOT DRIVE"/>
    <s v="FOND DU LAC"/>
    <x v="0"/>
    <x v="15"/>
    <n v="195269"/>
    <s v="Job"/>
    <d v="2023-11-29T00:00:00"/>
    <x v="2"/>
    <s v="QVS95     "/>
    <s v="Freight Charges"/>
    <n v="1"/>
    <n v="20.89"/>
    <n v="20.89"/>
    <n v="5.2225000000000001"/>
    <s v="Jennifer Voegeli"/>
    <s v="accounts.payable@grande.com"/>
  </r>
  <r>
    <s v="GRANDE CHEESE COMPANY"/>
    <s v="GRA1036"/>
    <s v="Skye Kopydlowski"/>
    <s v="benjamin.murphy@grande.com ; pam.ferch@grande.com; skye.kopydlowski@grande.com"/>
    <d v="2024-01-30T00:00:00"/>
    <s v="250 CAMELOT DRIVE"/>
    <s v="FOND DU LAC"/>
    <x v="0"/>
    <x v="15"/>
    <n v="195271"/>
    <s v="Job"/>
    <d v="2023-11-29T00:00:00"/>
    <x v="2"/>
    <s v="QVS95     "/>
    <s v="Freight Charges"/>
    <n v="1"/>
    <n v="20.99"/>
    <n v="20.99"/>
    <n v="5.2474999999999996"/>
    <s v="Jennifer Voegeli"/>
    <s v="accounts.payable@grande.com"/>
  </r>
  <r>
    <s v="GRANDE CHEESE COMPANY"/>
    <s v="GRA1036"/>
    <s v="Skye Kopydlowski"/>
    <s v="benjamin.murphy@grande.com ; pam.ferch@grande.com; skye.kopydlowski@grande.com"/>
    <d v="2024-02-13T00:00:00"/>
    <s v="250 CAMELOT DRIVE"/>
    <s v="FOND DU LAC"/>
    <x v="0"/>
    <x v="15"/>
    <n v="195273"/>
    <s v="Job"/>
    <d v="2023-11-29T00:00:00"/>
    <x v="2"/>
    <s v="QVS95     "/>
    <s v="Freight Charges"/>
    <n v="1"/>
    <n v="21.06"/>
    <n v="21.06"/>
    <n v="5.2649999999999997"/>
    <s v="Jennifer Voegeli"/>
    <s v="accounts.payable@grande.com"/>
  </r>
  <r>
    <s v="GRANDE CHEESE COMPANY"/>
    <s v="GRA1036"/>
    <s v="Skye Kopydlowski"/>
    <s v="benjamin.murphy@grande.com ; pam.ferch@grande.com; skye.kopydlowski@grande.com"/>
    <d v="2024-02-27T00:00:00"/>
    <s v="250 CAMELOT DRIVE"/>
    <s v="FOND DU LAC"/>
    <x v="0"/>
    <x v="15"/>
    <n v="195275"/>
    <s v="Job"/>
    <d v="2023-11-29T00:00:00"/>
    <x v="2"/>
    <s v="QVS95     "/>
    <s v="Freight Charges"/>
    <n v="1"/>
    <n v="21.1"/>
    <n v="21.1"/>
    <n v="5.2750000000000004"/>
    <s v="Jennifer Voegeli"/>
    <s v="accounts.payable@grande.com"/>
  </r>
  <r>
    <s v="BEL GIOIOSO CHEESE - FREEDOM WI"/>
    <s v="BEL1030"/>
    <s v="Ashley Schmitting"/>
    <s v="Ashley.Schmitting@belgioioso.com"/>
    <d v="2024-02-26T00:00:00"/>
    <s v="N4056 VINE ROAD"/>
    <s v="APPLETON"/>
    <x v="0"/>
    <x v="19"/>
    <n v="203802"/>
    <s v="Y8GX"/>
    <d v="2024-02-01T00:00:00"/>
    <x v="2"/>
    <s v="QVS95     "/>
    <s v="Freight Charges"/>
    <n v="1"/>
    <n v="21.1"/>
    <n v="21.1"/>
    <n v="5.2750000000000004"/>
    <s v="Ashley Schmitting"/>
    <s v="invoice@belgioioso.com"/>
  </r>
  <r>
    <s v="Kraft Foods Group - Beaver Dam, WI"/>
    <s v="KRA1100"/>
    <s v="CHRISTOPHER WOLF TOM KUEHN"/>
    <s v="christopher.wolf@kraftheinzcompany.com; thomas.kuehn@kraftfoods.com; connie.salzman@kraftheinz.com; Andrew.Stommel@kraftheinz.com"/>
    <d v="2024-01-02T00:00:00"/>
    <s v="419 S CENTER ST"/>
    <s v="BEAVER DAM"/>
    <x v="0"/>
    <x v="20"/>
    <n v="196422"/>
    <s v="Job"/>
    <d v="2023-12-07T00:00:00"/>
    <x v="2"/>
    <s v="QVS95     "/>
    <s v="Freight Charges"/>
    <n v="1"/>
    <n v="23.18"/>
    <n v="23.18"/>
    <n v="5.7949999999999999"/>
    <s v=""/>
    <s v="DQCIAccountsReceivable@EurofinsUS.com; Connie.salzman@kraftHeinz.com"/>
  </r>
  <r>
    <s v="GRANDE CHEESE - BROWNSVILLE"/>
    <s v="GRA1022"/>
    <s v=" GLENN WIESE"/>
    <s v="Allison.Dorzok@grande.com;Kayla.Bladl@grande.com;josh.guell@grande.com"/>
    <d v="2024-01-02T00:00:00"/>
    <s v="N11689 Dairy Road"/>
    <s v="BROWNSVILLE"/>
    <x v="0"/>
    <x v="17"/>
    <n v="202339"/>
    <s v="Job"/>
    <d v="2023-12-29T00:00:00"/>
    <x v="2"/>
    <s v="QVS95     "/>
    <s v="Freight Charges"/>
    <n v="1"/>
    <n v="23.18"/>
    <n v="23.18"/>
    <n v="5.7949999999999999"/>
    <s v="Jennifer Voegeli"/>
    <s v="accounts.payable@grande.com"/>
  </r>
  <r>
    <s v="GRANDE CHEESE - BROWNSVILLE"/>
    <s v="GRA1022"/>
    <s v=" GLENN WIESE"/>
    <s v="Allison.Dorzok@grande.com;Kayla.Bladl@grande.com;josh.guell@grande.com"/>
    <d v="2024-01-16T00:00:00"/>
    <s v="N11689 Dairy Road"/>
    <s v="BROWNSVILLE"/>
    <x v="0"/>
    <x v="17"/>
    <n v="202340"/>
    <s v="Job"/>
    <d v="2023-12-29T00:00:00"/>
    <x v="2"/>
    <s v="QVS95     "/>
    <s v="Freight Charges"/>
    <n v="1"/>
    <n v="23.3"/>
    <n v="23.3"/>
    <n v="5.8250000000000002"/>
    <s v="Jennifer Voegeli"/>
    <s v="accounts.payable@grande.com"/>
  </r>
  <r>
    <s v="GRANDE CHEESE - BROWNSVILLE"/>
    <s v="GRA1022"/>
    <s v=" GLENN WIESE"/>
    <s v="Allison.Dorzok@grande.com;Kayla.Bladl@grande.com;josh.guell@grande.com"/>
    <d v="2024-01-29T00:00:00"/>
    <s v="N11689 Dairy Road"/>
    <s v="BROWNSVILLE"/>
    <x v="0"/>
    <x v="17"/>
    <n v="202341"/>
    <s v="Job"/>
    <d v="2023-12-29T00:00:00"/>
    <x v="2"/>
    <s v="QVS95     "/>
    <s v="Freight Charges"/>
    <n v="1"/>
    <n v="23.3"/>
    <n v="23.3"/>
    <n v="5.8250000000000002"/>
    <s v="Jennifer Voegeli"/>
    <s v="accounts.payable@grande.com"/>
  </r>
  <r>
    <s v="Kraft Foods Group - Beaver Dam, WI"/>
    <s v="KRA1100"/>
    <s v="CHRISTOPHER WOLF TOM KUEHN"/>
    <s v="christopher.wolf@kraftheinzcompany.com; thomas.kuehn@kraftfoods.com; connie.salzman@kraftheinz.com; Andrew.Stommel@kraftheinz.com"/>
    <d v="2024-01-08T00:00:00"/>
    <s v="419 S CENTER ST"/>
    <s v="BEAVER DAM"/>
    <x v="0"/>
    <x v="20"/>
    <n v="196423"/>
    <s v="Job"/>
    <d v="2023-12-07T00:00:00"/>
    <x v="2"/>
    <s v="QVS95     "/>
    <s v="Freight Charges"/>
    <n v="1"/>
    <n v="23.37"/>
    <n v="23.37"/>
    <n v="5.8425000000000002"/>
    <s v=""/>
    <s v="DQCIAccountsReceivable@EurofinsUS.com; Connie.salzman@kraftHeinz.com"/>
  </r>
  <r>
    <s v="PRAIRIE FARMS DAIRY"/>
    <s v="PRA1022"/>
    <s v="RANDY HANSON/JULIE CHAPMAN    WAS SWI1010"/>
    <s v="rhanson@prairiefarms.com; jchapman@prairiefarms.com"/>
    <d v="2024-01-23T00:00:00"/>
    <s v="3510 CENTRAL AVENUE"/>
    <s v="DUBUQUE"/>
    <x v="4"/>
    <x v="18"/>
    <n v="202755"/>
    <s v="Job"/>
    <d v="2024-01-04T00:00:00"/>
    <x v="2"/>
    <s v="QVS95     "/>
    <s v="Freight Charges"/>
    <n v="1"/>
    <n v="23.39"/>
    <n v="23.39"/>
    <n v="5.8475000000000001"/>
    <s v="RANDY HANSON/JULIE CHAPMAN "/>
    <s v="PrairieFarmsDairyAccountsPayable@prairiefarms.com"/>
  </r>
  <r>
    <s v="Kraft Foods Group - Beaver Dam, WI"/>
    <s v="KRA1100"/>
    <s v="CHRISTOPHER WOLF TOM KUEHN"/>
    <s v="christopher.wolf@kraftheinzcompany.com; thomas.kuehn@kraftfoods.com; connie.salzman@kraftheinz.com; Andrew.Stommel@kraftheinz.com"/>
    <d v="2024-02-13T00:00:00"/>
    <s v="419 S CENTER ST"/>
    <s v="BEAVER DAM"/>
    <x v="0"/>
    <x v="20"/>
    <n v="196425"/>
    <s v="Job"/>
    <d v="2023-12-07T00:00:00"/>
    <x v="2"/>
    <s v="QVS95     "/>
    <s v="Freight Charges"/>
    <n v="1"/>
    <n v="23.49"/>
    <n v="23.49"/>
    <n v="5.8724999999999996"/>
    <s v=""/>
    <s v="DQCIAccountsReceivable@EurofinsUS.com; Connie.salzman@kraftHeinz.com"/>
  </r>
  <r>
    <s v="GRANDE CHEESE - BROWNSVILLE"/>
    <s v="GRA1022"/>
    <s v=" GLENN WIESE"/>
    <s v="Allison.Dorzok@grande.com;Kayla.Bladl@grande.com;josh.guell@grande.com"/>
    <d v="2024-02-13T00:00:00"/>
    <s v="N11689 Dairy Road"/>
    <s v="BROWNSVILLE"/>
    <x v="0"/>
    <x v="17"/>
    <n v="202342"/>
    <s v="Job"/>
    <d v="2023-12-29T00:00:00"/>
    <x v="2"/>
    <s v="QVS95     "/>
    <s v="Freight Charges"/>
    <n v="1"/>
    <n v="23.49"/>
    <n v="23.49"/>
    <n v="5.8724999999999996"/>
    <s v="Jennifer Voegeli"/>
    <s v="accounts.payable@grande.com"/>
  </r>
  <r>
    <s v="Lactalis USA - Belmont, WI"/>
    <s v="LAC1015"/>
    <s v="BRAD EDGE"/>
    <s v="Brad.Edge@Lactalis.us"/>
    <d v="2024-01-23T00:00:00"/>
    <s v="218 SOUTH PARK ST"/>
    <s v="BELMONT"/>
    <x v="0"/>
    <x v="8"/>
    <n v="202884"/>
    <s v="Job"/>
    <d v="2024-01-09T00:00:00"/>
    <x v="1"/>
    <s v="QVS95     "/>
    <s v="Freight Charges"/>
    <n v="1"/>
    <n v="23.89"/>
    <n v="23.89"/>
    <n v="5.9725000000000001"/>
    <s v="_x000a_ LISA JOHNS  BRAD EDGE"/>
    <s v="LAG-AP-Belmont@us.lactalis.com"/>
  </r>
  <r>
    <s v="Agropur Inc. - Lake Norden, SD"/>
    <s v="LAK1011"/>
    <s v="Cory Schmig"/>
    <s v="cory.schmig@agropur.com"/>
    <d v="2024-01-25T00:00:00"/>
    <s v="408 DAKOTA STREET"/>
    <s v="LAKE NORDEN"/>
    <x v="5"/>
    <x v="21"/>
    <n v="203526"/>
    <s v="Y8GX"/>
    <d v="2024-01-25T00:00:00"/>
    <x v="2"/>
    <s v="QVS95     "/>
    <s v="Freight Charges"/>
    <n v="1"/>
    <n v="23.89"/>
    <n v="23.89"/>
    <n v="5.9725000000000001"/>
    <s v="Cory Schmig"/>
    <s v="LNC.Accounts.Payable@Agropur.com"/>
  </r>
  <r>
    <s v="GRANDE CHEESE - BROWNSVILLE"/>
    <s v="GRA1022"/>
    <s v=" GLENN WIESE"/>
    <s v="Allison.Dorzok@grande.com;Kayla.Bladl@grande.com;josh.guell@grande.com"/>
    <d v="2024-02-06T00:00:00"/>
    <s v="N11689 Dairy Road"/>
    <s v="BROWNSVILLE"/>
    <x v="0"/>
    <x v="17"/>
    <n v="203472"/>
    <s v="Job"/>
    <d v="2024-01-24T00:00:00"/>
    <x v="2"/>
    <s v="QVS95     "/>
    <s v="Freight Charges"/>
    <n v="1"/>
    <n v="24.03"/>
    <n v="24.03"/>
    <n v="6.0075000000000003"/>
    <s v="Jennifer Voegeli"/>
    <s v="accounts.payable@grande.com"/>
  </r>
  <r>
    <s v="GRANDE CHEESE - BROWNSVILLE"/>
    <s v="GRA1022"/>
    <s v=" GLENN WIESE"/>
    <s v="Allison.Dorzok@grande.com;Kayla.Bladl@grande.com;josh.guell@grande.com"/>
    <d v="2024-02-20T00:00:00"/>
    <s v="N11689 Dairy Road"/>
    <s v="BROWNSVILLE"/>
    <x v="0"/>
    <x v="17"/>
    <n v="203473"/>
    <s v="Job"/>
    <d v="2024-01-24T00:00:00"/>
    <x v="2"/>
    <s v="QVS95     "/>
    <s v="Freight Charges"/>
    <n v="1"/>
    <n v="24.11"/>
    <n v="24.11"/>
    <n v="6.0274999999999999"/>
    <s v="Jennifer Voegeli"/>
    <s v="accounts.payable@grande.com"/>
  </r>
  <r>
    <s v="Lactalis USA - Belmont, WI"/>
    <s v="LAC1015"/>
    <s v="BRAD EDGE"/>
    <s v="Brad.Edge@Lactalis.us"/>
    <d v="2024-02-20T00:00:00"/>
    <s v="218 SOUTH PARK ST"/>
    <s v="BELMONT"/>
    <x v="0"/>
    <x v="8"/>
    <n v="202888"/>
    <s v="Job"/>
    <d v="2024-01-09T00:00:00"/>
    <x v="1"/>
    <s v="QVS95     "/>
    <s v="Freight Charges"/>
    <n v="1"/>
    <n v="24.13"/>
    <n v="24.13"/>
    <n v="6.0324999999999998"/>
    <s v="_x000a_ LISA JOHNS  BRAD EDGE"/>
    <s v="LAG-AP-Belmont@us.lactalis.com"/>
  </r>
  <r>
    <s v="Lactalis USA - Belmont, WI"/>
    <s v="LAC1015"/>
    <s v="BRAD EDGE"/>
    <s v="Brad.Edge@Lactalis.us"/>
    <d v="2024-01-03T00:00:00"/>
    <s v="218 SOUTH PARK ST"/>
    <s v="BELMONT"/>
    <x v="0"/>
    <x v="8"/>
    <n v="199816"/>
    <s v="Job"/>
    <d v="2023-12-11T00:00:00"/>
    <x v="1"/>
    <s v="QVS95     "/>
    <s v="Freight Charges"/>
    <n v="1"/>
    <n v="24.36"/>
    <n v="24.36"/>
    <n v="6.09"/>
    <s v="_x000a_ LISA JOHNS  BRAD EDGE"/>
    <s v="LAG-AP-Belmont@us.lactalis.com"/>
  </r>
  <r>
    <s v="Agropur Inc. - Lake Norden, SD"/>
    <s v="LAK1011"/>
    <s v="Cory Schmig"/>
    <s v="cory.schmig@agropur.com"/>
    <d v="2024-01-08T00:00:00"/>
    <s v="408 DAKOTA STREET"/>
    <s v="LAKE NORDEN"/>
    <x v="5"/>
    <x v="21"/>
    <n v="196179"/>
    <s v="Job"/>
    <d v="2023-12-07T00:00:00"/>
    <x v="2"/>
    <s v="QVS95     "/>
    <s v="Freight Charges"/>
    <n v="1"/>
    <n v="24.55"/>
    <n v="24.55"/>
    <n v="6.1375000000000002"/>
    <s v="Cory Schmig"/>
    <s v="LNC.Accounts.Payable@Agropur.com"/>
  </r>
  <r>
    <s v="Agropur Inc. - Lake Norden, SD"/>
    <s v="LAK1011"/>
    <s v="Cory Schmig"/>
    <s v="cory.schmig@agropur.com"/>
    <d v="2024-01-30T00:00:00"/>
    <s v="408 DAKOTA STREET"/>
    <s v="LAKE NORDEN"/>
    <x v="5"/>
    <x v="21"/>
    <n v="196182"/>
    <s v="Job"/>
    <d v="2023-12-07T00:00:00"/>
    <x v="2"/>
    <s v="QVS95     "/>
    <s v="Freight Charges"/>
    <n v="1"/>
    <n v="24.58"/>
    <n v="24.58"/>
    <n v="6.1449999999999996"/>
    <s v="Cory Schmig"/>
    <s v="LNC.Accounts.Payable@Agropur.com"/>
  </r>
  <r>
    <s v="Foremost Farms USA - Richland Ctr, WI"/>
    <s v="FOR1013"/>
    <s v="Angela Barreau"/>
    <s v="angela.barreau@foremostfarms.com"/>
    <d v="2024-01-30T00:00:00"/>
    <s v="684 SO CHURCH ST"/>
    <s v="RICHLAND CTR"/>
    <x v="0"/>
    <x v="12"/>
    <n v="202271"/>
    <s v="Job"/>
    <d v="2023-12-29T00:00:00"/>
    <x v="2"/>
    <s v="QVS95     "/>
    <s v="Freight Charges"/>
    <n v="1"/>
    <n v="24.58"/>
    <n v="24.58"/>
    <n v="6.1449999999999996"/>
    <s v=""/>
    <s v="ACCTPAY@FOREMOSTFARMS.COM"/>
  </r>
  <r>
    <s v="Agropur Inc. - Lake Norden, SD"/>
    <s v="LAK1011"/>
    <s v="Cory Schmig"/>
    <s v="cory.schmig@agropur.com"/>
    <d v="2024-02-05T00:00:00"/>
    <s v="408 DAKOTA STREET"/>
    <s v="LAKE NORDEN"/>
    <x v="5"/>
    <x v="21"/>
    <n v="196183"/>
    <s v="Job"/>
    <d v="2023-12-07T00:00:00"/>
    <x v="2"/>
    <s v="QVS95     "/>
    <s v="Freight Charges"/>
    <n v="1"/>
    <n v="24.63"/>
    <n v="24.63"/>
    <n v="6.1574999999999998"/>
    <s v="Cory Schmig"/>
    <s v="LNC.Accounts.Payable@Agropur.com"/>
  </r>
  <r>
    <s v="Agropur Inc. - Lake Norden, SD"/>
    <s v="LAK1011"/>
    <s v="Cory Schmig"/>
    <s v="cory.schmig@agropur.com"/>
    <d v="2024-02-12T00:00:00"/>
    <s v="408 DAKOTA STREET"/>
    <s v="LAKE NORDEN"/>
    <x v="5"/>
    <x v="21"/>
    <n v="196184"/>
    <s v="Job"/>
    <d v="2023-12-07T00:00:00"/>
    <x v="2"/>
    <s v="QVS95     "/>
    <s v="Freight Charges"/>
    <n v="1"/>
    <n v="24.66"/>
    <n v="24.66"/>
    <n v="6.165"/>
    <s v="Cory Schmig"/>
    <s v="LNC.Accounts.Payable@Agropur.com"/>
  </r>
  <r>
    <s v="Agropur Inc. - Lake Norden, SD"/>
    <s v="LAK1011"/>
    <s v="Cory Schmig"/>
    <s v="cory.schmig@agropur.com"/>
    <d v="2024-02-19T00:00:00"/>
    <s v="408 DAKOTA STREET"/>
    <s v="LAKE NORDEN"/>
    <x v="5"/>
    <x v="21"/>
    <n v="196185"/>
    <s v="Job"/>
    <d v="2023-12-07T00:00:00"/>
    <x v="2"/>
    <s v="QVS95     "/>
    <s v="Freight Charges"/>
    <n v="1"/>
    <n v="24.71"/>
    <n v="24.71"/>
    <n v="6.1775000000000002"/>
    <s v="Cory Schmig"/>
    <s v="LNC.Accounts.Payable@Agropur.com"/>
  </r>
  <r>
    <s v="Agropur Inc. - Lake Norden, SD"/>
    <s v="LAK1011"/>
    <s v="Cory Schmig"/>
    <s v="cory.schmig@agropur.com"/>
    <d v="2024-03-04T00:00:00"/>
    <s v="408 DAKOTA STREET"/>
    <s v="LAKE NORDEN"/>
    <x v="5"/>
    <x v="21"/>
    <n v="196187"/>
    <s v="Job"/>
    <d v="2023-12-07T00:00:00"/>
    <x v="2"/>
    <s v="QVS95     "/>
    <s v="Freight Charges"/>
    <n v="1"/>
    <n v="24.71"/>
    <n v="24.71"/>
    <n v="6.1775000000000002"/>
    <s v="Cory Schmig"/>
    <s v="LNC.Accounts.Payable@Agropur.com"/>
  </r>
  <r>
    <s v="Lactalis USA - Belmont, WI"/>
    <s v="LAC1015"/>
    <s v="BRAD EDGE"/>
    <s v="Brad.Edge@Lactalis.us"/>
    <d v="2024-02-20T00:00:00"/>
    <s v="218 SOUTH PARK ST"/>
    <s v="BELMONT"/>
    <x v="0"/>
    <x v="8"/>
    <n v="204104"/>
    <s v="Y8GX"/>
    <d v="2024-02-20T00:00:00"/>
    <x v="1"/>
    <s v="QVS95     "/>
    <s v="Freight Charges"/>
    <n v="1"/>
    <n v="24.71"/>
    <n v="24.71"/>
    <n v="6.1775000000000002"/>
    <s v="_x000a_ LISA JOHNS  BRAD EDGE"/>
    <s v="LAG-AP-Belmont@us.lactalis.com"/>
  </r>
  <r>
    <s v="Bentley Instruments - USA"/>
    <s v="BEN1010"/>
    <s v="DEB"/>
    <s v="cparsons@bentleyinstruments.com;  dseverson@bentleyinstruments.com"/>
    <d v="2024-02-26T00:00:00"/>
    <s v="4004 PEAVEY RD"/>
    <s v="CHASKA"/>
    <x v="2"/>
    <x v="5"/>
    <n v="204164"/>
    <s v="Y8GX"/>
    <d v="2024-02-26T00:00:00"/>
    <x v="1"/>
    <s v="QVS95     "/>
    <s v="Freight Charges"/>
    <n v="1"/>
    <n v="25.59"/>
    <n v="25.59"/>
    <n v="6.3975"/>
    <s v="JOY"/>
    <s v="ap@bentleyinstruments.com"/>
  </r>
  <r>
    <s v="DairiConcepts - Pollock, SD"/>
    <s v="DAR1015"/>
    <s v="VICKI SCHILLING   "/>
    <s v="vschilling@dfamilk.com"/>
    <d v="2024-02-12T00:00:00"/>
    <s v="104 MAIN STREET"/>
    <s v="POLLOCK"/>
    <x v="5"/>
    <x v="22"/>
    <n v="192533"/>
    <s v="Job"/>
    <d v="2023-11-03T00:00:00"/>
    <x v="2"/>
    <s v="QVS95     "/>
    <s v="Freight Charges"/>
    <n v="1"/>
    <n v="26.39"/>
    <n v="26.39"/>
    <n v="6.5975000000000001"/>
    <s v="VICKI SCHILLING"/>
    <s v="DQCIAccountsReceivable@EurofinsUS.com"/>
  </r>
  <r>
    <s v="AMPI - Sanborn, IA"/>
    <s v="AMP1006"/>
    <s v="GLENN SIMKINS"/>
    <s v="simkinsg@AMPI.com"/>
    <d v="2024-01-22T00:00:00"/>
    <s v="101 WEST FIRST STREET"/>
    <s v="SANBORN"/>
    <x v="4"/>
    <x v="10"/>
    <n v="192346"/>
    <s v="Job"/>
    <d v="2023-11-03T00:00:00"/>
    <x v="0"/>
    <s v="QVS95     "/>
    <s v="Freight Charges"/>
    <n v="1"/>
    <n v="26.66"/>
    <n v="26.66"/>
    <n v="6.665"/>
    <m/>
    <s v="PURCHASING@AMPI.COM"/>
  </r>
  <r>
    <s v="WISCONSIN WHEY PROTEIN"/>
    <s v="WIS1050"/>
    <s v="Catherine Justal"/>
    <s v="cjustal@wisconsinwhey.com; gkammes@wisconsinwhey.com"/>
    <d v="2024-01-08T00:00:00"/>
    <s v="160 CHRISTENSEN DR"/>
    <s v="DARLINGTON"/>
    <x v="0"/>
    <x v="23"/>
    <n v="193994"/>
    <s v="Job"/>
    <d v="2023-11-08T00:00:00"/>
    <x v="2"/>
    <s v="QVS95     "/>
    <s v="Freight Charges"/>
    <n v="1"/>
    <n v="27.05"/>
    <n v="27.05"/>
    <n v="6.7625000000000002"/>
    <s v="Catherine Justal"/>
    <s v=" cjustal@wisconsinwhey.com;manny@wisconsinwhey.com; kyle@wisconsinwhey.com "/>
  </r>
  <r>
    <s v="SAPUTO CHEESE USA INC/ALMENA"/>
    <s v="SAP1011"/>
    <s v="ERIK ARDUSER  ANGELA HINES"/>
    <s v="angela.hines@saputo.com; Erik.Arduser@saputo.com"/>
    <d v="2024-02-20T00:00:00"/>
    <s v="1052 6TH ST"/>
    <s v="ALMENA"/>
    <x v="0"/>
    <x v="7"/>
    <n v="194109"/>
    <s v="Job"/>
    <d v="2023-11-08T00:00:00"/>
    <x v="1"/>
    <s v="QVS95     "/>
    <s v="Freight Charges"/>
    <n v="1"/>
    <n v="29.24"/>
    <n v="29.24"/>
    <n v="7.31"/>
    <s v="JASON BIGLER"/>
    <s v="scusaapinvoices@saputo.com;AlmenaInvoice@saputo.com; DL_US_Almena_Invoice@Saputo.com; scusaapinvoices@saputo.com"/>
  </r>
  <r>
    <s v="Agropur Inc. - Lake Norden, SD"/>
    <s v="LAK1011"/>
    <s v="Cory Schmig"/>
    <s v="cory.schmig@agropur.com"/>
    <d v="2024-01-22T00:00:00"/>
    <s v="408 DAKOTA STREET"/>
    <s v="LAKE NORDEN"/>
    <x v="5"/>
    <x v="21"/>
    <n v="196181"/>
    <s v="Job"/>
    <d v="2023-12-07T00:00:00"/>
    <x v="2"/>
    <s v="QVS95     "/>
    <s v="Freight Charges"/>
    <n v="1"/>
    <n v="32.450000000000003"/>
    <n v="32.450000000000003"/>
    <n v="8.1125000000000007"/>
    <s v="Cory Schmig"/>
    <s v="LNC.Accounts.Payable@Agropur.com"/>
  </r>
  <r>
    <s v="ANDERSON DAIRY/LAS VEGAS"/>
    <s v="AND1020"/>
    <s v="AMANDA THOMPSON"/>
    <s v="athompson@andersondairy.com"/>
    <d v="2024-02-06T00:00:00"/>
    <s v="810 SEARLES AVE"/>
    <s v="LAS VEGAS"/>
    <x v="6"/>
    <x v="24"/>
    <n v="202937"/>
    <s v="Job"/>
    <d v="2024-01-09T00:00:00"/>
    <x v="2"/>
    <s v="QVS95     "/>
    <s v="Freight Charges"/>
    <n v="1"/>
    <n v="32.520000000000003"/>
    <n v="32.520000000000003"/>
    <n v="8.1300000000000008"/>
    <s v="Hailey SanNicolas"/>
    <s v="hsannicolas@andersondairy.com "/>
  </r>
  <r>
    <s v="Bentley Instruments - USA"/>
    <s v="BEN1010"/>
    <s v="DEB"/>
    <s v="cparsons@bentleyinstruments.com;  dseverson@bentleyinstruments.com"/>
    <d v="2024-01-08T00:00:00"/>
    <s v="4004 PEAVEY RD"/>
    <s v="CHASKA"/>
    <x v="2"/>
    <x v="5"/>
    <n v="202773"/>
    <s v=""/>
    <d v="2024-01-05T00:00:00"/>
    <x v="1"/>
    <s v="QVS95     "/>
    <s v="Freight Charges"/>
    <n v="1"/>
    <n v="36.28"/>
    <n v="36.28"/>
    <n v="9.07"/>
    <s v="JOY"/>
    <s v="ap@bentleyinstruments.com"/>
  </r>
  <r>
    <s v="NINTH AVENUE FOODS"/>
    <s v="NIN1000"/>
    <s v="MICHAEL SANCHEZ; Evelyn Barahona"/>
    <s v="ryanm@ninthavenuefoods.com; michaels@ninthavenuefoods.com; evelynb@ninthavenuefoods.com"/>
    <d v="2024-02-06T00:00:00"/>
    <s v="425 S 9TH AVENUE"/>
    <s v="CITY OF INDUSTRY"/>
    <x v="7"/>
    <x v="25"/>
    <n v="203012"/>
    <s v="Job"/>
    <d v="2024-01-09T00:00:00"/>
    <x v="2"/>
    <s v="QVS95     "/>
    <s v="Freight Charges"/>
    <n v="1"/>
    <n v="36.590000000000003"/>
    <n v="36.590000000000003"/>
    <n v="9.1475000000000009"/>
    <s v="MICHAEL S"/>
    <s v="INVOICES@NINTHAVENUEFOODS.COM"/>
  </r>
  <r>
    <s v="Foremost Farms USA - Clayton, WI"/>
    <s v="FOR1001"/>
    <s v="Brittany Vanden Heuvel"/>
    <s v="Brittany.Vandenheuvel@foremostfarms.com"/>
    <d v="2024-02-07T00:00:00"/>
    <s v="100 N MAIN STREET"/>
    <s v="CLAYTON"/>
    <x v="0"/>
    <x v="26"/>
    <n v="203939"/>
    <s v="Y8GX"/>
    <d v="2024-02-07T00:00:00"/>
    <x v="2"/>
    <s v="QVS95     "/>
    <s v="Freight Charges"/>
    <n v="1"/>
    <n v="36.76"/>
    <n v="36.76"/>
    <n v="9.19"/>
    <s v=""/>
    <s v="ACCTPAY@FOREMOSTFARMS.COM"/>
  </r>
  <r>
    <s v="Kwik Trip Dairy"/>
    <s v="KWI1001"/>
    <s v="Kristin Pasteris "/>
    <s v="KPasteris@kwiktrip.com; sellingson@kwiktrip.com; dschoh@kwiktrip.com; bmjohnson@kwiktrip.com; mtresemer@kwiktrip.com; ejogodka@kwiktrip.com; cknutson@kwiktrip.com"/>
    <d v="2024-01-08T00:00:00"/>
    <s v="1626 OAK ST"/>
    <s v="LACROSSE"/>
    <x v="0"/>
    <x v="27"/>
    <n v="195111"/>
    <s v="Job"/>
    <d v="2023-11-21T00:00:00"/>
    <x v="3"/>
    <s v="QVS95     "/>
    <s v="Freight Charges"/>
    <n v="1"/>
    <n v="37.799999999999997"/>
    <n v="37.799999999999997"/>
    <n v="9.4499999999999993"/>
    <s v="Kristin Pasteris "/>
    <s v="KPasteris@kwiktrip.com; ITSCAN@KWIKTRIP.COM; JLoughan@kwiktrip.com; atofstad@kwiktrip.com"/>
  </r>
  <r>
    <s v="PRAIRIE FARMS DAIRY"/>
    <s v="PRA1022"/>
    <s v="RANDY HANSON/JULIE CHAPMAN    WAS SWI1010"/>
    <s v="rhanson@prairiefarms.com; jchapman@prairiefarms.com"/>
    <d v="2024-01-15T00:00:00"/>
    <s v="3510 CENTRAL AVENUE"/>
    <s v="DUBUQUE"/>
    <x v="4"/>
    <x v="18"/>
    <n v="195614"/>
    <s v="Job"/>
    <d v="2023-12-05T00:00:00"/>
    <x v="2"/>
    <s v="QVS95     "/>
    <s v="Freight Charges"/>
    <n v="1"/>
    <n v="37.799999999999997"/>
    <n v="37.799999999999997"/>
    <n v="9.4499999999999993"/>
    <s v="RANDY HANSON/JULIE CHAPMAN "/>
    <s v="PrairieFarmsDairyAccountsPayable@prairiefarms.com"/>
  </r>
  <r>
    <s v="KEMPS LLC MINNEAPOLIS PLANT"/>
    <s v="KEM1030"/>
    <s v="BRIAN MERCIER"/>
    <s v="Brian.Mercier@kemps.com; Justin.Bower@kemps.com; dan.rossi@kemps.com"/>
    <d v="2024-01-08T00:00:00"/>
    <s v="420 WEST BROADWAY"/>
    <s v="MINNEAPOLIS"/>
    <x v="2"/>
    <x v="28"/>
    <n v="199751"/>
    <s v="Job"/>
    <d v="2023-12-11T00:00:00"/>
    <x v="3"/>
    <s v="QVS95     "/>
    <s v="Freight Charges"/>
    <n v="1"/>
    <n v="37.799999999999997"/>
    <n v="37.799999999999997"/>
    <n v="9.4499999999999993"/>
    <s v=""/>
    <s v="KempsAP@kemps.com"/>
  </r>
  <r>
    <s v="KEMPS LLC MINNEAPOLIS PLANT"/>
    <s v="KEM1030"/>
    <s v="BRIAN MERCIER"/>
    <s v="Brian.Mercier@kemps.com; Justin.Bower@kemps.com; dan.rossi@kemps.com"/>
    <d v="2024-01-15T00:00:00"/>
    <s v="420 WEST BROADWAY"/>
    <s v="MINNEAPOLIS"/>
    <x v="2"/>
    <x v="28"/>
    <n v="199752"/>
    <s v="Job"/>
    <d v="2023-12-11T00:00:00"/>
    <x v="3"/>
    <s v="QVS95     "/>
    <s v="Freight Charges"/>
    <n v="1"/>
    <n v="37.799999999999997"/>
    <n v="37.799999999999997"/>
    <n v="9.4499999999999993"/>
    <s v=""/>
    <s v="KempsAP@kemps.com"/>
  </r>
  <r>
    <s v="Dean Foods - Rockford, IL"/>
    <s v="DEA1000"/>
    <s v="Katie Ulery  Micah Purcella "/>
    <s v="katie.ulery@kemps.com; mpurcella@dfamilk.com; dpolak@dfamilk.com"/>
    <d v="2024-01-08T00:00:00"/>
    <s v="1126 KILBURN AVE"/>
    <s v="ROCKFORD"/>
    <x v="8"/>
    <x v="29"/>
    <n v="200080"/>
    <s v="Job"/>
    <d v="2023-12-11T00:00:00"/>
    <x v="3"/>
    <s v="QVS95     "/>
    <s v="Freight Charges"/>
    <n v="1"/>
    <n v="37.799999999999997"/>
    <n v="37.799999999999997"/>
    <n v="9.4499999999999993"/>
    <s v="Katie Ulery  Micah Purcella "/>
    <s v="invoices@deanfoods.coupahost.com"/>
  </r>
  <r>
    <s v="SCHREIBER FOODS - GREEN BAY"/>
    <s v="SCH1055"/>
    <s v="RACHELLE MADSON AMANDA WOLSKE"/>
    <s v="rachelle.madson@schreiberfoods.com; Amanda.Wolske@schreiberfoods.com;"/>
    <d v="2024-01-16T00:00:00"/>
    <s v="330 MAIN STREET"/>
    <s v="GREEN BAY"/>
    <x v="0"/>
    <x v="30"/>
    <n v="200764"/>
    <s v="Job"/>
    <d v="2023-12-11T00:00:00"/>
    <x v="3"/>
    <s v="QVS95     "/>
    <s v="Freight Charges"/>
    <n v="1"/>
    <n v="37.799999999999997"/>
    <n v="37.799999999999997"/>
    <n v="9.4499999999999993"/>
    <s v="CARRIE HAWS"/>
    <s v="invoicesusapo@schreiberfoods.com"/>
  </r>
  <r>
    <s v="LIFEWAY WISCONSIN INC"/>
    <s v="LIF1000"/>
    <s v="EMILY HELD"/>
    <s v="emilyh@lifeway.net"/>
    <d v="2024-01-08T00:00:00"/>
    <s v="2101 DELAFIELD STREET"/>
    <s v="WAUKESHA"/>
    <x v="0"/>
    <x v="31"/>
    <n v="200935"/>
    <s v="Job"/>
    <d v="2023-12-12T00:00:00"/>
    <x v="3"/>
    <s v="QVS95     "/>
    <s v="Freight Charges"/>
    <n v="1"/>
    <n v="37.799999999999997"/>
    <n v="37.799999999999997"/>
    <n v="9.4499999999999993"/>
    <s v="EMILY HELD"/>
    <s v="traciw@lifeway.net; emilyh@lifeway.net"/>
  </r>
  <r>
    <s v="LIFEWAY WISCONSIN INC"/>
    <s v="LIF1000"/>
    <s v="EMILY HELD"/>
    <s v="emilyh@lifeway.net"/>
    <d v="2024-01-16T00:00:00"/>
    <s v="2101 DELAFIELD STREET"/>
    <s v="WAUKESHA"/>
    <x v="0"/>
    <x v="31"/>
    <n v="200936"/>
    <s v="Job"/>
    <d v="2023-12-12T00:00:00"/>
    <x v="3"/>
    <s v="QVS95     "/>
    <s v="Freight Charges"/>
    <n v="1"/>
    <n v="37.799999999999997"/>
    <n v="37.799999999999997"/>
    <n v="9.4499999999999993"/>
    <s v="EMILY HELD"/>
    <s v="traciw@lifeway.net; emilyh@lifeway.net"/>
  </r>
  <r>
    <s v="Saputo Dairy Foods USA - White Bear Lak"/>
    <s v="KOH1010"/>
    <s v="JEREMY PLETSCH  "/>
    <s v="Jeremy.Pletsch@Saputo.com"/>
    <d v="2024-01-17T00:00:00"/>
    <s v="4041 HWY 61"/>
    <s v="WHITE BEAR LAKE"/>
    <x v="2"/>
    <x v="32"/>
    <n v="203314"/>
    <s v="Y8GX"/>
    <d v="2024-01-17T00:00:00"/>
    <x v="3"/>
    <s v="QVS95     "/>
    <s v="Freight Charges"/>
    <n v="1"/>
    <n v="37.799999999999997"/>
    <n v="37.799999999999997"/>
    <n v="9.4499999999999993"/>
    <s v="JEREMY PLETSCH"/>
    <s v="scusaapinvoices@saputo.com; APSDFUSA_imaging@saputo.com; Jeremy.Pletsch@Saputo.com"/>
  </r>
  <r>
    <s v="Kwik Trip Dairy"/>
    <s v="KWI1001"/>
    <s v="Kristin Pasteris "/>
    <s v="KPasteris@kwiktrip.com; sellingson@kwiktrip.com; dschoh@kwiktrip.com; bmjohnson@kwiktrip.com; mtresemer@kwiktrip.com; ejogodka@kwiktrip.com; cknutson@kwiktrip.com"/>
    <d v="2024-01-18T00:00:00"/>
    <s v="1626 OAK ST"/>
    <s v="LACROSSE"/>
    <x v="0"/>
    <x v="27"/>
    <n v="203332"/>
    <s v="V7ZG"/>
    <d v="2024-01-17T00:00:00"/>
    <x v="3"/>
    <s v="QVS95     "/>
    <s v="Freight Charges"/>
    <n v="1"/>
    <n v="37.799999999999997"/>
    <n v="37.799999999999997"/>
    <n v="9.4499999999999993"/>
    <s v="Kristin Pasteris "/>
    <s v="KPasteris@kwiktrip.com; ITSCAN@KWIKTRIP.COM; JLoughan@kwiktrip.com; atofstad@kwiktrip.com"/>
  </r>
  <r>
    <s v="Dean Foods - Belvidere, IL"/>
    <s v="DEA1001"/>
    <s v="Kaleigh Young John Ellingson"/>
    <s v="john.ellingson@dfamilk.com; Kaleigh.young@dfamilk.com"/>
    <d v="2024-01-03T00:00:00"/>
    <s v="630 MEADOW ST"/>
    <s v="BELVIDERE"/>
    <x v="8"/>
    <x v="33"/>
    <n v="188999"/>
    <s v="Job"/>
    <d v="2023-01-13T00:00:00"/>
    <x v="3"/>
    <s v="QVS95     "/>
    <s v="Freight Charges"/>
    <n v="1"/>
    <n v="37.92"/>
    <n v="37.92"/>
    <n v="9.48"/>
    <s v="Kaleigh Young"/>
    <s v="invoices@deanfoods.coupahost.com"/>
  </r>
  <r>
    <s v="Kwik Trip Dairy"/>
    <s v="KWI1001"/>
    <s v="Kristin Pasteris "/>
    <s v="KPasteris@kwiktrip.com; sellingson@kwiktrip.com; dschoh@kwiktrip.com; bmjohnson@kwiktrip.com; mtresemer@kwiktrip.com; ejogodka@kwiktrip.com; cknutson@kwiktrip.com"/>
    <d v="2024-01-02T00:00:00"/>
    <s v="1626 OAK ST"/>
    <s v="LACROSSE"/>
    <x v="0"/>
    <x v="27"/>
    <n v="195110"/>
    <s v="Job"/>
    <d v="2023-11-21T00:00:00"/>
    <x v="3"/>
    <s v="QVS95     "/>
    <s v="Freight Charges"/>
    <n v="1"/>
    <n v="37.92"/>
    <n v="37.92"/>
    <n v="9.48"/>
    <s v="Kristin Pasteris "/>
    <s v="KPasteris@kwiktrip.com; ITSCAN@KWIKTRIP.COM; JLoughan@kwiktrip.com; atofstad@kwiktrip.com"/>
  </r>
  <r>
    <s v="Dean Foods - Rockford, IL"/>
    <s v="DEA1000"/>
    <s v="Katie Ulery  Micah Purcella "/>
    <s v="katie.ulery@kemps.com; mpurcella@dfamilk.com; dpolak@dfamilk.com"/>
    <d v="2024-01-03T00:00:00"/>
    <s v="1126 KILBURN AVE"/>
    <s v="ROCKFORD"/>
    <x v="8"/>
    <x v="29"/>
    <n v="200079"/>
    <s v="Job"/>
    <d v="2023-12-11T00:00:00"/>
    <x v="3"/>
    <s v="QVS95     "/>
    <s v="Freight Charges"/>
    <n v="1"/>
    <n v="37.92"/>
    <n v="37.92"/>
    <n v="9.48"/>
    <s v="Katie Ulery  Micah Purcella "/>
    <s v="invoices@deanfoods.coupahost.com"/>
  </r>
  <r>
    <s v="KEMPS FARGO PLANT/CASS CLAY"/>
    <s v="CAS1020"/>
    <s v="APRIL LINSTAEDT"/>
    <s v="aprill@cassclay.com; romanot@cassclay.com"/>
    <d v="2024-01-29T00:00:00"/>
    <s v="200 -20TH STREET N"/>
    <s v="FARGO"/>
    <x v="9"/>
    <x v="34"/>
    <n v="193583"/>
    <s v="Job"/>
    <d v="2023-11-06T00:00:00"/>
    <x v="3"/>
    <s v="QVS95     "/>
    <s v="Freight Charges"/>
    <n v="1"/>
    <n v="37.96"/>
    <n v="37.96"/>
    <n v="9.49"/>
    <s v=""/>
    <s v="KempsAP@kemps.com"/>
  </r>
  <r>
    <s v="LIFEWAY WISCONSIN INC"/>
    <s v="LIF1000"/>
    <s v="EMILY HELD"/>
    <s v="emilyh@lifeway.net"/>
    <d v="2024-01-29T00:00:00"/>
    <s v="2101 DELAFIELD STREET"/>
    <s v="WAUKESHA"/>
    <x v="0"/>
    <x v="31"/>
    <n v="200938"/>
    <s v="Job"/>
    <d v="2023-12-12T00:00:00"/>
    <x v="3"/>
    <s v="QVS95     "/>
    <s v="Freight Charges"/>
    <n v="1"/>
    <n v="37.96"/>
    <n v="37.96"/>
    <n v="9.49"/>
    <s v="EMILY HELD"/>
    <s v="traciw@lifeway.net; emilyh@lifeway.net"/>
  </r>
  <r>
    <s v="St. Paul Beverage Solutions "/>
    <s v="AGR1028"/>
    <s v="ROCKY SEMOUR; JONATHON GIESE"/>
    <s v="jgiese@spbevso.com"/>
    <d v="2024-01-29T00:00:00"/>
    <s v="2080 RICE STREET"/>
    <s v="ST. PAUL"/>
    <x v="2"/>
    <x v="35"/>
    <n v="203523"/>
    <s v="Y8GX"/>
    <d v="2024-01-24T00:00:00"/>
    <x v="3"/>
    <s v="QVS95     "/>
    <s v="Freight Charges"/>
    <n v="1"/>
    <n v="37.96"/>
    <n v="37.96"/>
    <n v="9.49"/>
    <s v="ROCKY SEMOUR; JONATHON GIESE"/>
    <s v="BevSo.AP@spbevso.com; jgiese@spbevso.com"/>
  </r>
  <r>
    <s v="KEMPS FARGO PLANT/CASS CLAY"/>
    <s v="CAS1020"/>
    <s v="APRIL LINSTAEDT"/>
    <s v="aprill@cassclay.com; romanot@cassclay.com"/>
    <d v="2024-02-05T00:00:00"/>
    <s v="200 -20TH STREET N"/>
    <s v="FARGO"/>
    <x v="9"/>
    <x v="34"/>
    <n v="193584"/>
    <s v="Job"/>
    <d v="2023-11-06T00:00:00"/>
    <x v="3"/>
    <s v="QVS95     "/>
    <s v="Freight Charges"/>
    <n v="1"/>
    <n v="38.04"/>
    <n v="38.04"/>
    <n v="9.51"/>
    <s v=""/>
    <s v="KempsAP@kemps.com"/>
  </r>
  <r>
    <s v="Kwik Trip Dairy"/>
    <s v="KWI1001"/>
    <s v="Kristin Pasteris "/>
    <s v="KPasteris@kwiktrip.com; sellingson@kwiktrip.com; dschoh@kwiktrip.com; bmjohnson@kwiktrip.com; mtresemer@kwiktrip.com; ejogodka@kwiktrip.com; cknutson@kwiktrip.com"/>
    <d v="2024-02-05T00:00:00"/>
    <s v="1626 OAK ST"/>
    <s v="LACROSSE"/>
    <x v="0"/>
    <x v="27"/>
    <n v="195112"/>
    <s v="Job"/>
    <d v="2023-11-21T00:00:00"/>
    <x v="3"/>
    <s v="QVS95     "/>
    <s v="Freight Charges"/>
    <n v="1"/>
    <n v="38.04"/>
    <n v="38.04"/>
    <n v="9.51"/>
    <s v="Kristin Pasteris "/>
    <s v="KPasteris@kwiktrip.com; ITSCAN@KWIKTRIP.COM; JLoughan@kwiktrip.com; atofstad@kwiktrip.com"/>
  </r>
  <r>
    <s v="KEMPS LLC MINNEAPOLIS PLANT"/>
    <s v="KEM1030"/>
    <s v="BRIAN MERCIER"/>
    <s v="Brian.Mercier@kemps.com; Justin.Bower@kemps.com; dan.rossi@kemps.com"/>
    <d v="2024-02-05T00:00:00"/>
    <s v="420 WEST BROADWAY"/>
    <s v="MINNEAPOLIS"/>
    <x v="2"/>
    <x v="28"/>
    <n v="199753"/>
    <s v="Job"/>
    <d v="2023-12-11T00:00:00"/>
    <x v="3"/>
    <s v="QVS95     "/>
    <s v="Freight Charges"/>
    <n v="1"/>
    <n v="38.04"/>
    <n v="38.04"/>
    <n v="9.51"/>
    <s v=""/>
    <s v="KempsAP@kemps.com"/>
  </r>
  <r>
    <s v="KEMPS LLC MINNEAPOLIS PLANT"/>
    <s v="KEM1030"/>
    <s v="BRIAN MERCIER"/>
    <s v="Brian.Mercier@kemps.com; Justin.Bower@kemps.com; dan.rossi@kemps.com"/>
    <d v="2024-03-04T00:00:00"/>
    <s v="420 WEST BROADWAY"/>
    <s v="MINNEAPOLIS"/>
    <x v="2"/>
    <x v="28"/>
    <n v="199755"/>
    <s v="Job"/>
    <d v="2023-12-11T00:00:00"/>
    <x v="3"/>
    <s v="QVS95     "/>
    <s v="Freight Charges"/>
    <n v="1"/>
    <n v="38.04"/>
    <n v="38.04"/>
    <n v="9.51"/>
    <s v=""/>
    <s v="KempsAP@kemps.com"/>
  </r>
  <r>
    <s v="Dean Foods - Rockford, IL"/>
    <s v="DEA1000"/>
    <s v="Katie Ulery  Micah Purcella "/>
    <s v="katie.ulery@kemps.com; mpurcella@dfamilk.com; dpolak@dfamilk.com"/>
    <d v="2024-02-06T00:00:00"/>
    <s v="1126 KILBURN AVE"/>
    <s v="ROCKFORD"/>
    <x v="8"/>
    <x v="29"/>
    <n v="200081"/>
    <s v="Job"/>
    <d v="2023-12-11T00:00:00"/>
    <x v="3"/>
    <s v="QVS95     "/>
    <s v="Freight Charges"/>
    <n v="1"/>
    <n v="38.04"/>
    <n v="38.04"/>
    <n v="9.51"/>
    <s v="Katie Ulery  Micah Purcella "/>
    <s v="invoices@deanfoods.coupahost.com"/>
  </r>
  <r>
    <s v="Land O'Lakes - Arden Hills, MN"/>
    <s v="LAN1000"/>
    <s v="Michelle Bonaime"/>
    <s v="jjjarvis@landolakes.com; mbonaime@landolakes.com"/>
    <d v="2024-02-06T00:00:00"/>
    <s v="1150 COUNTY RD F"/>
    <s v="ARDEN HILLS"/>
    <x v="2"/>
    <x v="36"/>
    <n v="203882"/>
    <s v="Y8GX"/>
    <d v="2024-02-06T00:00:00"/>
    <x v="3"/>
    <s v="QVS95     "/>
    <s v="Freight Charges"/>
    <n v="1"/>
    <n v="38.04"/>
    <n v="38.04"/>
    <n v="9.51"/>
    <s v="ED ARNOLD"/>
    <s v="DQCIAccountsReceivable@EurofinsUS.com; mbonaime@landolakes.com"/>
  </r>
  <r>
    <s v="Kwik Trip Dairy"/>
    <s v="KWI1001"/>
    <s v="Kristin Pasteris "/>
    <s v="KPasteris@kwiktrip.com; sellingson@kwiktrip.com; dschoh@kwiktrip.com; bmjohnson@kwiktrip.com; mtresemer@kwiktrip.com; ejogodka@kwiktrip.com; cknutson@kwiktrip.com"/>
    <d v="2024-02-12T00:00:00"/>
    <s v="1626 OAK ST"/>
    <s v="LACROSSE"/>
    <x v="0"/>
    <x v="27"/>
    <n v="195113"/>
    <s v="Job"/>
    <d v="2023-11-21T00:00:00"/>
    <x v="3"/>
    <s v="QVS95     "/>
    <s v="Freight Charges"/>
    <n v="1"/>
    <n v="38.08"/>
    <n v="38.08"/>
    <n v="9.52"/>
    <s v="Kristin Pasteris "/>
    <s v="KPasteris@kwiktrip.com; ITSCAN@KWIKTRIP.COM; JLoughan@kwiktrip.com; atofstad@kwiktrip.com"/>
  </r>
  <r>
    <s v="KEMPS LLC MINNEAPOLIS PLANT"/>
    <s v="KEM1030"/>
    <s v="BRIAN MERCIER"/>
    <s v="Brian.Mercier@kemps.com; Justin.Bower@kemps.com; dan.rossi@kemps.com"/>
    <d v="2024-02-12T00:00:00"/>
    <s v="420 WEST BROADWAY"/>
    <s v="MINNEAPOLIS"/>
    <x v="2"/>
    <x v="28"/>
    <n v="199754"/>
    <s v="Job"/>
    <d v="2023-12-11T00:00:00"/>
    <x v="3"/>
    <s v="QVS95     "/>
    <s v="Freight Charges"/>
    <n v="1"/>
    <n v="38.08"/>
    <n v="38.08"/>
    <n v="9.52"/>
    <s v=""/>
    <s v="KempsAP@kemps.com"/>
  </r>
  <r>
    <s v="Dean Foods - Rockford, IL"/>
    <s v="DEA1000"/>
    <s v="Katie Ulery  Micah Purcella "/>
    <s v="katie.ulery@kemps.com; mpurcella@dfamilk.com; dpolak@dfamilk.com"/>
    <d v="2024-02-12T00:00:00"/>
    <s v="1126 KILBURN AVE"/>
    <s v="ROCKFORD"/>
    <x v="8"/>
    <x v="29"/>
    <n v="200082"/>
    <s v="Job"/>
    <d v="2023-12-11T00:00:00"/>
    <x v="3"/>
    <s v="QVS95     "/>
    <s v="Freight Charges"/>
    <n v="1"/>
    <n v="38.08"/>
    <n v="38.08"/>
    <n v="9.52"/>
    <s v="Katie Ulery  Micah Purcella "/>
    <s v="invoices@deanfoods.coupahost.com"/>
  </r>
  <r>
    <s v="SCHREIBER FOODS - GREEN BAY"/>
    <s v="SCH1055"/>
    <s v="RACHELLE MADSON AMANDA WOLSKE"/>
    <s v="rachelle.madson@schreiberfoods.com; Amanda.Wolske@schreiberfoods.com;"/>
    <d v="2024-02-13T00:00:00"/>
    <s v="330 MAIN STREET"/>
    <s v="GREEN BAY"/>
    <x v="0"/>
    <x v="30"/>
    <n v="200765"/>
    <s v="Job"/>
    <d v="2023-12-11T00:00:00"/>
    <x v="3"/>
    <s v="QVS95     "/>
    <s v="Freight Charges"/>
    <n v="1"/>
    <n v="38.08"/>
    <n v="38.08"/>
    <n v="9.52"/>
    <s v="CARRIE HAWS"/>
    <s v="invoicesusapo@schreiberfoods.com"/>
  </r>
  <r>
    <s v="LIFEWAY WISCONSIN INC"/>
    <s v="LIF1000"/>
    <s v="EMILY HELD"/>
    <s v="emilyh@lifeway.net"/>
    <d v="2024-02-12T00:00:00"/>
    <s v="2101 DELAFIELD STREET"/>
    <s v="WAUKESHA"/>
    <x v="0"/>
    <x v="31"/>
    <n v="200940"/>
    <s v="Job"/>
    <d v="2023-12-12T00:00:00"/>
    <x v="3"/>
    <s v="QVS95     "/>
    <s v="Freight Charges"/>
    <n v="1"/>
    <n v="38.08"/>
    <n v="38.08"/>
    <n v="9.52"/>
    <s v="EMILY HELD"/>
    <s v="traciw@lifeway.net; emilyh@lifeway.net"/>
  </r>
  <r>
    <s v="Kwik Trip Dairy"/>
    <s v="KWI1001"/>
    <s v="Kristin Pasteris "/>
    <s v="KPasteris@kwiktrip.com; sellingson@kwiktrip.com; dschoh@kwiktrip.com; bmjohnson@kwiktrip.com; mtresemer@kwiktrip.com; ejogodka@kwiktrip.com; cknutson@kwiktrip.com"/>
    <d v="2024-02-19T00:00:00"/>
    <s v="1626 OAK ST"/>
    <s v="LACROSSE"/>
    <x v="0"/>
    <x v="27"/>
    <n v="195114"/>
    <s v="Job"/>
    <d v="2023-11-21T00:00:00"/>
    <x v="3"/>
    <s v="QVS95     "/>
    <s v="Freight Charges"/>
    <n v="1"/>
    <n v="38.159999999999997"/>
    <n v="38.159999999999997"/>
    <n v="9.5399999999999991"/>
    <s v="Kristin Pasteris "/>
    <s v="KPasteris@kwiktrip.com; ITSCAN@KWIKTRIP.COM; JLoughan@kwiktrip.com; atofstad@kwiktrip.com"/>
  </r>
  <r>
    <s v="Dean Foods - Belvidere, IL"/>
    <s v="DEA1001"/>
    <s v="Kaleigh Young John Ellingson"/>
    <s v="john.ellingson@dfamilk.com; Kaleigh.young@dfamilk.com"/>
    <d v="2024-02-20T00:00:00"/>
    <s v="630 MEADOW ST"/>
    <s v="BELVIDERE"/>
    <x v="8"/>
    <x v="33"/>
    <n v="199427"/>
    <s v="Job"/>
    <d v="2023-12-11T00:00:00"/>
    <x v="3"/>
    <s v="QVS95     "/>
    <s v="Freight Charges"/>
    <n v="1"/>
    <n v="38.159999999999997"/>
    <n v="38.159999999999997"/>
    <n v="9.5399999999999991"/>
    <s v="Kaleigh Young"/>
    <s v="invoices@deanfoods.coupahost.com"/>
  </r>
  <r>
    <s v="LIFEWAY WISCONSIN INC"/>
    <s v="LIF1000"/>
    <s v="EMILY HELD"/>
    <s v="emilyh@lifeway.net"/>
    <d v="2024-02-26T00:00:00"/>
    <s v="2101 DELAFIELD STREET"/>
    <s v="WAUKESHA"/>
    <x v="0"/>
    <x v="31"/>
    <n v="200942"/>
    <s v="Job"/>
    <d v="2023-12-12T00:00:00"/>
    <x v="3"/>
    <s v="QVS95     "/>
    <s v="Freight Charges"/>
    <n v="1"/>
    <n v="38.159999999999997"/>
    <n v="38.159999999999997"/>
    <n v="9.5399999999999991"/>
    <s v="EMILY HELD"/>
    <s v="traciw@lifeway.net; emilyh@lifeway.net"/>
  </r>
  <r>
    <s v="Kwik Trip Dairy"/>
    <s v="KWI1001"/>
    <s v="Kristin Pasteris "/>
    <s v="KPasteris@kwiktrip.com; sellingson@kwiktrip.com; dschoh@kwiktrip.com; bmjohnson@kwiktrip.com; mtresemer@kwiktrip.com; ejogodka@kwiktrip.com; cknutson@kwiktrip.com"/>
    <d v="2024-02-21T00:00:00"/>
    <s v="1626 OAK ST"/>
    <s v="LACROSSE"/>
    <x v="0"/>
    <x v="27"/>
    <n v="204116"/>
    <s v="Y8GX"/>
    <d v="2024-02-21T00:00:00"/>
    <x v="3"/>
    <s v="QVS95     "/>
    <s v="Freight Charges"/>
    <n v="1"/>
    <n v="38.159999999999997"/>
    <n v="38.159999999999997"/>
    <n v="9.5399999999999991"/>
    <s v="Kristin Pasteris "/>
    <s v="KPasteris@kwiktrip.com; ITSCAN@KWIKTRIP.COM; JLoughan@kwiktrip.com; atofstad@kwiktrip.com"/>
  </r>
  <r>
    <s v="Prairie Farms Rockford"/>
    <s v="PRA1100"/>
    <s v="Wayne Verhagen; Alicia Lytle"/>
    <s v="mullerslab@yahoo.com; wverhagen@prairiefarms.com; Alytle@prairiefarms.com"/>
    <d v="2024-02-21T00:00:00"/>
    <s v="2110 Ogilby Road"/>
    <s v="Rockford"/>
    <x v="8"/>
    <x v="37"/>
    <n v="204117"/>
    <s v="Y8GX"/>
    <d v="2024-02-21T00:00:00"/>
    <x v="3"/>
    <s v="QVS95     "/>
    <s v="Freight Charges"/>
    <n v="1"/>
    <n v="38.159999999999997"/>
    <n v="38.159999999999997"/>
    <n v="9.5399999999999991"/>
    <s v="Wayne Verhagen"/>
    <s v="PrairieFarmsDairyAccountsPayable@prairiefarms.com"/>
  </r>
  <r>
    <s v="LAND O LAKES (PURINA ANIMAL NUTRITION)"/>
    <s v="PUR1010"/>
    <s v="KENT CUNNINGHAM/SARAH BARAVIK"/>
    <s v="dnelson1@landolakes.com; eniemeyer@landolakes.com; sjkurtz@landolakes.com"/>
    <d v="2024-01-23T00:00:00"/>
    <s v="100 DANFORTH DR"/>
    <s v="GRAY SUMMIT"/>
    <x v="10"/>
    <x v="38"/>
    <n v="200364"/>
    <s v="Job"/>
    <d v="2023-12-11T00:00:00"/>
    <x v="2"/>
    <s v="QVS95     "/>
    <s v="Freight Charges"/>
    <n v="1"/>
    <n v="38.700000000000003"/>
    <n v="38.700000000000003"/>
    <n v="9.6750000000000007"/>
    <s v="KENT CUNNINGHAM/SARAH BARAVIK"/>
    <s v="DQCIAccountsReceivable@EurofinsUS.com; dnelson1@landolakes.com"/>
  </r>
  <r>
    <s v="AMPI - New Ulm, MN"/>
    <s v="AMP1018"/>
    <s v="AMY SELLNER"/>
    <s v="sellnera@ampi.com; holickyt@AMPI.com; liederj@ampi.com"/>
    <d v="2024-01-15T00:00:00"/>
    <s v="312 CENTER ST"/>
    <s v="NEW ULM"/>
    <x v="2"/>
    <x v="9"/>
    <n v="194678"/>
    <s v="Job"/>
    <d v="2023-11-14T00:00:00"/>
    <x v="3"/>
    <s v="QVS95     "/>
    <s v="Freight Charges"/>
    <n v="2"/>
    <n v="77.599999999999994"/>
    <n v="38.799999999999997"/>
    <n v="9.6999999999999993"/>
    <s v=""/>
    <s v="PURCHASING@AMPI.COM"/>
  </r>
  <r>
    <s v="LAND O LAKES (PURINA ANIMAL NUTRITION)"/>
    <s v="PUR1010"/>
    <s v="KENT CUNNINGHAM/SARAH BARAVIK"/>
    <s v="dnelson1@landolakes.com; eniemeyer@landolakes.com; sjkurtz@landolakes.com"/>
    <d v="2024-01-09T00:00:00"/>
    <s v="100 DANFORTH DR"/>
    <s v="GRAY SUMMIT"/>
    <x v="10"/>
    <x v="39"/>
    <n v="200363"/>
    <s v="Job"/>
    <d v="2023-12-11T00:00:00"/>
    <x v="2"/>
    <s v="QVS95     "/>
    <s v="Freight Charges"/>
    <n v="1"/>
    <n v="38.83"/>
    <n v="38.83"/>
    <n v="9.7074999999999996"/>
    <s v="KENT CUNNINGHAM/SARAH BARAVIK"/>
    <s v="DQCIAccountsReceivable@EurofinsUS.com; dnelson1@landolakes.com"/>
  </r>
  <r>
    <s v="AMPI - New Ulm, MN"/>
    <s v="AMP1018"/>
    <s v="AMY SELLNER"/>
    <s v="sellnera@ampi.com; holickyt@AMPI.com; liederj@ampi.com"/>
    <d v="2024-01-02T00:00:00"/>
    <s v="312 CENTER ST"/>
    <s v="NEW ULM"/>
    <x v="2"/>
    <x v="9"/>
    <n v="194677"/>
    <s v="Job"/>
    <d v="2023-11-14T00:00:00"/>
    <x v="3"/>
    <s v="QVS95     "/>
    <s v="Freight Charges"/>
    <n v="2"/>
    <n v="77.88"/>
    <n v="38.94"/>
    <n v="9.7349999999999994"/>
    <s v=""/>
    <s v="PURCHASING@AMPI.COM"/>
  </r>
  <r>
    <s v="LAND O LAKES (PURINA ANIMAL NUTRITION)"/>
    <s v="PUR1010"/>
    <s v="KENT CUNNINGHAM/SARAH BARAVIK"/>
    <s v="dnelson1@landolakes.com; eniemeyer@landolakes.com; sjkurtz@landolakes.com"/>
    <d v="2024-02-06T00:00:00"/>
    <s v="100 DANFORTH DR"/>
    <s v="GRAY SUMMIT"/>
    <x v="10"/>
    <x v="38"/>
    <n v="200365"/>
    <s v="Job"/>
    <d v="2023-12-11T00:00:00"/>
    <x v="2"/>
    <s v="QVS95     "/>
    <s v="Freight Charges"/>
    <n v="1"/>
    <n v="38.96"/>
    <n v="38.96"/>
    <n v="9.74"/>
    <s v="KENT CUNNINGHAM/SARAH BARAVIK"/>
    <s v="DQCIAccountsReceivable@EurofinsUS.com; dnelson1@landolakes.com"/>
  </r>
  <r>
    <s v="AMPI - New Ulm, MN"/>
    <s v="AMP1018"/>
    <s v="AMY SELLNER"/>
    <s v="sellnera@ampi.com; holickyt@AMPI.com; liederj@ampi.com"/>
    <d v="2024-01-29T00:00:00"/>
    <s v="312 CENTER ST"/>
    <s v="NEW ULM"/>
    <x v="2"/>
    <x v="9"/>
    <n v="194679"/>
    <s v="Job"/>
    <d v="2023-11-14T00:00:00"/>
    <x v="3"/>
    <s v="QVS95     "/>
    <s v="Freight Charges"/>
    <n v="2"/>
    <n v="78"/>
    <n v="39"/>
    <n v="9.75"/>
    <s v=""/>
    <s v="PURCHASING@AMPI.COM"/>
  </r>
  <r>
    <s v="Agropur Inc. - Little Chute, WI"/>
    <s v="AGR1026"/>
    <s v="HEIDI SANDERFOOT  Terri Ploense "/>
    <s v="heidi.sanderfoot@agropur.com; molly.dobratz@agropur.com; terri.ploense@agropur.com"/>
    <d v="2024-01-08T00:00:00"/>
    <s v="3805 Freedom Rd "/>
    <s v="APPLETON"/>
    <x v="0"/>
    <x v="19"/>
    <n v="199209"/>
    <s v="Job"/>
    <d v="2023-12-11T00:00:00"/>
    <x v="3"/>
    <s v="QVS95     "/>
    <s v="Freight Charges"/>
    <n v="1"/>
    <n v="39.04"/>
    <n v="39.04"/>
    <n v="9.76"/>
    <s v="HEIDI SANDERFOOT"/>
    <s v="ap.invoices@agropur.com"/>
  </r>
  <r>
    <s v="LAND O LAKES (PURINA ANIMAL NUTRITION)"/>
    <s v="PUR1010"/>
    <s v="KENT CUNNINGHAM/SARAH BARAVIK"/>
    <s v="dnelson1@landolakes.com; eniemeyer@landolakes.com; sjkurtz@landolakes.com"/>
    <d v="2024-02-20T00:00:00"/>
    <s v="100 DANFORTH DR"/>
    <s v="GRAY SUMMIT"/>
    <x v="10"/>
    <x v="38"/>
    <n v="200366"/>
    <s v="Job"/>
    <d v="2023-12-11T00:00:00"/>
    <x v="2"/>
    <s v="QVS95     "/>
    <s v="Freight Charges"/>
    <n v="1"/>
    <n v="39.08"/>
    <n v="39.08"/>
    <n v="9.77"/>
    <s v="KENT CUNNINGHAM/SARAH BARAVIK"/>
    <s v="DQCIAccountsReceivable@EurofinsUS.com; dnelson1@landolakes.com"/>
  </r>
  <r>
    <s v="AMPI - New Ulm, MN"/>
    <s v="AMP1018"/>
    <s v="AMY SELLNER"/>
    <s v="sellnera@ampi.com; holickyt@AMPI.com; liederj@ampi.com"/>
    <d v="2024-02-12T00:00:00"/>
    <s v="312 CENTER ST"/>
    <s v="NEW ULM"/>
    <x v="2"/>
    <x v="9"/>
    <n v="194680"/>
    <s v="Job"/>
    <d v="2023-11-14T00:00:00"/>
    <x v="3"/>
    <s v="QVS95     "/>
    <s v="Freight Charges"/>
    <n v="2"/>
    <n v="78.239999999999995"/>
    <n v="39.119999999999997"/>
    <n v="9.7799999999999994"/>
    <s v=""/>
    <s v="PURCHASING@AMPI.COM"/>
  </r>
  <r>
    <s v="AMPI - New Ulm, MN"/>
    <s v="AMP1018"/>
    <s v="AMY SELLNER"/>
    <s v="sellnera@ampi.com; holickyt@AMPI.com; liederj@ampi.com"/>
    <d v="2024-02-26T00:00:00"/>
    <s v="312 CENTER ST"/>
    <s v="NEW ULM"/>
    <x v="2"/>
    <x v="9"/>
    <n v="194681"/>
    <s v="Job"/>
    <d v="2023-11-14T00:00:00"/>
    <x v="3"/>
    <s v="QVS95     "/>
    <s v="Freight Charges"/>
    <n v="2"/>
    <n v="78.36"/>
    <n v="39.18"/>
    <n v="9.7949999999999999"/>
    <s v=""/>
    <s v="PURCHASING@AMPI.COM"/>
  </r>
  <r>
    <s v="MULLINS CHEESE INC"/>
    <s v="MUL1005"/>
    <s v="ADAM MULLINS  RYAN PETERSON"/>
    <s v="adam@mullinscheese.com; adamd@mullinscheese.biz"/>
    <d v="2024-02-19T00:00:00"/>
    <s v="204000 County Road DB"/>
    <s v="MOSINEE"/>
    <x v="0"/>
    <x v="40"/>
    <n v="195160"/>
    <s v="Job"/>
    <d v="2023-11-27T00:00:00"/>
    <x v="3"/>
    <s v="QVS95     "/>
    <s v="Freight Charges"/>
    <n v="2"/>
    <n v="80"/>
    <n v="40"/>
    <n v="10"/>
    <s v="ADAM MULLINS  RYAN PETERSON"/>
    <s v="payables@mullinscheese.biz"/>
  </r>
  <r>
    <s v="PRAIRIE FARMS DAIRY"/>
    <s v="PRA1022"/>
    <s v="RANDY HANSON/JULIE CHAPMAN    WAS SWI1010"/>
    <s v="rhanson@prairiefarms.com; jchapman@prairiefarms.com"/>
    <d v="2024-01-19T00:00:00"/>
    <s v="3510 CENTRAL AVENUE"/>
    <s v="DUBUQUE"/>
    <x v="4"/>
    <x v="18"/>
    <n v="203376"/>
    <s v="Y8GX"/>
    <d v="2024-01-19T00:00:00"/>
    <x v="1"/>
    <s v="QVS95     "/>
    <s v="Freight Charges"/>
    <n v="1"/>
    <n v="40"/>
    <n v="40"/>
    <n v="10"/>
    <s v="RANDY HANSON/JULIE CHAPMAN "/>
    <s v="PrairieFarmsDairyAccountsPayable@prairiefarms.com"/>
  </r>
  <r>
    <s v="PRAIRIE FARMS DAIRY"/>
    <s v="PRA1022"/>
    <s v="RANDY HANSON/JULIE CHAPMAN    WAS SWI1010"/>
    <s v="rhanson@prairiefarms.com; jchapman@prairiefarms.com"/>
    <d v="2024-02-16T00:00:00"/>
    <s v="3510 CENTRAL AVENUE"/>
    <s v="DUBUQUE"/>
    <x v="4"/>
    <x v="18"/>
    <n v="204051"/>
    <s v="Y8GX"/>
    <d v="2024-02-16T00:00:00"/>
    <x v="1"/>
    <s v="QVS95     "/>
    <s v="Freight Charges"/>
    <n v="1"/>
    <n v="40"/>
    <n v="40"/>
    <n v="10"/>
    <s v="RANDY HANSON/JULIE CHAPMAN "/>
    <s v="PrairieFarmsDairyAccountsPayable@prairiefarms.com"/>
  </r>
  <r>
    <s v="SCHREIBER FOODS - GREEN BAY"/>
    <s v="SCH1055"/>
    <s v="RACHELLE MADSON AMANDA WOLSKE"/>
    <s v="rachelle.madson@schreiberfoods.com; Amanda.Wolske@schreiberfoods.com;"/>
    <d v="2024-01-29T00:00:00"/>
    <s v="330 MAIN STREET"/>
    <s v="GREEN BAY"/>
    <x v="0"/>
    <x v="30"/>
    <n v="203530"/>
    <s v="Y8GX"/>
    <d v="2024-01-25T00:00:00"/>
    <x v="3"/>
    <s v="QVS95     "/>
    <s v="Freight Charges"/>
    <n v="1"/>
    <n v="40.520000000000003"/>
    <n v="40.520000000000003"/>
    <n v="10.130000000000001"/>
    <s v="CARRIE HAWS"/>
    <s v="invoicesusapo@schreiberfoods.com"/>
  </r>
  <r>
    <s v="Agropur Inc. - Little Chute, WI"/>
    <s v="AGR1026"/>
    <s v="HEIDI SANDERFOOT  Terri Ploense "/>
    <s v="heidi.sanderfoot@agropur.com; molly.dobratz@agropur.com; terri.ploense@agropur.com"/>
    <d v="2024-02-06T00:00:00"/>
    <s v="3805 Freedom Rd "/>
    <s v="APPLETON"/>
    <x v="0"/>
    <x v="19"/>
    <n v="199210"/>
    <s v="Job"/>
    <d v="2023-12-11T00:00:00"/>
    <x v="3"/>
    <s v="QVS95     "/>
    <s v="Freight Charges"/>
    <n v="1"/>
    <n v="40.6"/>
    <n v="40.6"/>
    <n v="10.15"/>
    <s v="HEIDI SANDERFOOT"/>
    <s v="ap.invoices@agropur.com"/>
  </r>
  <r>
    <s v="Nelson-Jameson, Inc"/>
    <s v="NEL1012"/>
    <s v="Hailey Hoffman"/>
    <s v="h.hoffman@nelsonjameson.com"/>
    <d v="2024-02-05T00:00:00"/>
    <s v="2400 E 5th Street"/>
    <s v="Marshfield"/>
    <x v="0"/>
    <x v="1"/>
    <n v="203803"/>
    <s v="Y8GX"/>
    <d v="2024-02-01T00:00:00"/>
    <x v="3"/>
    <s v="QVS95     "/>
    <s v="Freight Charges"/>
    <n v="1"/>
    <n v="40.6"/>
    <n v="40.6"/>
    <n v="10.15"/>
    <s v="Hailey Hoffman"/>
    <s v="h.hoffman@nelsonjameson.com"/>
  </r>
  <r>
    <s v="KEMPS FARGO PLANT/CASS CLAY"/>
    <s v="CAS1020"/>
    <s v="APRIL LINSTAEDT"/>
    <s v="aprill@cassclay.com; romanot@cassclay.com"/>
    <d v="2024-01-09T00:00:00"/>
    <s v="200 -20TH STREET N"/>
    <s v="FARGO"/>
    <x v="9"/>
    <x v="34"/>
    <n v="193582"/>
    <s v="Job"/>
    <d v="2023-11-06T00:00:00"/>
    <x v="3"/>
    <s v="QVS95     "/>
    <s v="Freight Charges"/>
    <n v="1"/>
    <n v="40.72"/>
    <n v="40.72"/>
    <n v="10.18"/>
    <s v=""/>
    <s v="KempsAP@kemps.com"/>
  </r>
  <r>
    <s v="KEMPS CEDARBURG PLANT"/>
    <s v="MAR1003"/>
    <s v="MICHELLE RUDOLL, BILL BLANCHARD"/>
    <s v="michelle.rudoll@kemps.com; bill.blanchard@kemps.com; donna.mueller@kemps.com; bill.blanchard@kemps.com"/>
    <d v="2024-01-08T00:00:00"/>
    <s v="W55 N155 MCKINLEY BLVD"/>
    <s v="CEDARBURG"/>
    <x v="0"/>
    <x v="41"/>
    <n v="195673"/>
    <s v="Job"/>
    <d v="2023-12-05T00:00:00"/>
    <x v="3"/>
    <s v="QVS95     "/>
    <s v="Freight Charges"/>
    <n v="1"/>
    <n v="40.72"/>
    <n v="40.72"/>
    <n v="10.18"/>
    <s v=""/>
    <s v="KempsAP@kemps.com"/>
  </r>
  <r>
    <s v="SCHREIBER FOODS - GREEN BAY"/>
    <s v="SCH1055"/>
    <s v="RACHELLE MADSON AMANDA WOLSKE"/>
    <s v="rachelle.madson@schreiberfoods.com; Amanda.Wolske@schreiberfoods.com;"/>
    <d v="2024-02-26T00:00:00"/>
    <s v="330 MAIN STREET"/>
    <s v="GREEN BAY"/>
    <x v="0"/>
    <x v="30"/>
    <n v="204163"/>
    <s v="Y8GX"/>
    <d v="2024-02-26T00:00:00"/>
    <x v="3"/>
    <s v="QVS95     "/>
    <s v="Freight Charges"/>
    <n v="1"/>
    <n v="40.72"/>
    <n v="40.72"/>
    <n v="10.18"/>
    <s v="CARRIE HAWS"/>
    <s v="invoicesusapo@schreiberfoods.com"/>
  </r>
  <r>
    <s v="SCHREIBER FOODS - WEST BEND"/>
    <s v="SCH1016"/>
    <s v="MICHELLE COMMONS"/>
    <s v="Michelle.Commons@schreiberfoods.com; Cassie.Haedt@schreiberfoods.com"/>
    <d v="2024-01-03T00:00:00"/>
    <s v="807 PLEASANT VALLEY RD"/>
    <s v="WEST BEND"/>
    <x v="0"/>
    <x v="42"/>
    <n v="200751"/>
    <s v="Job"/>
    <d v="2023-12-11T00:00:00"/>
    <x v="3"/>
    <s v="QVS95     "/>
    <s v="Freight Charges"/>
    <n v="1"/>
    <n v="40.840000000000003"/>
    <n v="40.840000000000003"/>
    <n v="10.210000000000001"/>
    <s v="KARI SCHICKER"/>
    <s v="invoicesusapo@schreiberfoods.com"/>
  </r>
  <r>
    <s v="LIFEWAY WISCONSIN INC"/>
    <s v="LIF1000"/>
    <s v="EMILY HELD"/>
    <s v="emilyh@lifeway.net"/>
    <d v="2024-01-02T00:00:00"/>
    <s v="2101 DELAFIELD STREET"/>
    <s v="WAUKESHA"/>
    <x v="0"/>
    <x v="31"/>
    <n v="200934"/>
    <s v="Job"/>
    <d v="2023-12-12T00:00:00"/>
    <x v="3"/>
    <s v="QVS95     "/>
    <s v="Freight Charges"/>
    <n v="1"/>
    <n v="40.840000000000003"/>
    <n v="40.840000000000003"/>
    <n v="10.210000000000001"/>
    <s v="EMILY HELD"/>
    <s v="traciw@lifeway.net; emilyh@lifeway.net"/>
  </r>
  <r>
    <s v="SCHREIBER FOODS - WEST BEND"/>
    <s v="SCH1016"/>
    <s v="MICHELLE COMMONS"/>
    <s v="Michelle.Commons@schreiberfoods.com; Cassie.Haedt@schreiberfoods.com"/>
    <d v="2024-01-30T00:00:00"/>
    <s v="807 PLEASANT VALLEY RD"/>
    <s v="WEST BEND"/>
    <x v="0"/>
    <x v="42"/>
    <n v="200752"/>
    <s v="Job"/>
    <d v="2023-12-11T00:00:00"/>
    <x v="3"/>
    <s v="QVS95     "/>
    <s v="Freight Charges"/>
    <n v="1"/>
    <n v="40.92"/>
    <n v="40.92"/>
    <n v="10.23"/>
    <s v="KARI SCHICKER"/>
    <s v="invoicesusapo@schreiberfoods.com"/>
  </r>
  <r>
    <s v="KEMPS CEDARBURG PLANT"/>
    <s v="MAR1003"/>
    <s v="MICHELLE RUDOLL, BILL BLANCHARD"/>
    <s v="michelle.rudoll@kemps.com; bill.blanchard@kemps.com; donna.mueller@kemps.com; bill.blanchard@kemps.com"/>
    <d v="2024-02-06T00:00:00"/>
    <s v="W55 N155 MCKINLEY BLVD"/>
    <s v="CEDARBURG"/>
    <x v="0"/>
    <x v="41"/>
    <n v="195675"/>
    <s v="Job"/>
    <d v="2023-12-05T00:00:00"/>
    <x v="3"/>
    <s v="QVS95     "/>
    <s v="Freight Charges"/>
    <n v="1"/>
    <n v="41"/>
    <n v="41"/>
    <n v="10.25"/>
    <s v=""/>
    <s v="KempsAP@kemps.com"/>
  </r>
  <r>
    <s v="Agropur Inc. - Little Chute, WI"/>
    <s v="AGR1026"/>
    <s v="HEIDI SANDERFOOT  Terri Ploense "/>
    <s v="heidi.sanderfoot@agropur.com; molly.dobratz@agropur.com; terri.ploense@agropur.com"/>
    <d v="2024-02-13T00:00:00"/>
    <s v="3805 Freedom Rd "/>
    <s v="APPLETON"/>
    <x v="0"/>
    <x v="19"/>
    <n v="199211"/>
    <s v="Job"/>
    <d v="2023-12-11T00:00:00"/>
    <x v="3"/>
    <s v="QVS95     "/>
    <s v="Freight Charges"/>
    <n v="1"/>
    <n v="41.04"/>
    <n v="41.04"/>
    <n v="10.26"/>
    <s v="HEIDI SANDERFOOT"/>
    <s v="ap.invoices@agropur.com"/>
  </r>
  <r>
    <s v="SCHREIBER FOODS - GREEN BAY"/>
    <s v="SCH1055"/>
    <s v="RACHELLE MADSON AMANDA WOLSKE"/>
    <s v="rachelle.madson@schreiberfoods.com; Amanda.Wolske@schreiberfoods.com;"/>
    <d v="2024-02-13T00:00:00"/>
    <s v="330 MAIN STREET"/>
    <s v="GREEN BAY"/>
    <x v="0"/>
    <x v="30"/>
    <n v="203953"/>
    <s v="YGX"/>
    <d v="2024-02-09T00:00:00"/>
    <x v="3"/>
    <s v="QVS95     "/>
    <s v="Freight Charges"/>
    <n v="1"/>
    <n v="41.04"/>
    <n v="41.04"/>
    <n v="10.26"/>
    <s v="CARRIE HAWS"/>
    <s v="invoicesusapo@schreiberfoods.com"/>
  </r>
  <r>
    <s v="SCHREIBER FOODS - WEST BEND"/>
    <s v="SCH1016"/>
    <s v="MICHELLE COMMONS"/>
    <s v="Michelle.Commons@schreiberfoods.com; Cassie.Haedt@schreiberfoods.com"/>
    <d v="2024-02-27T00:00:00"/>
    <s v="807 PLEASANT VALLEY RD"/>
    <s v="WEST BEND"/>
    <x v="0"/>
    <x v="42"/>
    <n v="200753"/>
    <s v="Job"/>
    <d v="2023-12-11T00:00:00"/>
    <x v="3"/>
    <s v="QVS95     "/>
    <s v="Freight Charges"/>
    <n v="1"/>
    <n v="41.12"/>
    <n v="41.12"/>
    <n v="10.28"/>
    <s v="KARI SCHICKER"/>
    <s v="invoicesusapo@schreiberfoods.com"/>
  </r>
  <r>
    <s v="HILAND DAIRY FOODS LLC"/>
    <s v="ROB1015"/>
    <s v="Catie Faylor"/>
    <s v="kjackson@hilanddairy.com; cfaylor@hilanddairy.com"/>
    <d v="2024-01-16T00:00:00"/>
    <s v="2901 CUMING STREET"/>
    <s v="OMAHA"/>
    <x v="11"/>
    <x v="43"/>
    <n v="201890"/>
    <s v="Job"/>
    <d v="2023-12-21T00:00:00"/>
    <x v="3"/>
    <s v="QVS95     "/>
    <s v="Freight Charges"/>
    <n v="1"/>
    <n v="41.2"/>
    <n v="41.2"/>
    <n v="10.3"/>
    <s v="Catie Faylor"/>
    <s v="DDenny@hilanddairy.com"/>
  </r>
  <r>
    <s v="Prairie Farms Rockford"/>
    <s v="PRA1100"/>
    <s v="Wayne Verhagen; Alicia Lytle"/>
    <s v="mullerslab@yahoo.com; wverhagen@prairiefarms.com; Alytle@prairiefarms.com"/>
    <d v="2024-01-16T00:00:00"/>
    <s v="2110 Ogilby Road"/>
    <s v="Rockford"/>
    <x v="8"/>
    <x v="37"/>
    <n v="202686"/>
    <s v="Job"/>
    <d v="2024-01-04T00:00:00"/>
    <x v="3"/>
    <s v="QVS95     "/>
    <s v="Freight Charges"/>
    <n v="1"/>
    <n v="41.2"/>
    <n v="41.2"/>
    <n v="10.3"/>
    <s v="Wayne Verhagen"/>
    <s v="PrairieFarmsDairyAccountsPayable@prairiefarms.com"/>
  </r>
  <r>
    <s v="Prairie Farms"/>
    <s v="DEA1042"/>
    <s v="Todd Bakke - Ext 3029 Al Schmidt"/>
    <s v="todd_bakke@prairiefarms.com"/>
    <d v="2024-01-16T00:00:00"/>
    <s v="1200 WEST RUSSEL STREET"/>
    <s v="SIOUX FALLS"/>
    <x v="5"/>
    <x v="44"/>
    <n v="192565"/>
    <s v="Job"/>
    <d v="2023-11-03T00:00:00"/>
    <x v="3"/>
    <s v="QVS95     "/>
    <s v="Freight Charges"/>
    <n v="1"/>
    <n v="41.44"/>
    <n v="41.44"/>
    <n v="10.36"/>
    <s v="Todd Bakke - Ext 3029 Al Schmidt"/>
    <s v="EastSideJerseyDairyAccountsPayable@prairiefarms.com; todd_bakke@prairiefarms.com"/>
  </r>
  <r>
    <s v="GALLOWAY COMPANY"/>
    <s v="GAL1020"/>
    <s v="MARK KINDERMAN  KATIE GIBBS"/>
    <s v="mkinderman@Gallowaycompany.com; jyablonowski@gallowaycompany.net; tkijak@gallowaycompany.net"/>
    <d v="2024-01-16T00:00:00"/>
    <s v="601 S COMMERCIAL ST"/>
    <s v="NEENAH"/>
    <x v="0"/>
    <x v="3"/>
    <n v="199525"/>
    <s v="Job"/>
    <d v="2023-12-11T00:00:00"/>
    <x v="3"/>
    <s v="QVS95     "/>
    <s v="Freight Charges"/>
    <n v="1"/>
    <n v="41.44"/>
    <n v="41.44"/>
    <n v="10.36"/>
    <s v="Jake Yablonowski"/>
    <s v="jyablonowski@gallowaycompany.net"/>
  </r>
  <r>
    <s v="DANONE N.A."/>
    <s v="DAN1008"/>
    <s v="Ismeta Pasic"/>
    <s v="ismeta.pasic@dannon.com"/>
    <d v="2024-01-22T00:00:00"/>
    <s v="6165 W DANNON WAY"/>
    <s v="WEST JORDAN"/>
    <x v="12"/>
    <x v="45"/>
    <n v="195075"/>
    <s v="Job"/>
    <d v="2023-11-21T00:00:00"/>
    <x v="2"/>
    <s v="QVS95     "/>
    <s v="Freight Charges"/>
    <n v="1"/>
    <n v="41.54"/>
    <n v="41.54"/>
    <n v="10.385"/>
    <s v="Ismeta Pasic"/>
    <s v="DanoneUSInvoices@danone.com  "/>
  </r>
  <r>
    <s v="BREWSTER CHEESE COMPANY"/>
    <s v="BRE1010"/>
    <s v="ANN NEWHOUSE; Chad Elliott; Zachary Betts"/>
    <s v="anewhouse@brewstercheese.com; celliott@brewstercheese.com; b3@brewstercheese.com"/>
    <d v="2024-01-16T00:00:00"/>
    <s v="800 WABASH AVE S"/>
    <s v="BREWSTER"/>
    <x v="13"/>
    <x v="46"/>
    <n v="203308"/>
    <s v="Y8GX"/>
    <d v="2024-01-16T00:00:00"/>
    <x v="2"/>
    <s v="QVS95     "/>
    <s v="Freight Charges"/>
    <n v="1"/>
    <n v="41.54"/>
    <n v="41.54"/>
    <n v="10.385"/>
    <s v="LAURA RININGER"/>
    <s v="accountspayablebr@brewstercheese.com"/>
  </r>
  <r>
    <s v="TUSCAN DAIRY/GARELICK FARMS/BURLINGTON"/>
    <s v="GAR1012"/>
    <s v="Megan Frick"/>
    <s v="megan.frick@dfamilk.com"/>
    <d v="2024-01-22T00:00:00"/>
    <s v="117 CUMBERLAND BLVD"/>
    <s v="BURLINGTON"/>
    <x v="14"/>
    <x v="47"/>
    <n v="203320"/>
    <s v="V7ZG"/>
    <d v="2024-01-17T00:00:00"/>
    <x v="2"/>
    <s v="QVS95     "/>
    <s v="Freight Charges"/>
    <n v="1"/>
    <n v="41.54"/>
    <n v="41.54"/>
    <n v="10.385"/>
    <s v="Dawn Hall"/>
    <s v="invoices@deanfoods.coupahost.com"/>
  </r>
  <r>
    <s v="Prairie Farms Rockford"/>
    <s v="PRA1100"/>
    <s v="Wayne Verhagen; Alicia Lytle"/>
    <s v="mullerslab@yahoo.com; wverhagen@prairiefarms.com; Alytle@prairiefarms.com"/>
    <d v="2024-02-13T00:00:00"/>
    <s v="2110 Ogilby Road"/>
    <s v="Rockford"/>
    <x v="8"/>
    <x v="37"/>
    <n v="202688"/>
    <s v="Job"/>
    <d v="2024-01-04T00:00:00"/>
    <x v="3"/>
    <s v="QVS95     "/>
    <s v="Freight Charges"/>
    <n v="1"/>
    <n v="41.56"/>
    <n v="41.56"/>
    <n v="10.39"/>
    <s v="Wayne Verhagen"/>
    <s v="PrairieFarmsDairyAccountsPayable@prairiefarms.com"/>
  </r>
  <r>
    <s v="Dean Foods - Belvidere, IL"/>
    <s v="DEA1001"/>
    <s v="Kaleigh Young John Ellingson"/>
    <s v="john.ellingson@dfamilk.com; Kaleigh.young@dfamilk.com"/>
    <d v="2024-01-30T00:00:00"/>
    <s v="630 MEADOW ST"/>
    <s v="BELVIDERE"/>
    <x v="8"/>
    <x v="48"/>
    <n v="199425"/>
    <s v="Job"/>
    <d v="2023-12-11T00:00:00"/>
    <x v="3"/>
    <s v="QVS95     "/>
    <s v="Freight Charges"/>
    <n v="1"/>
    <n v="41.64"/>
    <n v="41.64"/>
    <n v="10.41"/>
    <s v="Kaleigh Young"/>
    <s v="invoices@deanfoods.coupahost.com"/>
  </r>
  <r>
    <s v="BREWSTER CHEESE COMPANY"/>
    <s v="BRE1010"/>
    <s v="ANN NEWHOUSE; Chad Elliott; Zachary Betts"/>
    <s v="anewhouse@brewstercheese.com; celliott@brewstercheese.com; b3@brewstercheese.com"/>
    <d v="2024-01-08T00:00:00"/>
    <s v="800 WABASH AVE S"/>
    <s v="BREWSTER"/>
    <x v="13"/>
    <x v="46"/>
    <n v="202683"/>
    <s v="Y8GX"/>
    <d v="2024-01-04T00:00:00"/>
    <x v="2"/>
    <s v="QVS95     "/>
    <s v="Freight Charges"/>
    <n v="1"/>
    <n v="41.68"/>
    <n v="41.68"/>
    <n v="10.42"/>
    <s v="LAURA RININGER"/>
    <s v="accountspayablebr@brewstercheese.com"/>
  </r>
  <r>
    <s v="THE DANNON COMPANY/FT WORTH"/>
    <s v="DAN1012"/>
    <s v="RITA ABERLE  NICOLE ANDERSON"/>
    <s v="Rita.ABERLE@danone.com; nicole.anderson@danone.com"/>
    <d v="2024-01-30T00:00:00"/>
    <s v="1300 WEST PETER SMITH RD"/>
    <s v="FT WORTH"/>
    <x v="15"/>
    <x v="49"/>
    <n v="202779"/>
    <s v="Job"/>
    <d v="2024-01-08T00:00:00"/>
    <x v="2"/>
    <s v="QVS95     "/>
    <s v="Freight Charges"/>
    <n v="1"/>
    <n v="41.75"/>
    <n v="41.75"/>
    <n v="10.4375"/>
    <s v="RITA ABERLE "/>
    <s v="DanoneUSInvoices@danone.com; "/>
  </r>
  <r>
    <s v="Prairie Farms"/>
    <s v="DEA1042"/>
    <s v="Todd Bakke - Ext 3029 Al Schmidt"/>
    <s v="todd_bakke@prairiefarms.com"/>
    <d v="2024-02-13T00:00:00"/>
    <s v="1200 WEST RUSSEL STREET"/>
    <s v="SIOUX FALLS"/>
    <x v="5"/>
    <x v="44"/>
    <n v="192566"/>
    <s v="Job"/>
    <d v="2023-11-03T00:00:00"/>
    <x v="3"/>
    <s v="QVS95     "/>
    <s v="Freight Charges"/>
    <n v="1"/>
    <n v="41.76"/>
    <n v="41.76"/>
    <n v="10.44"/>
    <s v="Todd Bakke - Ext 3029 Al Schmidt"/>
    <s v="EastSideJerseyDairyAccountsPayable@prairiefarms.com; todd_bakke@prairiefarms.com"/>
  </r>
  <r>
    <s v="Dean Foods - Belvidere, IL"/>
    <s v="DEA1001"/>
    <s v="Kaleigh Young John Ellingson"/>
    <s v="john.ellingson@dfamilk.com; Kaleigh.young@dfamilk.com"/>
    <d v="2024-02-12T00:00:00"/>
    <s v="630 MEADOW ST"/>
    <s v="BELVIDERE"/>
    <x v="8"/>
    <x v="33"/>
    <n v="199426"/>
    <s v="Job"/>
    <d v="2023-12-11T00:00:00"/>
    <x v="3"/>
    <s v="QVS95     "/>
    <s v="Freight Charges"/>
    <n v="1"/>
    <n v="41.76"/>
    <n v="41.76"/>
    <n v="10.44"/>
    <s v="Kaleigh Young"/>
    <s v="invoices@deanfoods.coupahost.com"/>
  </r>
  <r>
    <s v="GALLOWAY COMPANY"/>
    <s v="GAL1020"/>
    <s v="MARK KINDERMAN  KATIE GIBBS"/>
    <s v="mkinderman@Gallowaycompany.com; jyablonowski@gallowaycompany.net; tkijak@gallowaycompany.net"/>
    <d v="2024-02-13T00:00:00"/>
    <s v="601 S COMMERCIAL ST"/>
    <s v="NEENAH"/>
    <x v="0"/>
    <x v="3"/>
    <n v="199526"/>
    <s v="Job"/>
    <d v="2023-12-11T00:00:00"/>
    <x v="3"/>
    <s v="QVS95     "/>
    <s v="Freight Charges"/>
    <n v="1"/>
    <n v="41.76"/>
    <n v="41.76"/>
    <n v="10.44"/>
    <s v="Jake Yablonowski"/>
    <s v="jyablonowski@gallowaycompany.net"/>
  </r>
  <r>
    <s v="HILAND DAIRY FOODS LLC"/>
    <s v="ROB1015"/>
    <s v="Catie Faylor"/>
    <s v="kjackson@hilanddairy.com; cfaylor@hilanddairy.com"/>
    <d v="2024-02-13T00:00:00"/>
    <s v="2901 CUMING STREET"/>
    <s v="OMAHA"/>
    <x v="11"/>
    <x v="43"/>
    <n v="201891"/>
    <s v="Job"/>
    <d v="2023-12-21T00:00:00"/>
    <x v="3"/>
    <s v="QVS95     "/>
    <s v="Freight Charges"/>
    <n v="1"/>
    <n v="41.76"/>
    <n v="41.76"/>
    <n v="10.44"/>
    <s v="Catie Faylor"/>
    <s v="DDenny@hilanddairy.com"/>
  </r>
  <r>
    <s v="KEMPS FARGO PLANT/CASS CLAY"/>
    <s v="CAS1020"/>
    <s v="APRIL LINSTAEDT"/>
    <s v="aprill@cassclay.com; romanot@cassclay.com"/>
    <d v="2024-02-13T00:00:00"/>
    <s v="200 -20TH STREET N"/>
    <s v="FARGO"/>
    <x v="9"/>
    <x v="34"/>
    <n v="203949"/>
    <s v="Y8GX"/>
    <d v="2024-02-08T00:00:00"/>
    <x v="3"/>
    <s v="QVS95     "/>
    <s v="Freight Charges"/>
    <n v="1"/>
    <n v="41.76"/>
    <n v="41.76"/>
    <n v="10.44"/>
    <s v=""/>
    <s v="KempsAP@kemps.com"/>
  </r>
  <r>
    <s v="TUSCAN DAIRY/GARELICK FARMS/BURLINGTON"/>
    <s v="GAR1012"/>
    <s v="Megan Frick"/>
    <s v="megan.frick@dfamilk.com"/>
    <d v="2024-02-05T00:00:00"/>
    <s v="117 CUMBERLAND BLVD"/>
    <s v="BURLINGTON"/>
    <x v="14"/>
    <x v="47"/>
    <n v="197806"/>
    <s v="Job"/>
    <d v="2023-12-08T00:00:00"/>
    <x v="2"/>
    <s v="QVS95     "/>
    <s v="Freight Charges"/>
    <n v="1"/>
    <n v="41.82"/>
    <n v="41.82"/>
    <n v="10.455"/>
    <s v="Dawn Hall"/>
    <s v="invoices@deanfoods.coupahost.com"/>
  </r>
  <r>
    <s v="DANONE N.A."/>
    <s v="DAN1008"/>
    <s v="Ismeta Pasic"/>
    <s v="ismeta.pasic@dannon.com"/>
    <d v="2024-02-19T00:00:00"/>
    <s v="6165 W DANNON WAY"/>
    <s v="WEST JORDAN"/>
    <x v="12"/>
    <x v="45"/>
    <n v="195077"/>
    <s v="Job"/>
    <d v="2023-11-21T00:00:00"/>
    <x v="2"/>
    <s v="QVS95     "/>
    <s v="Freight Charges"/>
    <n v="1"/>
    <n v="41.89"/>
    <n v="41.89"/>
    <n v="10.4725"/>
    <s v="Ismeta Pasic"/>
    <s v="DanoneUSInvoices@danone.com  "/>
  </r>
  <r>
    <s v="H. P. HOOD LLC/ ONEIDA"/>
    <s v="HPH1060"/>
    <s v="MATT RICHMOND WAYNE WORDEN "/>
    <s v="matt.richmond@hphood.com; wayne.worden@hphood.com; tim.rumsey@hphood.com; danielle.smith@hphood.com; lisa.trainham@hphood.com; "/>
    <d v="2024-02-13T00:00:00"/>
    <s v="252 GENESSEE STREET"/>
    <s v="ONEIDA"/>
    <x v="16"/>
    <x v="50"/>
    <n v="203842"/>
    <s v="Y8GX"/>
    <d v="2024-02-02T00:00:00"/>
    <x v="2"/>
    <s v="QVS95     "/>
    <s v="Freight Charges"/>
    <n v="1"/>
    <n v="41.89"/>
    <n v="41.89"/>
    <n v="10.4725"/>
    <s v="MATT RICHMOND"/>
    <s v="APInvoice@hphood.com"/>
  </r>
  <r>
    <s v="DANONE N.A."/>
    <s v="DAN1008"/>
    <s v="Ismeta Pasic"/>
    <s v="ismeta.pasic@dannon.com"/>
    <d v="2024-03-04T00:00:00"/>
    <s v="6165 W DANNON WAY"/>
    <s v="WEST JORDAN"/>
    <x v="12"/>
    <x v="45"/>
    <n v="204165"/>
    <s v="Y8GX"/>
    <d v="2024-02-26T00:00:00"/>
    <x v="2"/>
    <s v="QVS95     "/>
    <s v="Freight Charges"/>
    <n v="1"/>
    <n v="41.96"/>
    <n v="41.96"/>
    <n v="10.49"/>
    <s v="Ismeta Pasic"/>
    <s v="DanoneUSInvoices@danone.com  "/>
  </r>
  <r>
    <s v="THE DANNON COMPANY/FT WORTH"/>
    <s v="DAN1012"/>
    <s v="RITA ABERLE  NICOLE ANDERSON"/>
    <s v="Rita.ABERLE@danone.com; nicole.anderson@danone.com"/>
    <d v="2024-01-16T00:00:00"/>
    <s v="1300 WEST PETER SMITH RD"/>
    <s v="FT WORTH"/>
    <x v="15"/>
    <x v="49"/>
    <n v="202778"/>
    <s v="Job"/>
    <d v="2024-01-08T00:00:00"/>
    <x v="2"/>
    <s v="QVS95     "/>
    <s v="Freight Charges"/>
    <n v="1"/>
    <n v="43.25"/>
    <n v="43.25"/>
    <n v="10.8125"/>
    <s v="RITA ABERLE "/>
    <s v="DanoneUSInvoices@danone.com; "/>
  </r>
  <r>
    <s v="TUSCAN DAIRY/GARELICK FARMS/BURLINGTON"/>
    <s v="GAR1012"/>
    <s v="Megan Frick"/>
    <s v="megan.frick@dfamilk.com"/>
    <d v="2024-01-17T00:00:00"/>
    <s v="117 CUMBERLAND BLVD"/>
    <s v="BURLINGTON"/>
    <x v="14"/>
    <x v="47"/>
    <n v="203319"/>
    <s v="V7ZG"/>
    <d v="2024-01-17T00:00:00"/>
    <x v="2"/>
    <s v="QVS95     "/>
    <s v="Freight Charges"/>
    <n v="1"/>
    <n v="43.25"/>
    <n v="43.25"/>
    <n v="10.8125"/>
    <s v="Dawn Hall"/>
    <s v="invoices@deanfoods.coupahost.com"/>
  </r>
  <r>
    <s v="LABBY"/>
    <s v="LAB1030"/>
    <s v="Julia Somerdin"/>
    <s v="julia@labbyinc.com"/>
    <d v="2024-02-21T00:00:00"/>
    <s v="700 Mass Ave. "/>
    <s v="Cambridge"/>
    <x v="17"/>
    <x v="51"/>
    <n v="204125"/>
    <s v="V7ZG"/>
    <d v="2024-02-21T00:00:00"/>
    <x v="2"/>
    <s v="QVS95     "/>
    <s v="Freight Charges"/>
    <n v="1"/>
    <n v="43.42"/>
    <n v="43.42"/>
    <n v="10.855"/>
    <s v="Julia Somerdin"/>
    <s v="Ansh@labbyinc.com; julia@labbyinc.com"/>
  </r>
  <r>
    <s v="ANDERSON DAIRY/LAS VEGAS"/>
    <s v="AND1020"/>
    <s v="AMANDA THOMPSON"/>
    <s v="athompson@andersondairy.com"/>
    <d v="2024-01-16T00:00:00"/>
    <s v="810 SEARLES AVE"/>
    <s v="LAS VEGAS"/>
    <x v="6"/>
    <x v="24"/>
    <n v="202934"/>
    <s v="Job"/>
    <d v="2024-01-09T00:00:00"/>
    <x v="2"/>
    <s v="QVS95     "/>
    <s v="Freight Charges"/>
    <n v="1"/>
    <n v="43.6"/>
    <n v="43.6"/>
    <n v="10.9"/>
    <s v="Hailey SanNicolas"/>
    <s v="hsannicolas@andersondairy.com "/>
  </r>
  <r>
    <s v="ANDERSON DAIRY/LAS VEGAS"/>
    <s v="AND1020"/>
    <s v="AMANDA THOMPSON"/>
    <s v="athompson@andersondairy.com"/>
    <d v="2024-01-23T00:00:00"/>
    <s v="810 SEARLES AVE"/>
    <s v="LAS VEGAS"/>
    <x v="6"/>
    <x v="24"/>
    <n v="202935"/>
    <s v="Job"/>
    <d v="2024-01-09T00:00:00"/>
    <x v="2"/>
    <s v="QVS95     "/>
    <s v="Freight Charges"/>
    <n v="1"/>
    <n v="43.6"/>
    <n v="43.6"/>
    <n v="10.9"/>
    <s v="Hailey SanNicolas"/>
    <s v="hsannicolas@andersondairy.com "/>
  </r>
  <r>
    <s v="SAFEWAY MILK PLANT TEMPE"/>
    <s v="SAF1001"/>
    <s v="Vish Dahiya"/>
    <s v="vishwajeet.dahiya@albertsons.com; jeanette.carlson@albertsons.com"/>
    <d v="2024-01-18T00:00:00"/>
    <s v="1115 WEST ALAMEDA"/>
    <s v="TEMPE"/>
    <x v="18"/>
    <x v="52"/>
    <n v="203336"/>
    <s v="V7ZG"/>
    <d v="2024-01-17T00:00:00"/>
    <x v="2"/>
    <s v="QVS95     "/>
    <s v="Freight Charges"/>
    <n v="1"/>
    <n v="43.6"/>
    <n v="43.6"/>
    <n v="10.9"/>
    <s v="Vish Dahiya; Barbara Harris"/>
    <s v="vishwajeet.dahiya@albertsons.com; Barbara.Harris@albertsons.com"/>
  </r>
  <r>
    <s v="TUSCAN DAIRY/GARELICK FARMS/BURLINGTON"/>
    <s v="GAR1012"/>
    <s v="Megan Frick"/>
    <s v="megan.frick@dfamilk.com"/>
    <d v="2024-02-13T00:00:00"/>
    <s v="117 CUMBERLAND BLVD"/>
    <s v="BURLINGTON"/>
    <x v="14"/>
    <x v="47"/>
    <n v="197807"/>
    <s v="Job"/>
    <d v="2023-12-08T00:00:00"/>
    <x v="2"/>
    <s v="QVS95     "/>
    <s v="Freight Charges"/>
    <n v="1"/>
    <n v="43.61"/>
    <n v="43.61"/>
    <n v="10.9025"/>
    <s v="Dawn Hall"/>
    <s v="invoices@deanfoods.coupahost.com"/>
  </r>
  <r>
    <s v="TUSCAN DAIRY/GARELICK FARMS/BURLINGTON"/>
    <s v="GAR1012"/>
    <s v="Megan Frick"/>
    <s v="megan.frick@dfamilk.com"/>
    <d v="2024-02-26T00:00:00"/>
    <s v="117 CUMBERLAND BLVD"/>
    <s v="BURLINGTON"/>
    <x v="14"/>
    <x v="47"/>
    <n v="197808"/>
    <s v="Job"/>
    <d v="2023-12-08T00:00:00"/>
    <x v="2"/>
    <s v="QVS95     "/>
    <s v="Freight Charges"/>
    <n v="1"/>
    <n v="43.69"/>
    <n v="43.69"/>
    <n v="10.922499999999999"/>
    <s v="Dawn Hall"/>
    <s v="invoices@deanfoods.coupahost.com"/>
  </r>
  <r>
    <s v="DANONE N.A."/>
    <s v="DAN1008"/>
    <s v="Ismeta Pasic"/>
    <s v="ismeta.pasic@dannon.com"/>
    <d v="2024-02-26T00:00:00"/>
    <s v="6165 W DANNON WAY"/>
    <s v="WEST JORDAN"/>
    <x v="12"/>
    <x v="45"/>
    <n v="204134"/>
    <s v="Y8GX"/>
    <d v="2024-02-21T00:00:00"/>
    <x v="2"/>
    <s v="QVS95     "/>
    <s v="Freight Charges"/>
    <n v="1"/>
    <n v="43.69"/>
    <n v="43.69"/>
    <n v="10.922499999999999"/>
    <s v="Ismeta Pasic"/>
    <s v="DanoneUSInvoices@danone.com  "/>
  </r>
  <r>
    <s v="DEAN FOODS COMPANY"/>
    <s v="MEA1013"/>
    <s v="Ryan Creel"/>
    <s v="ryan.creel@meadowgolddairy.com"/>
    <d v="2024-01-09T00:00:00"/>
    <s v="1301 WEST BANNOCK ST"/>
    <s v="BOISE"/>
    <x v="19"/>
    <x v="53"/>
    <n v="199973"/>
    <s v="Job"/>
    <d v="2023-12-11T00:00:00"/>
    <x v="2"/>
    <s v="QVS95     "/>
    <s v="Freight Charges"/>
    <n v="1"/>
    <n v="43.74"/>
    <n v="43.74"/>
    <n v="10.935"/>
    <m/>
    <s v="INVOICES@DEANFOODS.COUPAHOST.COM"/>
  </r>
  <r>
    <s v="SAFEWAY MILK PLANT TEMPE"/>
    <s v="SAF1001"/>
    <s v="Vish Dahiya"/>
    <s v="vishwajeet.dahiya@albertsons.com; jeanette.carlson@albertsons.com"/>
    <d v="2024-01-10T00:00:00"/>
    <s v="1115 WEST ALAMEDA"/>
    <s v="TEMPE"/>
    <x v="18"/>
    <x v="52"/>
    <n v="203053"/>
    <s v="Y8GX"/>
    <d v="2024-01-10T00:00:00"/>
    <x v="2"/>
    <s v="QVS95     "/>
    <s v="Freight Charges"/>
    <n v="1"/>
    <n v="43.74"/>
    <n v="43.74"/>
    <n v="10.935"/>
    <s v="Vish Dahiya; Barbara Harris"/>
    <s v="vishwajeet.dahiya@albertsons.com; Barbara.Harris@albertsons.com"/>
  </r>
  <r>
    <s v="ANDERSON DAIRY/LAS VEGAS"/>
    <s v="AND1020"/>
    <s v="AMANDA THOMPSON"/>
    <s v="athompson@andersondairy.com"/>
    <d v="2024-01-29T00:00:00"/>
    <s v="810 SEARLES AVE"/>
    <s v="LAS VEGAS"/>
    <x v="6"/>
    <x v="24"/>
    <n v="202936"/>
    <s v="Job"/>
    <d v="2024-01-09T00:00:00"/>
    <x v="2"/>
    <s v="QVS95     "/>
    <s v="Freight Charges"/>
    <n v="1"/>
    <n v="43.82"/>
    <n v="43.82"/>
    <n v="10.955"/>
    <s v="Hailey SanNicolas"/>
    <s v="hsannicolas@andersondairy.com "/>
  </r>
  <r>
    <s v="SAFEWAY  MILK PLANT /BELLEVUE"/>
    <s v="SAF1020"/>
    <s v="Sohui Kim Kristina Nalley"/>
    <s v="so.kim@albertsons.com; Kristina.Nalley@albertsons.com"/>
    <d v="2024-02-01T00:00:00"/>
    <s v="1723 -  124TH AVE NE"/>
    <s v="BELLEVUE"/>
    <x v="20"/>
    <x v="54"/>
    <n v="203783"/>
    <s v="Y8GX"/>
    <d v="2024-01-31T00:00:00"/>
    <x v="2"/>
    <s v="QVS95     "/>
    <s v="Freight Charges"/>
    <n v="1"/>
    <n v="43.82"/>
    <n v="43.82"/>
    <n v="10.955"/>
    <s v="/QUALITY CONTROL"/>
    <s v="so.kim@albertsons.com; Kristina.Nalley@albertsons.com"/>
  </r>
  <r>
    <s v="DEAN FOODS COMPANY"/>
    <s v="MEA1013"/>
    <s v="Ryan Creel"/>
    <s v="ryan.creel@meadowgolddairy.com"/>
    <d v="2024-02-06T00:00:00"/>
    <s v="1301 WEST BANNOCK ST"/>
    <s v="BOISE"/>
    <x v="19"/>
    <x v="53"/>
    <n v="199975"/>
    <s v="Job"/>
    <d v="2023-12-11T00:00:00"/>
    <x v="2"/>
    <s v="QVS95     "/>
    <s v="Freight Charges"/>
    <n v="1"/>
    <n v="43.89"/>
    <n v="43.89"/>
    <n v="10.9725"/>
    <m/>
    <s v="INVOICES@DEANFOODS.COUPAHOST.COM"/>
  </r>
  <r>
    <s v="SAFEWAY MILK PLANT TEMPE"/>
    <s v="SAF1001"/>
    <s v="Vish Dahiya"/>
    <s v="vishwajeet.dahiya@albertsons.com; jeanette.carlson@albertsons.com"/>
    <d v="2024-02-07T00:00:00"/>
    <s v="1115 WEST ALAMEDA"/>
    <s v="TEMPE"/>
    <x v="18"/>
    <x v="52"/>
    <n v="203890"/>
    <s v="Y8GX"/>
    <d v="2024-02-07T00:00:00"/>
    <x v="2"/>
    <s v="QVS95     "/>
    <s v="Freight Charges"/>
    <n v="1"/>
    <n v="43.89"/>
    <n v="43.89"/>
    <n v="10.9725"/>
    <s v="Vish Dahiya; Barbara Harris"/>
    <s v="vishwajeet.dahiya@albertsons.com; Barbara.Harris@albertsons.com"/>
  </r>
  <r>
    <s v="SAFEWAY MILK PLANT TEMPE"/>
    <s v="SAF1001"/>
    <s v="Vish Dahiya"/>
    <s v="vishwajeet.dahiya@albertsons.com; jeanette.carlson@albertsons.com"/>
    <d v="2024-01-02T00:00:00"/>
    <s v="1115 WEST ALAMEDA"/>
    <s v="TEMPE"/>
    <x v="18"/>
    <x v="52"/>
    <n v="200448"/>
    <s v="Job"/>
    <d v="2023-12-11T00:00:00"/>
    <x v="2"/>
    <s v="QVS95     "/>
    <s v="Freight Charges"/>
    <n v="1"/>
    <n v="43.9"/>
    <n v="43.9"/>
    <n v="10.975"/>
    <s v="Vish Dahiya; Barbara Harris"/>
    <s v="vishwajeet.dahiya@albertsons.com; Barbara.Harris@albertsons.com"/>
  </r>
  <r>
    <s v="SAFEWAY  MILK PLANT /BELLEVUE"/>
    <s v="SAF1020"/>
    <s v="Sohui Kim Kristina Nalley"/>
    <s v="so.kim@albertsons.com; Kristina.Nalley@albertsons.com"/>
    <d v="2024-01-02T00:00:00"/>
    <s v="1723 -  124TH AVE NE"/>
    <s v="BELLEVUE"/>
    <x v="20"/>
    <x v="54"/>
    <n v="200542"/>
    <s v="Job"/>
    <d v="2023-12-11T00:00:00"/>
    <x v="2"/>
    <s v="QVS95     "/>
    <s v="Freight Charges"/>
    <n v="1"/>
    <n v="43.9"/>
    <n v="43.9"/>
    <n v="10.975"/>
    <s v="/QUALITY CONTROL"/>
    <s v="so.kim@albertsons.com; Kristina.Nalley@albertsons.com"/>
  </r>
  <r>
    <s v="SAFEWAY  MILK PLANT /BELLEVUE"/>
    <s v="SAF1020"/>
    <s v="Sohui Kim Kristina Nalley"/>
    <s v="so.kim@albertsons.com; Kristina.Nalley@albertsons.com"/>
    <d v="2024-02-13T00:00:00"/>
    <s v="1723 -  124TH AVE NE"/>
    <s v="BELLEVUE"/>
    <x v="20"/>
    <x v="54"/>
    <n v="200545"/>
    <s v="Job"/>
    <d v="2023-12-11T00:00:00"/>
    <x v="2"/>
    <s v="QVS95     "/>
    <s v="Freight Charges"/>
    <n v="1"/>
    <n v="43.96"/>
    <n v="43.96"/>
    <n v="10.99"/>
    <s v="/QUALITY CONTROL"/>
    <s v="so.kim@albertsons.com; Kristina.Nalley@albertsons.com"/>
  </r>
  <r>
    <s v="ANDERSON DAIRY/LAS VEGAS"/>
    <s v="AND1020"/>
    <s v="AMANDA THOMPSON"/>
    <s v="athompson@andersondairy.com"/>
    <d v="2024-02-12T00:00:00"/>
    <s v="810 SEARLES AVE"/>
    <s v="LAS VEGAS"/>
    <x v="6"/>
    <x v="24"/>
    <n v="202938"/>
    <s v="Job"/>
    <d v="2024-01-09T00:00:00"/>
    <x v="2"/>
    <s v="QVS95     "/>
    <s v="Freight Charges"/>
    <n v="1"/>
    <n v="43.96"/>
    <n v="43.96"/>
    <n v="10.99"/>
    <s v="Hailey SanNicolas"/>
    <s v="hsannicolas@andersondairy.com "/>
  </r>
  <r>
    <s v="SAFEWAY MILK PLANT TEMPE"/>
    <s v="SAF1001"/>
    <s v="Vish Dahiya"/>
    <s v="vishwajeet.dahiya@albertsons.com; jeanette.carlson@albertsons.com"/>
    <d v="2024-02-19T00:00:00"/>
    <s v="1115 WEST ALAMEDA"/>
    <s v="TEMPE"/>
    <x v="18"/>
    <x v="52"/>
    <n v="203892"/>
    <s v="Job"/>
    <d v="2024-02-07T00:00:00"/>
    <x v="2"/>
    <s v="QVS95     "/>
    <s v="Freight Charges"/>
    <n v="1"/>
    <n v="43.96"/>
    <n v="43.96"/>
    <n v="10.99"/>
    <s v="Vish Dahiya; Barbara Harris"/>
    <s v="vishwajeet.dahiya@albertsons.com; Barbara.Harris@albertsons.com"/>
  </r>
  <r>
    <s v="ANDERSON DAIRY/LAS VEGAS"/>
    <s v="AND1020"/>
    <s v="AMANDA THOMPSON"/>
    <s v="athompson@andersondairy.com"/>
    <d v="2024-02-20T00:00:00"/>
    <s v="810 SEARLES AVE"/>
    <s v="LAS VEGAS"/>
    <x v="6"/>
    <x v="24"/>
    <n v="202939"/>
    <s v="Job"/>
    <d v="2024-01-09T00:00:00"/>
    <x v="2"/>
    <s v="QVS95     "/>
    <s v="Freight Charges"/>
    <n v="1"/>
    <n v="44.04"/>
    <n v="44.04"/>
    <n v="11.01"/>
    <s v="Hailey SanNicolas"/>
    <s v="hsannicolas@andersondairy.com "/>
  </r>
  <r>
    <s v="ANDERSON DAIRY/LAS VEGAS"/>
    <s v="AND1020"/>
    <s v="AMANDA THOMPSON"/>
    <s v="athompson@andersondairy.com"/>
    <d v="2024-02-26T00:00:00"/>
    <s v="810 SEARLES AVE"/>
    <s v="LAS VEGAS"/>
    <x v="6"/>
    <x v="24"/>
    <n v="202940"/>
    <s v="Job"/>
    <d v="2024-01-09T00:00:00"/>
    <x v="2"/>
    <s v="QVS95     "/>
    <s v="Freight Charges"/>
    <n v="1"/>
    <n v="44.04"/>
    <n v="44.04"/>
    <n v="11.01"/>
    <s v="Hailey SanNicolas"/>
    <s v="hsannicolas@andersondairy.com "/>
  </r>
  <r>
    <s v="SAFEWAY MILK PLANT TEMPE"/>
    <s v="SAF1001"/>
    <s v="Vish Dahiya"/>
    <s v="vishwajeet.dahiya@albertsons.com; jeanette.carlson@albertsons.com"/>
    <d v="2024-02-21T00:00:00"/>
    <s v="1115 WEST ALAMEDA"/>
    <s v="TEMPE"/>
    <x v="18"/>
    <x v="52"/>
    <n v="204119"/>
    <s v="Y8GX"/>
    <d v="2024-02-21T00:00:00"/>
    <x v="2"/>
    <s v="QVS95     "/>
    <s v="Freight Charges"/>
    <n v="1"/>
    <n v="44.04"/>
    <n v="44.04"/>
    <n v="11.01"/>
    <s v="Vish Dahiya; Barbara Harris"/>
    <s v="vishwajeet.dahiya@albertsons.com; Barbara.Harris@albertsons.com"/>
  </r>
  <r>
    <s v="SAFEWAY  MILK PLANT /BELLEVUE"/>
    <s v="SAF1020"/>
    <s v="Sohui Kim Kristina Nalley"/>
    <s v="so.kim@albertsons.com; Kristina.Nalley@albertsons.com"/>
    <d v="2024-03-04T00:00:00"/>
    <s v="1723 -  124TH AVE NE"/>
    <s v="BELLEVUE"/>
    <x v="20"/>
    <x v="54"/>
    <n v="204234"/>
    <s v="Job"/>
    <d v="2024-03-01T00:00:00"/>
    <x v="2"/>
    <s v="QVS95     "/>
    <s v="Freight Charges"/>
    <n v="1"/>
    <n v="44.04"/>
    <n v="44.04"/>
    <n v="11.01"/>
    <s v="/QUALITY CONTROL"/>
    <s v="so.kim@albertsons.com; Kristina.Nalley@albertsons.com"/>
  </r>
  <r>
    <s v="Leprino Foods - Roswell, NM"/>
    <s v="LEP1006"/>
    <s v="MARCO MARTINEZ 575-347-3313"/>
    <s v="marmartinez@leprinofoods.com"/>
    <d v="2024-01-03T00:00:00"/>
    <s v="RT 2/5600 OMAHA ROAD"/>
    <s v="ROSWELL"/>
    <x v="21"/>
    <x v="55"/>
    <n v="200486"/>
    <s v="Job"/>
    <d v="2023-12-11T00:00:00"/>
    <x v="2"/>
    <s v="QVS95     "/>
    <s v="Freight Charges"/>
    <n v="1"/>
    <n v="44.3"/>
    <n v="44.3"/>
    <n v="11.074999999999999"/>
    <s v="MARCO MARTINEZ 575-347-3313"/>
    <s v="accountspayable@leprinofoods.com"/>
  </r>
  <r>
    <s v="SAFEWAY  MILK PLANT /BELLEVUE"/>
    <s v="SAF1020"/>
    <s v="Sohui Kim Kristina Nalley"/>
    <s v="so.kim@albertsons.com; Kristina.Nalley@albertsons.com"/>
    <d v="2024-01-29T00:00:00"/>
    <s v="1723 -  124TH AVE NE"/>
    <s v="BELLEVUE"/>
    <x v="20"/>
    <x v="54"/>
    <n v="200544"/>
    <s v="Job"/>
    <d v="2023-12-11T00:00:00"/>
    <x v="2"/>
    <s v="QVS95     "/>
    <s v="Freight Charges"/>
    <n v="1"/>
    <n v="44.35"/>
    <n v="44.35"/>
    <n v="11.0875"/>
    <s v="/QUALITY CONTROL"/>
    <s v="so.kim@albertsons.com; Kristina.Nalley@albertsons.com"/>
  </r>
  <r>
    <s v="DEAN FOODS COMPANY"/>
    <s v="MEA1013"/>
    <s v="Ryan Creel"/>
    <s v="ryan.creel@meadowgolddairy.com"/>
    <d v="2024-02-12T00:00:00"/>
    <s v="1301 WEST BANNOCK ST"/>
    <s v="BOISE"/>
    <x v="19"/>
    <x v="53"/>
    <n v="199976"/>
    <s v="Job"/>
    <d v="2023-12-11T00:00:00"/>
    <x v="2"/>
    <s v="QVS95     "/>
    <s v="Freight Charges"/>
    <n v="1"/>
    <n v="44.49"/>
    <n v="44.49"/>
    <n v="11.1225"/>
    <m/>
    <s v="INVOICES@DEANFOODS.COUPAHOST.COM"/>
  </r>
  <r>
    <s v="Leprino Foods - Roswell, NM"/>
    <s v="LEP1006"/>
    <s v="MARCO MARTINEZ 575-347-3313"/>
    <s v="marmartinez@leprinofoods.com"/>
    <d v="2024-01-16T00:00:00"/>
    <s v="RT 2/5600 OMAHA ROAD"/>
    <s v="ROSWELL"/>
    <x v="21"/>
    <x v="55"/>
    <n v="200487"/>
    <s v="Job"/>
    <d v="2023-12-11T00:00:00"/>
    <x v="2"/>
    <s v="QVS95     "/>
    <s v="Freight Charges"/>
    <n v="1"/>
    <n v="44.52"/>
    <n v="44.52"/>
    <n v="11.13"/>
    <s v="MARCO MARTINEZ 575-347-3313"/>
    <s v="accountspayable@leprinofoods.com"/>
  </r>
  <r>
    <s v="SAFEWAY  MILK PLANT /BELLEVUE"/>
    <s v="SAF1020"/>
    <s v="Sohui Kim Kristina Nalley"/>
    <s v="so.kim@albertsons.com; Kristina.Nalley@albertsons.com"/>
    <d v="2024-02-26T00:00:00"/>
    <s v="1723 -  124TH AVE NE"/>
    <s v="BELLEVUE"/>
    <x v="20"/>
    <x v="54"/>
    <n v="200546"/>
    <s v="Job"/>
    <d v="2023-12-11T00:00:00"/>
    <x v="2"/>
    <s v="QVS95     "/>
    <s v="Freight Charges"/>
    <n v="1"/>
    <n v="44.57"/>
    <n v="44.57"/>
    <n v="11.1425"/>
    <s v="/QUALITY CONTROL"/>
    <s v="so.kim@albertsons.com; Kristina.Nalley@albertsons.com"/>
  </r>
  <r>
    <s v="SAFEWAY MILK PLANT TEMPE"/>
    <s v="SAF1001"/>
    <s v="Vish Dahiya"/>
    <s v="vishwajeet.dahiya@albertsons.com; jeanette.carlson@albertsons.com"/>
    <d v="2024-02-26T00:00:00"/>
    <s v="1115 WEST ALAMEDA"/>
    <s v="TEMPE"/>
    <x v="18"/>
    <x v="52"/>
    <n v="203893"/>
    <s v="Job"/>
    <d v="2024-02-07T00:00:00"/>
    <x v="2"/>
    <s v="QVS95     "/>
    <s v="Freight Charges"/>
    <n v="1"/>
    <n v="44.57"/>
    <n v="44.57"/>
    <n v="11.1425"/>
    <s v="Vish Dahiya; Barbara Harris"/>
    <s v="vishwajeet.dahiya@albertsons.com; Barbara.Harris@albertsons.com"/>
  </r>
  <r>
    <s v="ANDERSON DAIRY/LAS VEGAS"/>
    <s v="AND1020"/>
    <s v="AMANDA THOMPSON"/>
    <s v="athompson@andersondairy.com"/>
    <d v="2024-02-26T00:00:00"/>
    <s v="810 SEARLES AVE"/>
    <s v="LAS VEGAS"/>
    <x v="6"/>
    <x v="24"/>
    <n v="204153"/>
    <s v="Y8GX"/>
    <d v="2024-02-23T00:00:00"/>
    <x v="2"/>
    <s v="QVS95     "/>
    <s v="Freight Charges"/>
    <n v="1"/>
    <n v="44.57"/>
    <n v="44.57"/>
    <n v="11.1425"/>
    <s v="Hailey SanNicolas"/>
    <s v="hsannicolas@andersondairy.com "/>
  </r>
  <r>
    <s v="Leprino Foods - Roswell, NM"/>
    <s v="LEP1006"/>
    <s v="MARCO MARTINEZ 575-347-3313"/>
    <s v="marmartinez@leprinofoods.com"/>
    <d v="2024-01-30T00:00:00"/>
    <s v="RT 2/5600 OMAHA ROAD"/>
    <s v="ROSWELL"/>
    <x v="21"/>
    <x v="55"/>
    <n v="200488"/>
    <s v="Job"/>
    <d v="2023-12-11T00:00:00"/>
    <x v="2"/>
    <s v="QVS95     "/>
    <s v="Freight Charges"/>
    <n v="1"/>
    <n v="44.75"/>
    <n v="44.75"/>
    <n v="11.1875"/>
    <s v="MARCO MARTINEZ 575-347-3313"/>
    <s v="accountspayable@leprinofoods.com"/>
  </r>
  <r>
    <s v="Leprino Foods - Roswell, NM"/>
    <s v="LEP1006"/>
    <s v="MARCO MARTINEZ 575-347-3313"/>
    <s v="marmartinez@leprinofoods.com"/>
    <d v="2024-02-13T00:00:00"/>
    <s v="RT 2/5600 OMAHA ROAD"/>
    <s v="ROSWELL"/>
    <x v="21"/>
    <x v="55"/>
    <n v="200489"/>
    <s v="Job"/>
    <d v="2023-12-11T00:00:00"/>
    <x v="2"/>
    <s v="QVS95     "/>
    <s v="Freight Charges"/>
    <n v="1"/>
    <n v="44.89"/>
    <n v="44.89"/>
    <n v="11.2225"/>
    <s v="MARCO MARTINEZ 575-347-3313"/>
    <s v="accountspayable@leprinofoods.com"/>
  </r>
  <r>
    <s v="SAFEWAY INC"/>
    <s v="SAF1005"/>
    <s v="Li He MANJEET Luis Morales"/>
    <s v="Li.He@safeway.com; Luis.Morales@safeway.com"/>
    <d v="2024-02-06T00:00:00"/>
    <s v="2000 ADAMS AVE"/>
    <s v="SAN LEANDRO"/>
    <x v="7"/>
    <x v="56"/>
    <n v="203588"/>
    <s v="Job"/>
    <d v="2024-01-29T00:00:00"/>
    <x v="2"/>
    <s v="QVS95     "/>
    <s v="Freight Charges"/>
    <n v="1"/>
    <n v="44.92"/>
    <n v="44.92"/>
    <n v="11.23"/>
    <s v="MANJEET"/>
    <s v="Luis.Morales@safeway.com; Santa.TerrazasPerez@albertsons.com"/>
  </r>
  <r>
    <s v="SAFEWAY INC"/>
    <s v="SAF1005"/>
    <s v="Li He MANJEET Luis Morales"/>
    <s v="Li.He@safeway.com; Luis.Morales@safeway.com"/>
    <d v="2024-02-19T00:00:00"/>
    <s v="2000 ADAMS AVE"/>
    <s v="SAN LEANDRO"/>
    <x v="7"/>
    <x v="56"/>
    <n v="203590"/>
    <s v="Job"/>
    <d v="2024-01-29T00:00:00"/>
    <x v="2"/>
    <s v="QVS95     "/>
    <s v="Freight Charges"/>
    <n v="1"/>
    <n v="44.99"/>
    <n v="44.99"/>
    <n v="11.2475"/>
    <s v="MANJEET"/>
    <s v="Luis.Morales@safeway.com; Santa.TerrazasPerez@albertsons.com"/>
  </r>
  <r>
    <s v="NINTH AVENUE FOODS"/>
    <s v="NIN1000"/>
    <s v="MICHAEL SANCHEZ; Evelyn Barahona"/>
    <s v="ryanm@ninthavenuefoods.com; michaels@ninthavenuefoods.com; evelynb@ninthavenuefoods.com"/>
    <d v="2024-02-27T00:00:00"/>
    <s v="425 S 9TH AVENUE"/>
    <s v="CITY OF INDUSTRY"/>
    <x v="7"/>
    <x v="25"/>
    <n v="203014"/>
    <s v="Job"/>
    <d v="2024-01-09T00:00:00"/>
    <x v="2"/>
    <s v="QVS95     "/>
    <s v="Freight Charges"/>
    <n v="1"/>
    <n v="45.07"/>
    <n v="45.07"/>
    <n v="11.2675"/>
    <s v="MICHAEL S"/>
    <s v="INVOICES@NINTHAVENUEFOODS.COM"/>
  </r>
  <r>
    <s v="PRAIRIE FARMS DAIRY INC"/>
    <s v="SOU1003"/>
    <s v="RAY JENNINGS  ext 270  LAURA WILSON"/>
    <s v="rjennings@prairiefarms.com; LWilson@prairiefarms.com"/>
    <d v="2024-02-06T00:00:00"/>
    <s v="607 EAST BOURNE AVE"/>
    <s v="SOMERSET"/>
    <x v="22"/>
    <x v="57"/>
    <n v="196873"/>
    <s v="Job"/>
    <d v="2023-12-08T00:00:00"/>
    <x v="2"/>
    <s v="QVS95     "/>
    <s v="Freight Charges"/>
    <n v="1"/>
    <n v="46.18"/>
    <n v="46.18"/>
    <n v="11.545"/>
    <s v="RAY JENNINGS  ext 270"/>
    <s v="PrairieFarmsDairyAccountsPayable@prairiefarms.com"/>
  </r>
  <r>
    <s v="PRAIRIE FARMS DAIRY INC"/>
    <s v="SOU1003"/>
    <s v="RAY JENNINGS  ext 270  LAURA WILSON"/>
    <s v="rjennings@prairiefarms.com; LWilson@prairiefarms.com"/>
    <d v="2024-01-22T00:00:00"/>
    <s v="607 EAST BOURNE AVE"/>
    <s v="SOMERSET"/>
    <x v="22"/>
    <x v="57"/>
    <n v="196871"/>
    <s v="Job"/>
    <d v="2023-12-08T00:00:00"/>
    <x v="2"/>
    <s v="QVS95     "/>
    <s v="Freight Charges"/>
    <n v="1"/>
    <n v="46.23"/>
    <n v="46.23"/>
    <n v="11.557499999999999"/>
    <s v="RAY JENNINGS  ext 270"/>
    <s v="PrairieFarmsDairyAccountsPayable@prairiefarms.com"/>
  </r>
  <r>
    <s v="Darigold - Lynden, WA"/>
    <s v="WES1008"/>
    <s v="Samantha Riegel  DICK PALMER"/>
    <s v="Dick.Palmer@darigold.com; Samantha.Riegel@darigold.com"/>
    <d v="2024-01-02T00:00:00"/>
    <s v="8424 DEPOT ROAD"/>
    <s v="LYNDEN"/>
    <x v="20"/>
    <x v="58"/>
    <n v="194744"/>
    <s v="Job"/>
    <d v="2023-11-16T00:00:00"/>
    <x v="2"/>
    <s v="QVS95     "/>
    <s v="Freight Charges"/>
    <n v="1"/>
    <n v="46.35"/>
    <n v="46.35"/>
    <n v="11.5875"/>
    <s v="DICK PALMER"/>
    <s v="APinvoices@darigold.com; Samantha.Riegel@darigold.com"/>
  </r>
  <r>
    <s v="PRAIRIE FARMS DAIRY INC"/>
    <s v="SOU1003"/>
    <s v="RAY JENNINGS  ext 270  LAURA WILSON"/>
    <s v="rjennings@prairiefarms.com; LWilson@prairiefarms.com"/>
    <d v="2024-01-09T00:00:00"/>
    <s v="607 EAST BOURNE AVE"/>
    <s v="SOMERSET"/>
    <x v="22"/>
    <x v="57"/>
    <n v="196869"/>
    <s v="Job"/>
    <d v="2023-12-08T00:00:00"/>
    <x v="2"/>
    <s v="QVS95     "/>
    <s v="Freight Charges"/>
    <n v="1"/>
    <n v="46.39"/>
    <n v="46.39"/>
    <n v="11.5975"/>
    <s v="RAY JENNINGS  ext 270"/>
    <s v="PrairieFarmsDairyAccountsPayable@prairiefarms.com"/>
  </r>
  <r>
    <s v="PRAIRIE FARMS DAIRY INC"/>
    <s v="SOU1003"/>
    <s v="RAY JENNINGS  ext 270  LAURA WILSON"/>
    <s v="rjennings@prairiefarms.com; LWilson@prairiefarms.com"/>
    <d v="2024-02-19T00:00:00"/>
    <s v="607 EAST BOURNE AVE"/>
    <s v="SOMERSET"/>
    <x v="22"/>
    <x v="57"/>
    <n v="196875"/>
    <s v="Job"/>
    <d v="2023-12-08T00:00:00"/>
    <x v="2"/>
    <s v="QVS95     "/>
    <s v="Freight Charges"/>
    <n v="1"/>
    <n v="46.7"/>
    <n v="46.7"/>
    <n v="11.675000000000001"/>
    <s v="RAY JENNINGS  ext 270"/>
    <s v="PrairieFarmsDairyAccountsPayable@prairiefarms.com"/>
  </r>
  <r>
    <s v="Darigold - Lynden, WA"/>
    <s v="WES1008"/>
    <s v="Samantha Riegel  DICK PALMER"/>
    <s v="Dick.Palmer@darigold.com; Samantha.Riegel@darigold.com"/>
    <d v="2024-01-29T00:00:00"/>
    <s v="8424 DEPOT ROAD"/>
    <s v="LYNDEN"/>
    <x v="20"/>
    <x v="58"/>
    <n v="194747"/>
    <s v="Job"/>
    <d v="2023-11-16T00:00:00"/>
    <x v="2"/>
    <s v="QVS95     "/>
    <s v="Freight Charges"/>
    <n v="1"/>
    <n v="46.82"/>
    <n v="46.82"/>
    <n v="11.705"/>
    <s v="DICK PALMER"/>
    <s v="APinvoices@darigold.com; Samantha.Riegel@darigold.com"/>
  </r>
  <r>
    <s v="Darigold - Lynden, WA"/>
    <s v="WES1008"/>
    <s v="Samantha Riegel  DICK PALMER"/>
    <s v="Dick.Palmer@darigold.com; Samantha.Riegel@darigold.com"/>
    <d v="2024-02-26T00:00:00"/>
    <s v="8424 DEPOT ROAD"/>
    <s v="LYNDEN"/>
    <x v="20"/>
    <x v="58"/>
    <n v="194750"/>
    <s v="Job"/>
    <d v="2023-11-16T00:00:00"/>
    <x v="2"/>
    <s v="QVS95     "/>
    <s v="Freight Charges"/>
    <n v="1"/>
    <n v="47.05"/>
    <n v="47.05"/>
    <n v="11.762499999999999"/>
    <s v="DICK PALMER"/>
    <s v="APinvoices@darigold.com; Samantha.Riegel@darigold.com"/>
  </r>
  <r>
    <s v="Darigold - Lynden, WA"/>
    <s v="WES1008"/>
    <s v="Samantha Riegel  DICK PALMER"/>
    <s v="Dick.Palmer@darigold.com; Samantha.Riegel@darigold.com"/>
    <d v="2024-01-16T00:00:00"/>
    <s v="8424 DEPOT ROAD"/>
    <s v="LYNDEN"/>
    <x v="20"/>
    <x v="58"/>
    <n v="194746"/>
    <s v="Job"/>
    <d v="2023-11-16T00:00:00"/>
    <x v="2"/>
    <s v="QVS95     "/>
    <s v="Freight Charges"/>
    <n v="1"/>
    <n v="47.11"/>
    <n v="47.11"/>
    <n v="11.7775"/>
    <s v="DICK PALMER"/>
    <s v="APinvoices@darigold.com; Samantha.Riegel@darigold.com"/>
  </r>
  <r>
    <s v="Darigold - Lynden, WA"/>
    <s v="WES1008"/>
    <s v="Samantha Riegel  DICK PALMER"/>
    <s v="Dick.Palmer@darigold.com; Samantha.Riegel@darigold.com"/>
    <d v="2024-02-05T00:00:00"/>
    <s v="8424 DEPOT ROAD"/>
    <s v="LYNDEN"/>
    <x v="20"/>
    <x v="58"/>
    <n v="194748"/>
    <s v="Job"/>
    <d v="2023-11-16T00:00:00"/>
    <x v="2"/>
    <s v="QVS95     "/>
    <s v="Freight Charges"/>
    <n v="1"/>
    <n v="47.42"/>
    <n v="47.42"/>
    <n v="11.855"/>
    <s v="DICK PALMER"/>
    <s v="APinvoices@darigold.com; Samantha.Riegel@darigold.com"/>
  </r>
  <r>
    <s v="Milk Specialties Global - Monroe, WI"/>
    <s v="MIL1110"/>
    <s v="Jenny Bower  Mark Tollakson Tim Cook "/>
    <s v="MTollakson@milkspecialties.com; jbower@milkspecialties.com"/>
    <d v="2024-03-04T00:00:00"/>
    <s v="245 11th St."/>
    <s v="Monroe"/>
    <x v="0"/>
    <x v="59"/>
    <n v="204230"/>
    <s v="Job"/>
    <d v="2024-02-29T00:00:00"/>
    <x v="2"/>
    <s v="QVS95     "/>
    <s v="Freight Charges"/>
    <n v="1"/>
    <n v="47.48"/>
    <n v="47.48"/>
    <n v="11.87"/>
    <s v="Mark Tollakson"/>
    <s v="actpay@milkspecialties.com; mtollakson@milkspecialties.com"/>
  </r>
  <r>
    <s v="Darigold - Lynden, WA"/>
    <s v="WES1008"/>
    <s v="Samantha Riegel  DICK PALMER"/>
    <s v="Dick.Palmer@darigold.com; Samantha.Riegel@darigold.com"/>
    <d v="2024-02-13T00:00:00"/>
    <s v="8424 DEPOT ROAD"/>
    <s v="LYNDEN"/>
    <x v="20"/>
    <x v="58"/>
    <n v="194749"/>
    <s v="Job"/>
    <d v="2023-11-16T00:00:00"/>
    <x v="2"/>
    <s v="QVS95     "/>
    <s v="Freight Charges"/>
    <n v="1"/>
    <n v="47.49"/>
    <n v="47.49"/>
    <n v="11.8725"/>
    <s v="DICK PALMER"/>
    <s v="APinvoices@darigold.com; Samantha.Riegel@darigold.com"/>
  </r>
  <r>
    <s v="Joseph Gallo Farms"/>
    <s v="JOS1000"/>
    <s v="ANTHONY JOHNSTONE"/>
    <s v="cmachado@josephfarms.com; ajohnstone@josephfarms.com; gsnell@josephfarms.com;"/>
    <d v="2024-01-29T00:00:00"/>
    <s v="10561 WEST HWY 140"/>
    <s v="ATWATER"/>
    <x v="7"/>
    <x v="60"/>
    <n v="203284"/>
    <s v="Job"/>
    <d v="2024-01-16T00:00:00"/>
    <x v="2"/>
    <s v="QVS95     "/>
    <s v="Freight Charges"/>
    <n v="1"/>
    <n v="47.6"/>
    <n v="47.6"/>
    <n v="11.9"/>
    <s v="ERIC OR TRY FAX 209-394-2778 OR MIKE LENZ"/>
    <s v="ajohnstone@josephfarms.com; jgfap@josephfarms.com; sswanson@josephfarms.com"/>
  </r>
  <r>
    <s v="Joseph Gallo Farms"/>
    <s v="JOS1000"/>
    <s v="ANTHONY JOHNSTONE"/>
    <s v="cmachado@josephfarms.com; ajohnstone@josephfarms.com; gsnell@josephfarms.com;"/>
    <d v="2024-01-23T00:00:00"/>
    <s v="10561 WEST HWY 140"/>
    <s v="ATWATER"/>
    <x v="7"/>
    <x v="60"/>
    <n v="203296"/>
    <s v="Job"/>
    <d v="2024-01-16T00:00:00"/>
    <x v="2"/>
    <s v="QVS95     "/>
    <s v="Freight Charges"/>
    <n v="1"/>
    <n v="47.6"/>
    <n v="47.6"/>
    <n v="11.9"/>
    <s v="ERIC OR TRY FAX 209-394-2778 OR MIKE LENZ"/>
    <s v="ajohnstone@josephfarms.com; jgfap@josephfarms.com; sswanson@josephfarms.com"/>
  </r>
  <r>
    <s v="PRAIRIE FARMS DAIRY"/>
    <s v="PRA1022"/>
    <s v="RANDY HANSON/JULIE CHAPMAN    WAS SWI1010"/>
    <s v="rhanson@prairiefarms.com; jchapman@prairiefarms.com"/>
    <d v="2024-02-26T00:00:00"/>
    <s v="3510 CENTRAL AVENUE"/>
    <s v="DUBUQUE"/>
    <x v="4"/>
    <x v="18"/>
    <n v="204160"/>
    <s v="Y8GX"/>
    <d v="2024-02-26T00:00:00"/>
    <x v="1"/>
    <s v="QVS95     "/>
    <s v="Freight Charges"/>
    <n v="1"/>
    <n v="48"/>
    <n v="48"/>
    <n v="12"/>
    <s v="RANDY HANSON/JULIE CHAPMAN "/>
    <s v="PrairieFarmsDairyAccountsPayable@prairiefarms.com"/>
  </r>
  <r>
    <s v="Joseph Gallo Farms"/>
    <s v="JOS1000"/>
    <s v="ANTHONY JOHNSTONE"/>
    <s v="cmachado@josephfarms.com; ajohnstone@josephfarms.com; gsnell@josephfarms.com;"/>
    <d v="2024-02-26T00:00:00"/>
    <s v="10561 WEST HWY 140"/>
    <s v="ATWATER"/>
    <x v="7"/>
    <x v="60"/>
    <n v="203285"/>
    <s v="Job"/>
    <d v="2024-01-16T00:00:00"/>
    <x v="2"/>
    <s v="QVS95     "/>
    <s v="Freight Charges"/>
    <n v="1"/>
    <n v="48.08"/>
    <n v="48.08"/>
    <n v="12.02"/>
    <s v="ERIC OR TRY FAX 209-394-2778 OR MIKE LENZ"/>
    <s v="ajohnstone@josephfarms.com; jgfap@josephfarms.com; sswanson@josephfarms.com"/>
  </r>
  <r>
    <s v="Joseph Gallo Farms"/>
    <s v="JOS1000"/>
    <s v="ANTHONY JOHNSTONE"/>
    <s v="cmachado@josephfarms.com; ajohnstone@josephfarms.com; gsnell@josephfarms.com;"/>
    <d v="2024-02-20T00:00:00"/>
    <s v="10561 WEST HWY 140"/>
    <s v="ATWATER"/>
    <x v="7"/>
    <x v="60"/>
    <n v="203297"/>
    <s v="Job"/>
    <d v="2024-01-16T00:00:00"/>
    <x v="2"/>
    <s v="QVS95     "/>
    <s v="Freight Charges"/>
    <n v="1"/>
    <n v="48.08"/>
    <n v="48.08"/>
    <n v="12.02"/>
    <s v="ERIC OR TRY FAX 209-394-2778 OR MIKE LENZ"/>
    <s v="ajohnstone@josephfarms.com; jgfap@josephfarms.com; sswanson@josephfarms.com"/>
  </r>
  <r>
    <s v="DANONE N.A."/>
    <s v="DAN1008"/>
    <s v="Ismeta Pasic"/>
    <s v="ismeta.pasic@dannon.com"/>
    <d v="2024-01-16T00:00:00"/>
    <s v="6165 W DANNON WAY"/>
    <s v="WEST JORDAN"/>
    <x v="12"/>
    <x v="45"/>
    <n v="195074"/>
    <s v="Job"/>
    <d v="2023-11-21T00:00:00"/>
    <x v="2"/>
    <s v="QVS95     "/>
    <s v="Freight Charges"/>
    <n v="1"/>
    <n v="48.35"/>
    <n v="48.35"/>
    <n v="12.0875"/>
    <s v="Ismeta Pasic"/>
    <s v="DanoneUSInvoices@danone.com  "/>
  </r>
  <r>
    <s v="Agropur Inc. - Lake Norden, SD"/>
    <s v="LAK1011"/>
    <s v="Cory Schmig"/>
    <s v="cory.schmig@agropur.com"/>
    <d v="2024-01-03T00:00:00"/>
    <s v="408 DAKOTA STREET"/>
    <s v="LAKE NORDEN"/>
    <x v="5"/>
    <x v="21"/>
    <n v="196178"/>
    <s v="Job"/>
    <d v="2023-12-07T00:00:00"/>
    <x v="2"/>
    <s v="QVS95     "/>
    <s v="Freight Charges"/>
    <n v="1"/>
    <n v="48.68"/>
    <n v="48.68"/>
    <n v="12.17"/>
    <s v="Cory Schmig"/>
    <s v="LNC.Accounts.Payable@Agropur.com"/>
  </r>
  <r>
    <s v="THE DANNON COMPANY/FT WORTH"/>
    <s v="DAN1012"/>
    <s v="RITA ABERLE  NICOLE ANDERSON"/>
    <s v="Rita.ABERLE@danone.com; nicole.anderson@danone.com"/>
    <d v="2024-02-13T00:00:00"/>
    <s v="1300 WEST PETER SMITH RD"/>
    <s v="FT WORTH"/>
    <x v="15"/>
    <x v="49"/>
    <n v="202780"/>
    <s v="Job"/>
    <d v="2024-01-08T00:00:00"/>
    <x v="2"/>
    <s v="QVS95     "/>
    <s v="Freight Charges"/>
    <n v="1"/>
    <n v="48.75"/>
    <n v="48.75"/>
    <n v="12.1875"/>
    <s v="RITA ABERLE "/>
    <s v="DanoneUSInvoices@danone.com; "/>
  </r>
  <r>
    <s v="Foremost Farms USA - Richland Ctr, WI"/>
    <s v="FOR1013"/>
    <s v="Angela Barreau"/>
    <s v="angela.barreau@foremostfarms.com"/>
    <d v="2024-01-22T00:00:00"/>
    <s v="684 SO CHURCH ST"/>
    <s v="RICHLAND CTR"/>
    <x v="0"/>
    <x v="12"/>
    <n v="202270"/>
    <s v="Job"/>
    <d v="2023-12-29T00:00:00"/>
    <x v="2"/>
    <s v="QVS95     "/>
    <s v="Freight Charges"/>
    <n v="1"/>
    <n v="48.92"/>
    <n v="48.92"/>
    <n v="12.23"/>
    <s v=""/>
    <s v="ACCTPAY@FOREMOSTFARMS.COM"/>
  </r>
  <r>
    <s v="DairiConcepts - Pollock, SD"/>
    <s v="DAR1015"/>
    <s v="VICKI SCHILLING   "/>
    <s v="vschilling@dfamilk.com"/>
    <d v="2024-01-22T00:00:00"/>
    <s v="104 MAIN STREET"/>
    <s v="POLLOCK"/>
    <x v="5"/>
    <x v="22"/>
    <n v="192531"/>
    <s v="Job"/>
    <d v="2023-11-03T00:00:00"/>
    <x v="2"/>
    <s v="QVS95     "/>
    <s v="Freight Charges"/>
    <n v="1"/>
    <n v="49.16"/>
    <n v="49.16"/>
    <n v="12.29"/>
    <s v="VICKI SCHILLING"/>
    <s v="DQCIAccountsReceivable@EurofinsUS.com"/>
  </r>
  <r>
    <s v="DAIRY FARMERS OF AMERICA"/>
    <s v="DAI1013"/>
    <s v="Graciela Matriccino David Nelson Sr Sidney Stevens"/>
    <s v="gmatriccino@dfamilk.com; dnelson1@dfamilk.com; sidney.stevens1@dfamilk.com; jlake@dfamilk.com"/>
    <d v="2024-02-26T00:00:00"/>
    <s v="4825 OLD GETTYSBURG ROAD"/>
    <s v="MECHANICSBURG"/>
    <x v="1"/>
    <x v="2"/>
    <n v="204159"/>
    <s v="Y8GX"/>
    <d v="2024-02-26T00:00:00"/>
    <x v="0"/>
    <s v="QVS95     "/>
    <s v="Freight Charges"/>
    <n v="1"/>
    <n v="49.24"/>
    <n v="49.24"/>
    <n v="12.31"/>
    <s v="Graciela Matriccino"/>
    <s v="miroslav.donchev@taulia.com; DQCIAccountsReceivable@EurofinsUS.com"/>
  </r>
  <r>
    <s v="DairiConcepts - Pollock, SD"/>
    <s v="DAR1015"/>
    <s v="VICKI SCHILLING   "/>
    <s v="vschilling@dfamilk.com"/>
    <d v="2024-01-08T00:00:00"/>
    <s v="104 MAIN STREET"/>
    <s v="POLLOCK"/>
    <x v="5"/>
    <x v="22"/>
    <n v="192529"/>
    <s v="Job"/>
    <d v="2023-11-03T00:00:00"/>
    <x v="2"/>
    <s v="QVS95     "/>
    <s v="Freight Charges"/>
    <n v="1"/>
    <n v="49.32"/>
    <n v="49.32"/>
    <n v="12.33"/>
    <s v="VICKI SCHILLING"/>
    <s v="DQCIAccountsReceivable@EurofinsUS.com"/>
  </r>
  <r>
    <s v="Agropur Inc. - Lake Norden, SD"/>
    <s v="LAK1011"/>
    <s v="Cory Schmig"/>
    <s v="cory.schmig@agropur.com"/>
    <d v="2024-02-27T00:00:00"/>
    <s v="408 DAKOTA STREET"/>
    <s v="LAKE NORDEN"/>
    <x v="5"/>
    <x v="21"/>
    <n v="196186"/>
    <s v="Job"/>
    <d v="2023-12-07T00:00:00"/>
    <x v="2"/>
    <s v="QVS95     "/>
    <s v="Freight Charges"/>
    <n v="1"/>
    <n v="49.42"/>
    <n v="49.42"/>
    <n v="12.355"/>
    <s v="Cory Schmig"/>
    <s v="LNC.Accounts.Payable@Agropur.com"/>
  </r>
  <r>
    <s v="DANONE N.A."/>
    <s v="DAN1008"/>
    <s v="Ismeta Pasic"/>
    <s v="ismeta.pasic@dannon.com"/>
    <d v="2024-02-13T00:00:00"/>
    <s v="6165 W DANNON WAY"/>
    <s v="WEST JORDAN"/>
    <x v="12"/>
    <x v="45"/>
    <n v="195076"/>
    <s v="Job"/>
    <d v="2023-11-21T00:00:00"/>
    <x v="2"/>
    <s v="QVS95     "/>
    <s v="Freight Charges"/>
    <n v="1"/>
    <n v="49.46"/>
    <n v="49.46"/>
    <n v="12.365"/>
    <s v="Ismeta Pasic"/>
    <s v="DanoneUSInvoices@danone.com  "/>
  </r>
  <r>
    <s v="DairiConcepts - Pollock, SD"/>
    <s v="DAR1015"/>
    <s v="VICKI SCHILLING   "/>
    <s v="vschilling@dfamilk.com"/>
    <d v="2024-02-06T00:00:00"/>
    <s v="104 MAIN STREET"/>
    <s v="POLLOCK"/>
    <x v="5"/>
    <x v="22"/>
    <n v="192532"/>
    <s v="Job"/>
    <d v="2023-11-03T00:00:00"/>
    <x v="2"/>
    <s v="QVS95     "/>
    <s v="Freight Charges"/>
    <n v="1"/>
    <n v="49.49"/>
    <n v="49.49"/>
    <n v="12.3725"/>
    <s v="VICKI SCHILLING"/>
    <s v="DQCIAccountsReceivable@EurofinsUS.com"/>
  </r>
  <r>
    <s v="DairiConcepts - Pollock, SD"/>
    <s v="DAR1015"/>
    <s v="VICKI SCHILLING   "/>
    <s v="vschilling@dfamilk.com"/>
    <d v="2024-02-20T00:00:00"/>
    <s v="104 MAIN STREET"/>
    <s v="POLLOCK"/>
    <x v="5"/>
    <x v="22"/>
    <n v="192534"/>
    <s v="Job"/>
    <d v="2023-11-03T00:00:00"/>
    <x v="2"/>
    <s v="QVS95     "/>
    <s v="Freight Charges"/>
    <n v="1"/>
    <n v="49.64"/>
    <n v="49.64"/>
    <n v="12.41"/>
    <s v="VICKI SCHILLING"/>
    <s v="DQCIAccountsReceivable@EurofinsUS.com"/>
  </r>
  <r>
    <s v="NINTH AVENUE FOODS"/>
    <s v="NIN1000"/>
    <s v="MICHAEL SANCHEZ; Evelyn Barahona"/>
    <s v="ryanm@ninthavenuefoods.com; michaels@ninthavenuefoods.com; evelynb@ninthavenuefoods.com"/>
    <d v="2024-02-12T00:00:00"/>
    <s v="425 S 9TH AVENUE"/>
    <s v="CITY OF INDUSTRY"/>
    <x v="7"/>
    <x v="25"/>
    <n v="203013"/>
    <s v="Job"/>
    <d v="2024-01-09T00:00:00"/>
    <x v="2"/>
    <s v="QVS95     "/>
    <s v="Freight Charges"/>
    <n v="1"/>
    <n v="49.64"/>
    <n v="49.64"/>
    <n v="12.41"/>
    <s v="MICHAEL S"/>
    <s v="INVOICES@NINTHAVENUEFOODS.COM"/>
  </r>
  <r>
    <s v="SAFEWAY INC"/>
    <s v="SAF1005"/>
    <s v="Li He MANJEET Luis Morales"/>
    <s v="Li.He@safeway.com; Luis.Morales@safeway.com"/>
    <d v="2024-02-13T00:00:00"/>
    <s v="2000 ADAMS AVE"/>
    <s v="SAN LEANDRO"/>
    <x v="7"/>
    <x v="56"/>
    <n v="203589"/>
    <s v="Job"/>
    <d v="2024-01-29T00:00:00"/>
    <x v="2"/>
    <s v="QVS95     "/>
    <s v="Freight Charges"/>
    <n v="1"/>
    <n v="49.64"/>
    <n v="49.64"/>
    <n v="12.41"/>
    <s v="MANJEET"/>
    <s v="Luis.Morales@safeway.com; Santa.TerrazasPerez@albertsons.com"/>
  </r>
  <r>
    <s v="SAFEWAY INC"/>
    <s v="SAF1005"/>
    <s v="Li He MANJEET Luis Morales"/>
    <s v="Li.He@safeway.com; Luis.Morales@safeway.com"/>
    <d v="2024-02-27T00:00:00"/>
    <s v="2000 ADAMS AVE"/>
    <s v="SAN LEANDRO"/>
    <x v="7"/>
    <x v="56"/>
    <n v="203591"/>
    <s v="Job"/>
    <d v="2024-01-29T00:00:00"/>
    <x v="2"/>
    <s v="QVS95     "/>
    <s v="Freight Charges"/>
    <n v="1"/>
    <n v="49.73"/>
    <n v="49.73"/>
    <n v="12.432499999999999"/>
    <s v="MANJEET"/>
    <s v="Luis.Morales@safeway.com; Santa.TerrazasPerez@albertsons.com"/>
  </r>
  <r>
    <s v="X-PORT COMPANY LLC"/>
    <s v="XPO1010"/>
    <s v="ROSIE NEELEY"/>
    <s v="xportco@yahoo.com"/>
    <d v="2024-02-19T00:00:00"/>
    <s v="604 OLD PORT ISABEL RD  SUITE 4"/>
    <s v="BROWNSVILLE"/>
    <x v="15"/>
    <x v="61"/>
    <n v="204026"/>
    <s v="usd5"/>
    <d v="2024-02-14T00:00:00"/>
    <x v="2"/>
    <s v="QVS95     "/>
    <s v="Freight Charges"/>
    <n v="1"/>
    <n v="50"/>
    <n v="50"/>
    <n v="12.5"/>
    <s v="ROSIE NEELEY"/>
    <s v="xportco@yahoo.com"/>
  </r>
  <r>
    <s v="GRANDE CHEESE COMPANY"/>
    <s v="GRA1036"/>
    <s v="Skye Kopydlowski"/>
    <s v="benjamin.murphy@grande.com ; pam.ferch@grande.com; skye.kopydlowski@grande.com"/>
    <d v="2024-01-09T00:00:00"/>
    <s v="250 CAMELOT DRIVE"/>
    <s v="FOND DU LAC"/>
    <x v="0"/>
    <x v="15"/>
    <n v="195268"/>
    <s v="Job"/>
    <d v="2023-11-29T00:00:00"/>
    <x v="2"/>
    <s v="QVS95     "/>
    <s v="Freight Charges"/>
    <n v="1"/>
    <n v="50.15"/>
    <n v="50.15"/>
    <n v="12.5375"/>
    <s v="Jennifer Voegeli"/>
    <s v="accounts.payable@grande.com"/>
  </r>
  <r>
    <s v="GRANDE CHEESE COMPANY"/>
    <s v="GRA1036"/>
    <s v="Skye Kopydlowski"/>
    <s v="benjamin.murphy@grande.com ; pam.ferch@grande.com; skye.kopydlowski@grande.com"/>
    <d v="2024-02-06T00:00:00"/>
    <s v="250 CAMELOT DRIVE"/>
    <s v="FOND DU LAC"/>
    <x v="0"/>
    <x v="15"/>
    <n v="195272"/>
    <s v="Job"/>
    <d v="2023-11-29T00:00:00"/>
    <x v="2"/>
    <s v="QVS95     "/>
    <s v="Freight Charges"/>
    <n v="1"/>
    <n v="50.32"/>
    <n v="50.32"/>
    <n v="12.58"/>
    <s v="Jennifer Voegeli"/>
    <s v="accounts.payable@grande.com"/>
  </r>
  <r>
    <s v="GRANDE CHEESE COMPANY"/>
    <s v="GRA1036"/>
    <s v="Skye Kopydlowski"/>
    <s v="benjamin.murphy@grande.com ; pam.ferch@grande.com; skye.kopydlowski@grande.com"/>
    <d v="2024-02-20T00:00:00"/>
    <s v="250 CAMELOT DRIVE"/>
    <s v="FOND DU LAC"/>
    <x v="0"/>
    <x v="15"/>
    <n v="195274"/>
    <s v="Job"/>
    <d v="2023-11-29T00:00:00"/>
    <x v="2"/>
    <s v="QVS95     "/>
    <s v="Freight Charges"/>
    <n v="1"/>
    <n v="50.49"/>
    <n v="50.49"/>
    <n v="12.6225"/>
    <s v="Jennifer Voegeli"/>
    <s v="accounts.payable@grande.com"/>
  </r>
  <r>
    <s v="FOREMOST FARMS USA/APPLETON"/>
    <s v="FOR1010"/>
    <s v="RYAN HAMMER"/>
    <s v="ryan.hammer@foremostfarms.com; vong.lor@foremostfarms.com"/>
    <d v="2024-01-08T00:00:00"/>
    <s v="1815 W SPENCER ST"/>
    <s v="APPLETON"/>
    <x v="0"/>
    <x v="62"/>
    <n v="195488"/>
    <s v="Job"/>
    <d v="2023-12-01T00:00:00"/>
    <x v="3"/>
    <s v="QVS95     "/>
    <s v="Freight Charges"/>
    <n v="1"/>
    <n v="51.52"/>
    <n v="51.52"/>
    <n v="12.88"/>
    <m/>
    <s v="ACCTPAY@FOREMOSTFARMS.COM"/>
  </r>
  <r>
    <s v="FOREMOST FARMS USA/APPLETON"/>
    <s v="FOR1010"/>
    <s v="RYAN HAMMER"/>
    <s v="ryan.hammer@foremostfarms.com; vong.lor@foremostfarms.com"/>
    <d v="2024-01-15T00:00:00"/>
    <s v="1815 W SPENCER ST"/>
    <s v="APPLETON"/>
    <x v="0"/>
    <x v="62"/>
    <n v="195489"/>
    <s v="Job"/>
    <d v="2023-12-01T00:00:00"/>
    <x v="3"/>
    <s v="QVS95     "/>
    <s v="Freight Charges"/>
    <n v="1"/>
    <n v="51.52"/>
    <n v="51.52"/>
    <n v="12.88"/>
    <m/>
    <s v="ACCTPAY@FOREMOSTFARMS.COM"/>
  </r>
  <r>
    <s v="FOREMOST FARMS USA/APPLETON"/>
    <s v="FOR1010"/>
    <s v="RYAN HAMMER"/>
    <s v="ryan.hammer@foremostfarms.com; vong.lor@foremostfarms.com"/>
    <d v="2024-01-22T00:00:00"/>
    <s v="1815 W SPENCER ST"/>
    <s v="APPLETON"/>
    <x v="0"/>
    <x v="62"/>
    <n v="195490"/>
    <s v="Job"/>
    <d v="2023-12-01T00:00:00"/>
    <x v="3"/>
    <s v="QVS95     "/>
    <s v="Freight Charges"/>
    <n v="1"/>
    <n v="51.76"/>
    <n v="51.76"/>
    <n v="12.94"/>
    <m/>
    <s v="ACCTPAY@FOREMOSTFARMS.COM"/>
  </r>
  <r>
    <s v="FOREMOST FARMS USA/APPLETON"/>
    <s v="FOR1010"/>
    <s v="RYAN HAMMER"/>
    <s v="ryan.hammer@foremostfarms.com; vong.lor@foremostfarms.com"/>
    <d v="2024-01-30T00:00:00"/>
    <s v="1815 W SPENCER ST"/>
    <s v="APPLETON"/>
    <x v="0"/>
    <x v="62"/>
    <n v="195491"/>
    <s v="Job"/>
    <d v="2023-12-01T00:00:00"/>
    <x v="3"/>
    <s v="QVS95     "/>
    <s v="Freight Charges"/>
    <n v="1"/>
    <n v="51.76"/>
    <n v="51.76"/>
    <n v="12.94"/>
    <m/>
    <s v="ACCTPAY@FOREMOSTFARMS.COM"/>
  </r>
  <r>
    <s v="FOREMOST FARMS USA/APPLETON"/>
    <s v="FOR1010"/>
    <s v="RYAN HAMMER"/>
    <s v="ryan.hammer@foremostfarms.com; vong.lor@foremostfarms.com"/>
    <d v="2024-01-29T00:00:00"/>
    <s v="1815 W SPENCER ST"/>
    <s v="APPLETON"/>
    <x v="0"/>
    <x v="62"/>
    <n v="203582"/>
    <s v="Y8GX"/>
    <d v="2024-01-29T00:00:00"/>
    <x v="3"/>
    <s v="QVS95     "/>
    <s v="Freight Charges"/>
    <n v="1"/>
    <n v="51.76"/>
    <n v="51.76"/>
    <n v="12.94"/>
    <m/>
    <s v="ACCTPAY@FOREMOSTFARMS.COM"/>
  </r>
  <r>
    <s v="FOREMOST FARMS USA/APPLETON"/>
    <s v="FOR1010"/>
    <s v="RYAN HAMMER"/>
    <s v="ryan.hammer@foremostfarms.com; vong.lor@foremostfarms.com"/>
    <d v="2024-02-05T00:00:00"/>
    <s v="1815 W SPENCER ST"/>
    <s v="APPLETON"/>
    <x v="0"/>
    <x v="62"/>
    <n v="195492"/>
    <s v="Job"/>
    <d v="2023-12-01T00:00:00"/>
    <x v="3"/>
    <s v="QVS95     "/>
    <s v="Freight Charges"/>
    <n v="1"/>
    <n v="51.84"/>
    <n v="51.84"/>
    <n v="12.96"/>
    <m/>
    <s v="ACCTPAY@FOREMOSTFARMS.COM"/>
  </r>
  <r>
    <s v="Land O'Lakes - Tulare, CA"/>
    <s v="DAI1000"/>
    <s v="Steven Correia  Ronie Sandoval"/>
    <s v="SCorreia@landolakes.com; RPhengsavath2@landolakes.com"/>
    <d v="2024-01-22T00:00:00"/>
    <s v="400 SOUTH M ST"/>
    <s v="TULARE"/>
    <x v="7"/>
    <x v="63"/>
    <n v="196595"/>
    <s v="Job"/>
    <d v="2023-12-08T00:00:00"/>
    <x v="2"/>
    <s v="QVS95     "/>
    <s v="Freight Charges"/>
    <n v="1"/>
    <n v="52.21"/>
    <n v="52.21"/>
    <n v="13.0525"/>
    <s v=""/>
    <s v="DQCIAccountsReceivable@EurofinsUS.com"/>
  </r>
  <r>
    <s v="Land O'Lakes - Tulare, CA"/>
    <s v="DAI1000"/>
    <s v="Steven Correia  Ronie Sandoval"/>
    <s v="SCorreia@landolakes.com; RPhengsavath2@landolakes.com"/>
    <d v="2024-02-14T00:00:00"/>
    <s v="400 SOUTH M ST"/>
    <s v="TULARE"/>
    <x v="7"/>
    <x v="63"/>
    <n v="204024"/>
    <s v="Y8GX"/>
    <d v="2024-02-14T00:00:00"/>
    <x v="2"/>
    <s v="QVS95     "/>
    <s v="Freight Charges"/>
    <n v="1"/>
    <n v="52.64"/>
    <n v="52.64"/>
    <n v="13.16"/>
    <s v=""/>
    <s v="DQCIAccountsReceivable@EurofinsUS.com"/>
  </r>
  <r>
    <s v="Land O'Lakes - Tulare, CA"/>
    <s v="DAI1000"/>
    <s v="Steven Correia  Ronie Sandoval"/>
    <s v="SCorreia@landolakes.com; RPhengsavath2@landolakes.com"/>
    <d v="2024-02-19T00:00:00"/>
    <s v="400 SOUTH M ST"/>
    <s v="TULARE"/>
    <x v="7"/>
    <x v="63"/>
    <n v="196599"/>
    <s v="Job"/>
    <d v="2023-12-08T00:00:00"/>
    <x v="2"/>
    <s v="QVS95     "/>
    <s v="Freight Charges"/>
    <n v="1"/>
    <n v="52.74"/>
    <n v="52.74"/>
    <n v="13.185"/>
    <s v=""/>
    <s v="DQCIAccountsReceivable@EurofinsUS.com"/>
  </r>
  <r>
    <s v="GRASSLAND DAIRY PRODUCTS"/>
    <s v="GRA1010"/>
    <s v=" LORIN DENK"/>
    <s v="lorin.denk@grassland.com"/>
    <d v="2024-01-23T00:00:00"/>
    <s v="N 8790 FAIRGROUND AVE"/>
    <s v="GREENWOOD"/>
    <x v="0"/>
    <x v="64"/>
    <n v="193405"/>
    <s v="Job"/>
    <d v="2023-11-06T00:00:00"/>
    <x v="3"/>
    <s v="QVS95     "/>
    <s v="Freight Charges"/>
    <n v="2"/>
    <n v="105.52"/>
    <n v="52.76"/>
    <n v="13.19"/>
    <s v=" LORIN DENK"/>
    <s v="ap@grassland.com"/>
  </r>
  <r>
    <s v="Prairie Farms Rockford"/>
    <s v="PRA1100"/>
    <s v="Wayne Verhagen; Alicia Lytle"/>
    <s v="mullerslab@yahoo.com; wverhagen@prairiefarms.com; Alytle@prairiefarms.com"/>
    <d v="2024-01-04T00:00:00"/>
    <s v="2110 Ogilby Road"/>
    <s v="Rockford"/>
    <x v="8"/>
    <x v="37"/>
    <n v="202712"/>
    <s v="Y8GX"/>
    <d v="2024-01-04T00:00:00"/>
    <x v="3"/>
    <s v="QVS95     "/>
    <s v="Freight Charges"/>
    <n v="1"/>
    <n v="52.84"/>
    <n v="52.84"/>
    <n v="13.21"/>
    <s v="Wayne Verhagen"/>
    <s v="PrairieFarmsDairyAccountsPayable@prairiefarms.com"/>
  </r>
  <r>
    <s v="Prairie Farms Rockford"/>
    <s v="PRA1100"/>
    <s v="Wayne Verhagen; Alicia Lytle"/>
    <s v="mullerslab@yahoo.com; wverhagen@prairiefarms.com; Alytle@prairiefarms.com"/>
    <d v="2024-01-30T00:00:00"/>
    <s v="2110 Ogilby Road"/>
    <s v="Rockford"/>
    <x v="8"/>
    <x v="37"/>
    <n v="202687"/>
    <s v="Job"/>
    <d v="2024-01-04T00:00:00"/>
    <x v="3"/>
    <s v="QVS95     "/>
    <s v="Freight Charges"/>
    <n v="1"/>
    <n v="52.92"/>
    <n v="52.92"/>
    <n v="13.23"/>
    <s v="Wayne Verhagen"/>
    <s v="PrairieFarmsDairyAccountsPayable@prairiefarms.com"/>
  </r>
  <r>
    <s v="Darigold - Lynden, WA"/>
    <s v="WES1008"/>
    <s v="Samantha Riegel  DICK PALMER"/>
    <s v="Dick.Palmer@darigold.com; Samantha.Riegel@darigold.com"/>
    <d v="2024-03-04T00:00:00"/>
    <s v="8424 DEPOT ROAD"/>
    <s v="LYNDEN"/>
    <x v="20"/>
    <x v="65"/>
    <n v="194751"/>
    <s v="Job"/>
    <d v="2023-11-16T00:00:00"/>
    <x v="2"/>
    <s v="QVS95     "/>
    <s v="Freight Charges"/>
    <n v="1"/>
    <n v="52.94"/>
    <n v="52.94"/>
    <n v="13.234999999999999"/>
    <s v="DICK PALMER"/>
    <s v="APinvoices@darigold.com; Samantha.Riegel@darigold.com"/>
  </r>
  <r>
    <s v="Agropur Inc. - Little Chute, WI"/>
    <s v="AGR1026"/>
    <s v="HEIDI SANDERFOOT  Terri Ploense "/>
    <s v="heidi.sanderfoot@agropur.com; molly.dobratz@agropur.com; terri.ploense@agropur.com"/>
    <d v="2024-01-30T00:00:00"/>
    <s v="3805 Freedom Rd "/>
    <s v="APPLETON"/>
    <x v="0"/>
    <x v="19"/>
    <n v="203252"/>
    <s v="Y8GX"/>
    <d v="2024-01-12T00:00:00"/>
    <x v="3"/>
    <s v="QVS95     "/>
    <s v="Freight Charges"/>
    <n v="1"/>
    <n v="53.16"/>
    <n v="53.16"/>
    <n v="13.29"/>
    <s v="HEIDI SANDERFOOT"/>
    <s v="ap.invoices@agropur.com"/>
  </r>
  <r>
    <s v="Prairie Farms Rockford"/>
    <s v="PRA1100"/>
    <s v="Wayne Verhagen; Alicia Lytle"/>
    <s v="mullerslab@yahoo.com; wverhagen@prairiefarms.com; Alytle@prairiefarms.com"/>
    <d v="2024-02-27T00:00:00"/>
    <s v="2110 Ogilby Road"/>
    <s v="Rockford"/>
    <x v="8"/>
    <x v="37"/>
    <n v="202689"/>
    <s v="Job"/>
    <d v="2024-01-04T00:00:00"/>
    <x v="3"/>
    <s v="QVS95     "/>
    <s v="Freight Charges"/>
    <n v="1"/>
    <n v="53.2"/>
    <n v="53.2"/>
    <n v="13.3"/>
    <s v="Wayne Verhagen"/>
    <s v="PrairieFarmsDairyAccountsPayable@prairiefarms.com"/>
  </r>
  <r>
    <s v="KEMPS CEDARBURG PLANT"/>
    <s v="MAR1003"/>
    <s v="MICHELLE RUDOLL, BILL BLANCHARD"/>
    <s v="michelle.rudoll@kemps.com; bill.blanchard@kemps.com; donna.mueller@kemps.com; bill.blanchard@kemps.com"/>
    <d v="2024-01-02T00:00:00"/>
    <s v="W55 N155 MCKINLEY BLVD"/>
    <s v="CEDARBURG"/>
    <x v="0"/>
    <x v="41"/>
    <n v="195672"/>
    <s v="Job"/>
    <d v="2023-12-05T00:00:00"/>
    <x v="3"/>
    <s v="QVS95     "/>
    <s v="Freight Charges"/>
    <n v="2"/>
    <n v="106.44"/>
    <n v="53.22"/>
    <n v="13.305"/>
    <s v=""/>
    <s v="KempsAP@kemps.com"/>
  </r>
  <r>
    <s v="KEMPS CEDARBURG PLANT"/>
    <s v="MAR1003"/>
    <s v="MICHELLE RUDOLL, BILL BLANCHARD"/>
    <s v="michelle.rudoll@kemps.com; bill.blanchard@kemps.com; donna.mueller@kemps.com; bill.blanchard@kemps.com"/>
    <d v="2024-01-30T00:00:00"/>
    <s v="W55 N155 MCKINLEY BLVD"/>
    <s v="CEDARBURG"/>
    <x v="0"/>
    <x v="41"/>
    <n v="195674"/>
    <s v="Job"/>
    <d v="2023-12-05T00:00:00"/>
    <x v="3"/>
    <s v="QVS95     "/>
    <s v="Freight Charges"/>
    <n v="2"/>
    <n v="106.6"/>
    <n v="53.3"/>
    <n v="13.324999999999999"/>
    <s v=""/>
    <s v="KempsAP@kemps.com"/>
  </r>
  <r>
    <s v="KEMPS FARGO PLANT/CASS CLAY"/>
    <s v="CAS1020"/>
    <s v="APRIL LINSTAEDT"/>
    <s v="aprill@cassclay.com; romanot@cassclay.com"/>
    <d v="2024-01-03T00:00:00"/>
    <s v="200 -20TH STREET N"/>
    <s v="FARGO"/>
    <x v="9"/>
    <x v="34"/>
    <n v="193581"/>
    <s v="Job"/>
    <d v="2023-11-06T00:00:00"/>
    <x v="3"/>
    <s v="QVS95     "/>
    <s v="Freight Charges"/>
    <n v="1"/>
    <n v="53.36"/>
    <n v="53.36"/>
    <n v="13.34"/>
    <s v=""/>
    <s v="KempsAP@kemps.com"/>
  </r>
  <r>
    <s v="FOREMOST FARMS USA/APPLETON"/>
    <s v="FOR1010"/>
    <s v="RYAN HAMMER"/>
    <s v="ryan.hammer@foremostfarms.com; vong.lor@foremostfarms.com"/>
    <d v="2024-02-19T00:00:00"/>
    <s v="1815 W SPENCER ST"/>
    <s v="APPLETON"/>
    <x v="0"/>
    <x v="62"/>
    <n v="195493"/>
    <s v="Job"/>
    <d v="2023-12-01T00:00:00"/>
    <x v="3"/>
    <s v="QVS95     "/>
    <s v="Freight Charges"/>
    <n v="1"/>
    <n v="55"/>
    <n v="55"/>
    <n v="13.75"/>
    <m/>
    <s v="ACCTPAY@FOREMOSTFARMS.COM"/>
  </r>
  <r>
    <s v="AGROPUR INC. - LUX"/>
    <s v="AGR1024"/>
    <s v="STEVE HEIM  ROGER KROHN"/>
    <s v="roger.krohn@agropur.com; steve.heim@agropur.com; pat.doell@agropur.com"/>
    <d v="2024-01-16T00:00:00"/>
    <s v="N2915 COUNTY ROAD AB"/>
    <s v="LUXEMBURG"/>
    <x v="0"/>
    <x v="66"/>
    <n v="192369"/>
    <s v="Job"/>
    <d v="2023-11-03T00:00:00"/>
    <x v="3"/>
    <s v="QVS95     "/>
    <s v="Freight Charges"/>
    <n v="1"/>
    <n v="55.4"/>
    <n v="55.4"/>
    <n v="13.85"/>
    <s v="STEVE HEIM  ROGER KROHN"/>
    <s v="ap.invoices@agropur.com"/>
  </r>
  <r>
    <s v="FOREMOST FARMS - LANCASTER"/>
    <s v="FOR1018"/>
    <s v="Stacy Lunsford"/>
    <s v="stacy.lunsford@foremostfarms.com; nichole.cathman@foremostfarms.com"/>
    <d v="2024-01-09T00:00:00"/>
    <s v="932 N MADISON ST"/>
    <s v="LANCASTER"/>
    <x v="0"/>
    <x v="67"/>
    <n v="192591"/>
    <s v="Job"/>
    <d v="2023-11-03T00:00:00"/>
    <x v="3"/>
    <s v="QVS95     "/>
    <s v="Freight Charges"/>
    <n v="1"/>
    <n v="55.4"/>
    <n v="55.4"/>
    <n v="13.85"/>
    <m/>
    <s v="ACCTPAY@FOREMOSTFARMS.COM"/>
  </r>
  <r>
    <s v="FOREMOST FARMS"/>
    <s v="FOR1021"/>
    <s v="TANYA KENNEDY,  LESLIE RAY"/>
    <s v="tanya.kennedy@foremostfarms.com; Leslie.Ray@foremostfarms.com"/>
    <d v="2024-01-16T00:00:00"/>
    <s v="501 S. PINE ST"/>
    <s v="REEDSBURG"/>
    <x v="0"/>
    <x v="68"/>
    <n v="192607"/>
    <s v="Job"/>
    <d v="2023-11-03T00:00:00"/>
    <x v="3"/>
    <s v="QVS95     "/>
    <s v="Freight Charges"/>
    <n v="1"/>
    <n v="55.4"/>
    <n v="55.4"/>
    <n v="13.85"/>
    <s v=""/>
    <s v="acctpay@foremostfarms.com"/>
  </r>
  <r>
    <s v="Grande Cheese - Lomira, WI"/>
    <s v="GRA1030"/>
    <s v="KEVIN KROHN"/>
    <s v="kevin.krohn@grande.com"/>
    <d v="2024-01-08T00:00:00"/>
    <s v="302 EAST MAIN STREET"/>
    <s v="LOMIRA"/>
    <x v="0"/>
    <x v="69"/>
    <n v="192621"/>
    <s v="Job"/>
    <d v="2023-11-03T00:00:00"/>
    <x v="3"/>
    <s v="QVS95     "/>
    <s v="Freight Charges"/>
    <n v="1"/>
    <n v="55.4"/>
    <n v="55.4"/>
    <n v="13.85"/>
    <s v="Jennifer Voegeli"/>
    <s v="accounts.payable@grande.com"/>
  </r>
  <r>
    <s v="WAPSIE VALLEY CREAMERY"/>
    <s v="WAP1010"/>
    <s v="Russ Beier   Cristy Grover"/>
    <s v="russb@wapsievalley.com; cristyg@wapsievalley.com"/>
    <d v="2024-01-15T00:00:00"/>
    <s v="300 10TH ST NE"/>
    <s v="INDEPENDENCE"/>
    <x v="4"/>
    <x v="70"/>
    <n v="193783"/>
    <s v="Job"/>
    <d v="2023-11-07T00:00:00"/>
    <x v="3"/>
    <s v="QVS95     "/>
    <s v="Freight Charges"/>
    <n v="1"/>
    <n v="55.4"/>
    <n v="55.4"/>
    <n v="13.85"/>
    <s v="Russ Beier"/>
    <s v="wvcap@wapsievalley.com; teresad@wapsievalley.com"/>
  </r>
  <r>
    <s v="FOREMOST FARMS - LANCASTER"/>
    <s v="FOR1018"/>
    <s v="Stacy Lunsford"/>
    <s v="stacy.lunsford@foremostfarms.com; nichole.cathman@foremostfarms.com"/>
    <d v="2024-01-09T00:00:00"/>
    <s v="932 N MADISON ST"/>
    <s v="LANCASTER"/>
    <x v="0"/>
    <x v="67"/>
    <n v="194909"/>
    <s v="Y8GX"/>
    <d v="2023-11-16T00:00:00"/>
    <x v="3"/>
    <s v="QVS95     "/>
    <s v="Freight Charges"/>
    <n v="1"/>
    <n v="55.4"/>
    <n v="55.4"/>
    <n v="13.85"/>
    <m/>
    <s v="ACCTPAY@FOREMOSTFARMS.COM"/>
  </r>
  <r>
    <s v="KEMPS FARMINGTON DISTRIBUTION CENTER"/>
    <s v="MAR1010"/>
    <s v="PAUL DOLEZAL  JANNIE GILLISPIE"/>
    <s v="paul.dolezal@kemps.com; jannie.gillispie@kemps.com"/>
    <d v="2024-01-09T00:00:00"/>
    <s v="21140 CHIPPENDALE AVE"/>
    <s v="FARMINGTON"/>
    <x v="2"/>
    <x v="71"/>
    <n v="195176"/>
    <s v="Job"/>
    <d v="2023-11-27T00:00:00"/>
    <x v="3"/>
    <s v="QVS95     "/>
    <s v="Freight Charges"/>
    <n v="1"/>
    <n v="55.4"/>
    <n v="55.4"/>
    <n v="13.85"/>
    <s v=""/>
    <s v="KempsAP@kemps.com"/>
  </r>
  <r>
    <s v="KEMPS FARMINGTON DISTRIBUTION CENTER"/>
    <s v="MAR1010"/>
    <s v="PAUL DOLEZAL  JANNIE GILLISPIE"/>
    <s v="paul.dolezal@kemps.com; jannie.gillispie@kemps.com"/>
    <d v="2024-01-15T00:00:00"/>
    <s v="21140 CHIPPENDALE AVE"/>
    <s v="FARMINGTON"/>
    <x v="2"/>
    <x v="71"/>
    <n v="195177"/>
    <s v="Job"/>
    <d v="2023-11-27T00:00:00"/>
    <x v="3"/>
    <s v="QVS95     "/>
    <s v="Freight Charges"/>
    <n v="1"/>
    <n v="55.4"/>
    <n v="55.4"/>
    <n v="13.85"/>
    <s v=""/>
    <s v="KempsAP@kemps.com"/>
  </r>
  <r>
    <s v="EDGE DAIRY FARMER COOPERATIVE"/>
    <s v="EDG1010"/>
    <s v="Peter Scharpe"/>
    <s v="pscharpe@voiceofmilk.com"/>
    <d v="2024-01-09T00:00:00"/>
    <s v="2763 Manitowoc Rd Ste B"/>
    <s v="Green Bay"/>
    <x v="0"/>
    <x v="72"/>
    <n v="195476"/>
    <s v="Job"/>
    <d v="2023-12-01T00:00:00"/>
    <x v="3"/>
    <s v="QVS95     "/>
    <s v="Freight Charges"/>
    <n v="1"/>
    <n v="55.4"/>
    <n v="55.4"/>
    <n v="13.85"/>
    <s v="Peter Scharpe"/>
    <s v="finance@dairyforward.com"/>
  </r>
  <r>
    <s v="Kraft Foods Group - Beaver Dam, WI"/>
    <s v="KRA1100"/>
    <s v="CHRISTOPHER WOLF TOM KUEHN"/>
    <s v="christopher.wolf@kraftheinzcompany.com; thomas.kuehn@kraftfoods.com; connie.salzman@kraftheinz.com; Andrew.Stommel@kraftheinz.com"/>
    <d v="2024-01-15T00:00:00"/>
    <s v="419 S CENTER ST"/>
    <s v="BEAVER DAM"/>
    <x v="0"/>
    <x v="20"/>
    <n v="196424"/>
    <s v="Job"/>
    <d v="2023-12-07T00:00:00"/>
    <x v="2"/>
    <s v="QVS95     "/>
    <s v="Freight Charges"/>
    <n v="1"/>
    <n v="55.4"/>
    <n v="55.4"/>
    <n v="13.85"/>
    <s v=""/>
    <s v="DQCIAccountsReceivable@EurofinsUS.com; Connie.salzman@kraftHeinz.com"/>
  </r>
  <r>
    <s v="FIRST DISTRICT ASSOC"/>
    <s v="FIR1010"/>
    <s v="ASHLEY FROEMMING"/>
    <s v="afroemming@firstdistrict.com"/>
    <d v="2024-01-09T00:00:00"/>
    <s v="101 SOUTH SWIFT AVE"/>
    <s v="LITCHFIELD"/>
    <x v="2"/>
    <x v="73"/>
    <n v="196698"/>
    <s v="Job"/>
    <d v="2023-12-08T00:00:00"/>
    <x v="3"/>
    <s v="QVS95     "/>
    <s v="Freight Charges"/>
    <n v="1"/>
    <n v="55.4"/>
    <n v="55.4"/>
    <n v="13.85"/>
    <s v="ASHLEY FROEMMING"/>
    <s v="aengel@firstdistrict.com; ap@firstdistrict.com"/>
  </r>
  <r>
    <s v="FIRST DISTRICT ASSOC"/>
    <s v="FIR1010"/>
    <s v="ASHLEY FROEMMING"/>
    <s v="afroemming@firstdistrict.com"/>
    <d v="2024-01-16T00:00:00"/>
    <s v="101 SOUTH SWIFT AVE"/>
    <s v="LITCHFIELD"/>
    <x v="2"/>
    <x v="73"/>
    <n v="196699"/>
    <s v="Job"/>
    <d v="2023-12-08T00:00:00"/>
    <x v="3"/>
    <s v="QVS95     "/>
    <s v="Freight Charges"/>
    <n v="1"/>
    <n v="55.4"/>
    <n v="55.4"/>
    <n v="13.85"/>
    <s v="ASHLEY FROEMMING"/>
    <s v="aengel@firstdistrict.com; ap@firstdistrict.com"/>
  </r>
  <r>
    <s v="AGROPUR INC/ LE SUEUR CHEESE"/>
    <s v="LES1010"/>
    <s v="Shawn Pierce MICHELLE ROTTERMOND"/>
    <s v="Shawn.Pierce@agropur.com; Bob.Lindeman@agropur.com"/>
    <d v="2024-01-09T00:00:00"/>
    <s v="719 N MAIN"/>
    <s v="LE SUEUR"/>
    <x v="2"/>
    <x v="74"/>
    <n v="200931"/>
    <s v="Job"/>
    <d v="2023-12-12T00:00:00"/>
    <x v="3"/>
    <s v="QVS95     "/>
    <s v="Freight Charges"/>
    <n v="1"/>
    <n v="55.4"/>
    <n v="55.4"/>
    <n v="13.85"/>
    <s v="Lynn Flitter "/>
    <s v="LeSueur.Purchasing@Agropur.com"/>
  </r>
  <r>
    <s v="Grande Cheese - Wyocena, WI"/>
    <s v="GRA1021"/>
    <s v="Rachel Giese"/>
    <s v="Jason.Weisensel@grande.com; Rachel.Giese@grande.com"/>
    <d v="2024-01-16T00:00:00"/>
    <s v="181 WEST MONROE"/>
    <s v="WYOCENA"/>
    <x v="0"/>
    <x v="75"/>
    <n v="201267"/>
    <s v="Job"/>
    <d v="2023-12-13T00:00:00"/>
    <x v="3"/>
    <s v="QVS95     "/>
    <s v="Freight Charges"/>
    <n v="1"/>
    <n v="55.4"/>
    <n v="55.4"/>
    <n v="13.85"/>
    <s v="Jennifer Voegeli"/>
    <s v="accounts.payable@grande.com"/>
  </r>
  <r>
    <s v="SARTORI COMPANY/ ANTIGO"/>
    <s v="SAR1005"/>
    <s v="TASHA RASMUSSEN  MELISSA MILLER"/>
    <s v="trasmussen@sartoricheese.com; AntigoQA@sartoricheese.com; mmiller@sartoricheese.com"/>
    <d v="2024-01-16T00:00:00"/>
    <s v="201 MORSE STREET"/>
    <s v="ANTIGO"/>
    <x v="0"/>
    <x v="76"/>
    <n v="201324"/>
    <s v="Job"/>
    <d v="2023-12-13T00:00:00"/>
    <x v="3"/>
    <s v="QVS95     "/>
    <s v="Freight Charges"/>
    <n v="1"/>
    <n v="55.4"/>
    <n v="55.4"/>
    <n v="13.85"/>
    <s v="TASHA RASMUSSEN  MELISSA MILLER"/>
    <s v="accountspayable@sartoricompany.com"/>
  </r>
  <r>
    <s v="SARTORI COMPANY/ ANTIGO"/>
    <s v="SAR1005"/>
    <s v="TASHA RASMUSSEN  MELISSA MILLER"/>
    <s v="trasmussen@sartoricheese.com; AntigoQA@sartoricheese.com; mmiller@sartoricheese.com"/>
    <d v="2024-01-08T00:00:00"/>
    <s v="201 MORSE STREET"/>
    <s v="ANTIGO"/>
    <x v="0"/>
    <x v="76"/>
    <n v="202775"/>
    <s v="Y8GX"/>
    <d v="2024-01-08T00:00:00"/>
    <x v="3"/>
    <s v="QVS95     "/>
    <s v="Freight Charges"/>
    <n v="1"/>
    <n v="55.4"/>
    <n v="55.4"/>
    <n v="13.85"/>
    <s v="TASHA RASMUSSEN  MELISSA MILLER"/>
    <s v="accountspayable@sartoricompany.com"/>
  </r>
  <r>
    <s v="GRANDE CHEESE - BROWNSVILLE"/>
    <s v="GRA1022"/>
    <s v=" GLENN WIESE"/>
    <s v="Allison.Dorzok@grande.com;Kayla.Bladl@grande.com;josh.guell@grande.com"/>
    <d v="2024-02-06T00:00:00"/>
    <s v="N11689 Dairy Road"/>
    <s v="BROWNSVILLE"/>
    <x v="0"/>
    <x v="17"/>
    <n v="203496"/>
    <s v="Y8GX"/>
    <d v="2024-01-24T00:00:00"/>
    <x v="2"/>
    <s v="QVS95     "/>
    <s v="Freight Charges"/>
    <n v="1"/>
    <n v="55.53"/>
    <n v="55.53"/>
    <n v="13.8825"/>
    <s v="Jennifer Voegeli"/>
    <s v="accounts.payable@grande.com"/>
  </r>
  <r>
    <s v="BELGIOIOSO CHEESE"/>
    <s v="BEL1050"/>
    <s v="SAMANTHA MINOR"/>
    <s v="samantha.minor@belgioioso.com"/>
    <d v="2024-01-03T00:00:00"/>
    <s v="5911 COUNTY ROAD NN"/>
    <s v="DENMARK"/>
    <x v="0"/>
    <x v="77"/>
    <n v="192376"/>
    <s v="Job"/>
    <d v="2023-11-03T00:00:00"/>
    <x v="3"/>
    <s v="QVS95     "/>
    <s v="Freight Charges"/>
    <n v="1"/>
    <n v="55.6"/>
    <n v="55.6"/>
    <n v="13.9"/>
    <s v="ACCOUNTS PAYABLE"/>
    <s v="invoice@belgioioso.com"/>
  </r>
  <r>
    <s v="WAPSIE VALLEY CREAMERY"/>
    <s v="WAP1010"/>
    <s v="Russ Beier   Cristy Grover"/>
    <s v="russb@wapsievalley.com; cristyg@wapsievalley.com"/>
    <d v="2024-01-02T00:00:00"/>
    <s v="300 10TH ST NE"/>
    <s v="INDEPENDENCE"/>
    <x v="4"/>
    <x v="78"/>
    <n v="193781"/>
    <s v="Job"/>
    <d v="2023-11-07T00:00:00"/>
    <x v="3"/>
    <s v="QVS95     "/>
    <s v="Freight Charges"/>
    <n v="1"/>
    <n v="55.6"/>
    <n v="55.6"/>
    <n v="13.9"/>
    <s v="Russ Beier"/>
    <s v="wvcap@wapsievalley.com; teresad@wapsievalley.com"/>
  </r>
  <r>
    <s v="Kemps - Le Mars"/>
    <s v="WEL1010"/>
    <s v="Zach Woods"/>
    <s v="Zachary_woods@deanfoods.com; zachary.woods@kemps.com"/>
    <d v="2024-01-02T00:00:00"/>
    <s v="1188 LINCOLN ST SW"/>
    <s v="LE MARS"/>
    <x v="4"/>
    <x v="79"/>
    <n v="194541"/>
    <s v="Job"/>
    <d v="2023-11-10T00:00:00"/>
    <x v="3"/>
    <s v="QVS95     "/>
    <s v="Freight Charges"/>
    <n v="1"/>
    <n v="55.6"/>
    <n v="55.6"/>
    <n v="13.9"/>
    <s v="Zach Woods"/>
    <s v="invoices@deanfoods.coupahost.com"/>
  </r>
  <r>
    <s v="KEMPS FARMINGTON DISTRIBUTION CENTER"/>
    <s v="MAR1010"/>
    <s v="PAUL DOLEZAL  JANNIE GILLISPIE"/>
    <s v="paul.dolezal@kemps.com; jannie.gillispie@kemps.com"/>
    <d v="2024-01-02T00:00:00"/>
    <s v="21140 CHIPPENDALE AVE"/>
    <s v="FARMINGTON"/>
    <x v="2"/>
    <x v="71"/>
    <n v="195175"/>
    <s v="Job"/>
    <d v="2023-11-27T00:00:00"/>
    <x v="3"/>
    <s v="QVS95     "/>
    <s v="Freight Charges"/>
    <n v="1"/>
    <n v="55.6"/>
    <n v="55.6"/>
    <n v="13.9"/>
    <s v=""/>
    <s v="KempsAP@kemps.com"/>
  </r>
  <r>
    <s v="FIRST DISTRICT ASSOC"/>
    <s v="FIR1010"/>
    <s v="ASHLEY FROEMMING"/>
    <s v="afroemming@firstdistrict.com"/>
    <d v="2024-01-03T00:00:00"/>
    <s v="101 SOUTH SWIFT AVE"/>
    <s v="LITCHFIELD"/>
    <x v="2"/>
    <x v="73"/>
    <n v="196697"/>
    <s v="Job"/>
    <d v="2023-12-08T00:00:00"/>
    <x v="3"/>
    <s v="QVS95     "/>
    <s v="Freight Charges"/>
    <n v="1"/>
    <n v="55.6"/>
    <n v="55.6"/>
    <n v="13.9"/>
    <s v="ASHLEY FROEMMING"/>
    <s v="aengel@firstdistrict.com; ap@firstdistrict.com"/>
  </r>
  <r>
    <s v="SARTORI COMPANY/ PLYMOUTH"/>
    <s v="SAR1010"/>
    <s v="Lauren Bruggink"/>
    <s v=" lbruggink@sartoricheese.com; cswoverland@sartoricheese.com"/>
    <d v="2024-01-03T00:00:00"/>
    <s v="1001 SARTORI WHEY"/>
    <s v="PLYMOUTH"/>
    <x v="0"/>
    <x v="80"/>
    <n v="200697"/>
    <s v="Job"/>
    <d v="2023-12-11T00:00:00"/>
    <x v="3"/>
    <s v="QVS95     "/>
    <s v="Freight Charges"/>
    <n v="1"/>
    <n v="55.6"/>
    <n v="55.6"/>
    <n v="13.9"/>
    <s v="Tasha Rasmussen Melissa Miller"/>
    <s v="accountspayable@sartoricompany.com"/>
  </r>
  <r>
    <s v="AGROPUR INC/ LE SUEUR CHEESE"/>
    <s v="LES1010"/>
    <s v="Shawn Pierce MICHELLE ROTTERMOND"/>
    <s v="Shawn.Pierce@agropur.com; Bob.Lindeman@agropur.com"/>
    <d v="2024-01-02T00:00:00"/>
    <s v="719 N MAIN"/>
    <s v="LE SUEUR"/>
    <x v="2"/>
    <x v="74"/>
    <n v="200930"/>
    <s v="Job"/>
    <d v="2023-12-12T00:00:00"/>
    <x v="3"/>
    <s v="QVS95     "/>
    <s v="Freight Charges"/>
    <n v="1"/>
    <n v="55.6"/>
    <n v="55.6"/>
    <n v="13.9"/>
    <s v="Lynn Flitter "/>
    <s v="LeSueur.Purchasing@Agropur.com"/>
  </r>
  <r>
    <s v="SARTORI COMPANY/ ANTIGO"/>
    <s v="SAR1005"/>
    <s v="TASHA RASMUSSEN  MELISSA MILLER"/>
    <s v="trasmussen@sartoricheese.com; AntigoQA@sartoricheese.com; mmiller@sartoricheese.com"/>
    <d v="2024-01-03T00:00:00"/>
    <s v="201 MORSE STREET"/>
    <s v="ANTIGO"/>
    <x v="0"/>
    <x v="76"/>
    <n v="201323"/>
    <s v="Job"/>
    <d v="2023-12-13T00:00:00"/>
    <x v="3"/>
    <s v="QVS95     "/>
    <s v="Freight Charges"/>
    <n v="1"/>
    <n v="55.6"/>
    <n v="55.6"/>
    <n v="13.9"/>
    <s v="TASHA RASMUSSEN  MELISSA MILLER"/>
    <s v="accountspayable@sartoricompany.com"/>
  </r>
  <r>
    <s v="FOREMOST FARMS - LANCASTER"/>
    <s v="FOR1018"/>
    <s v="Stacy Lunsford"/>
    <s v="stacy.lunsford@foremostfarms.com; nichole.cathman@foremostfarms.com"/>
    <d v="2024-01-23T00:00:00"/>
    <s v="932 N MADISON ST"/>
    <s v="LANCASTER"/>
    <x v="0"/>
    <x v="67"/>
    <n v="192592"/>
    <s v="Job"/>
    <d v="2023-11-03T00:00:00"/>
    <x v="3"/>
    <s v="QVS95     "/>
    <s v="Freight Charges"/>
    <n v="1"/>
    <n v="55.68"/>
    <n v="55.68"/>
    <n v="13.92"/>
    <m/>
    <s v="ACCTPAY@FOREMOSTFARMS.COM"/>
  </r>
  <r>
    <s v="Grande Cheese - Lomira, WI"/>
    <s v="GRA1030"/>
    <s v="KEVIN KROHN"/>
    <s v="kevin.krohn@grande.com"/>
    <d v="2024-01-22T00:00:00"/>
    <s v="302 EAST MAIN STREET"/>
    <s v="LOMIRA"/>
    <x v="0"/>
    <x v="69"/>
    <n v="192622"/>
    <s v="Job"/>
    <d v="2023-11-03T00:00:00"/>
    <x v="3"/>
    <s v="QVS95     "/>
    <s v="Freight Charges"/>
    <n v="1"/>
    <n v="55.68"/>
    <n v="55.68"/>
    <n v="13.92"/>
    <s v="Jennifer Voegeli"/>
    <s v="accounts.payable@grande.com"/>
  </r>
  <r>
    <s v="WAPSIE VALLEY CREAMERY"/>
    <s v="WAP1010"/>
    <s v="Russ Beier   Cristy Grover"/>
    <s v="russb@wapsievalley.com; cristyg@wapsievalley.com"/>
    <d v="2024-01-29T00:00:00"/>
    <s v="300 10TH ST NE"/>
    <s v="INDEPENDENCE"/>
    <x v="4"/>
    <x v="70"/>
    <n v="193785"/>
    <s v="Job"/>
    <d v="2023-11-07T00:00:00"/>
    <x v="3"/>
    <s v="QVS95     "/>
    <s v="Freight Charges"/>
    <n v="1"/>
    <n v="55.68"/>
    <n v="55.68"/>
    <n v="13.92"/>
    <s v="Russ Beier"/>
    <s v="wvcap@wapsievalley.com; teresad@wapsievalley.com"/>
  </r>
  <r>
    <s v="KEMPS FARMINGTON DISTRIBUTION CENTER"/>
    <s v="MAR1010"/>
    <s v="PAUL DOLEZAL  JANNIE GILLISPIE"/>
    <s v="paul.dolezal@kemps.com; jannie.gillispie@kemps.com"/>
    <d v="2024-01-22T00:00:00"/>
    <s v="21140 CHIPPENDALE AVE"/>
    <s v="FARMINGTON"/>
    <x v="2"/>
    <x v="71"/>
    <n v="195178"/>
    <s v="Job"/>
    <d v="2023-11-27T00:00:00"/>
    <x v="3"/>
    <s v="QVS95     "/>
    <s v="Freight Charges"/>
    <n v="1"/>
    <n v="55.68"/>
    <n v="55.68"/>
    <n v="13.92"/>
    <s v=""/>
    <s v="KempsAP@kemps.com"/>
  </r>
  <r>
    <s v="KEMPS FARMINGTON DISTRIBUTION CENTER"/>
    <s v="MAR1010"/>
    <s v="PAUL DOLEZAL  JANNIE GILLISPIE"/>
    <s v="paul.dolezal@kemps.com; jannie.gillispie@kemps.com"/>
    <d v="2024-01-29T00:00:00"/>
    <s v="21140 CHIPPENDALE AVE"/>
    <s v="FARMINGTON"/>
    <x v="2"/>
    <x v="71"/>
    <n v="195179"/>
    <s v="Job"/>
    <d v="2023-11-27T00:00:00"/>
    <x v="3"/>
    <s v="QVS95     "/>
    <s v="Freight Charges"/>
    <n v="1"/>
    <n v="55.68"/>
    <n v="55.68"/>
    <n v="13.92"/>
    <s v=""/>
    <s v="KempsAP@kemps.com"/>
  </r>
  <r>
    <s v="FIRST DISTRICT ASSOC"/>
    <s v="FIR1010"/>
    <s v="ASHLEY FROEMMING"/>
    <s v="afroemming@firstdistrict.com"/>
    <d v="2024-01-23T00:00:00"/>
    <s v="101 SOUTH SWIFT AVE"/>
    <s v="LITCHFIELD"/>
    <x v="2"/>
    <x v="73"/>
    <n v="196700"/>
    <s v="Job"/>
    <d v="2023-12-08T00:00:00"/>
    <x v="3"/>
    <s v="QVS95     "/>
    <s v="Freight Charges"/>
    <n v="1"/>
    <n v="55.68"/>
    <n v="55.68"/>
    <n v="13.92"/>
    <s v="ASHLEY FROEMMING"/>
    <s v="aengel@firstdistrict.com; ap@firstdistrict.com"/>
  </r>
  <r>
    <s v="FIRST DISTRICT ASSOC"/>
    <s v="FIR1010"/>
    <s v="ASHLEY FROEMMING"/>
    <s v="afroemming@firstdistrict.com"/>
    <d v="2024-01-30T00:00:00"/>
    <s v="101 SOUTH SWIFT AVE"/>
    <s v="LITCHFIELD"/>
    <x v="2"/>
    <x v="73"/>
    <n v="196701"/>
    <s v="Job"/>
    <d v="2023-12-08T00:00:00"/>
    <x v="3"/>
    <s v="QVS95     "/>
    <s v="Freight Charges"/>
    <n v="1"/>
    <n v="55.68"/>
    <n v="55.68"/>
    <n v="13.92"/>
    <s v="ASHLEY FROEMMING"/>
    <s v="aengel@firstdistrict.com; ap@firstdistrict.com"/>
  </r>
  <r>
    <s v="SARTORI COMPANY/ PLYMOUTH"/>
    <s v="SAR1010"/>
    <s v="Lauren Bruggink"/>
    <s v=" lbruggink@sartoricheese.com; cswoverland@sartoricheese.com"/>
    <d v="2024-01-29T00:00:00"/>
    <s v="1001 SARTORI WHEY"/>
    <s v="PLYMOUTH"/>
    <x v="0"/>
    <x v="80"/>
    <n v="200699"/>
    <s v="Job"/>
    <d v="2023-12-11T00:00:00"/>
    <x v="3"/>
    <s v="QVS95     "/>
    <s v="Freight Charges"/>
    <n v="1"/>
    <n v="55.68"/>
    <n v="55.68"/>
    <n v="13.92"/>
    <s v="Tasha Rasmussen Melissa Miller"/>
    <s v="accountspayable@sartoricompany.com"/>
  </r>
  <r>
    <s v="Saputo Greenway"/>
    <s v="SAP1018"/>
    <s v="Heather Duckworth"/>
    <s v="heather.duckworth@saputo.com"/>
    <d v="2024-01-23T00:00:00"/>
    <s v="522 Greenway Court"/>
    <s v="Reedsburg"/>
    <x v="0"/>
    <x v="68"/>
    <n v="201002"/>
    <s v="Job"/>
    <d v="2023-12-12T00:00:00"/>
    <x v="3"/>
    <s v="QVS95     "/>
    <s v="Freight Charges"/>
    <n v="1"/>
    <n v="55.68"/>
    <n v="55.68"/>
    <n v="13.92"/>
    <s v="Heather Duckworth"/>
    <s v="heather.duckworth@saputo.com; scusaapinvoices@saputo.com"/>
  </r>
  <r>
    <s v="SARTORI COMPANY/ ANTIGO"/>
    <s v="SAR1005"/>
    <s v="TASHA RASMUSSEN  MELISSA MILLER"/>
    <s v="trasmussen@sartoricheese.com; AntigoQA@sartoricheese.com; mmiller@sartoricheese.com"/>
    <d v="2024-01-30T00:00:00"/>
    <s v="201 MORSE STREET"/>
    <s v="ANTIGO"/>
    <x v="0"/>
    <x v="76"/>
    <n v="201325"/>
    <s v="Job"/>
    <d v="2023-12-13T00:00:00"/>
    <x v="3"/>
    <s v="QVS95     "/>
    <s v="Freight Charges"/>
    <n v="1"/>
    <n v="55.68"/>
    <n v="55.68"/>
    <n v="13.92"/>
    <s v="TASHA RASMUSSEN  MELISSA MILLER"/>
    <s v="accountspayable@sartoricompany.com"/>
  </r>
  <r>
    <s v="Grande Cheese - Lomira, WI"/>
    <s v="GRA1030"/>
    <s v="KEVIN KROHN"/>
    <s v="kevin.krohn@grande.com"/>
    <d v="2024-01-22T00:00:00"/>
    <s v="302 EAST MAIN STREET"/>
    <s v="LOMIRA"/>
    <x v="0"/>
    <x v="69"/>
    <n v="203408"/>
    <s v="Y8GX"/>
    <d v="2024-01-19T00:00:00"/>
    <x v="3"/>
    <s v="QVS95     "/>
    <s v="Freight Charges"/>
    <n v="1"/>
    <n v="55.68"/>
    <n v="55.68"/>
    <n v="13.92"/>
    <s v="Jennifer Voegeli"/>
    <s v="accounts.payable@grande.com"/>
  </r>
  <r>
    <s v="BLUE BELL CREAMERY - BROKEN ARROW"/>
    <s v="BLU1025"/>
    <s v="PATRICIA BRITTENHAM  JEFF MARTIN MATTHEW SMITHBERG"/>
    <s v="Patricia.Brittenham@bluebell.com; jeff.martin@bluebell.com; "/>
    <d v="2024-01-09T00:00:00"/>
    <s v="8201 EAST HWY 51"/>
    <s v="BROKEN ARROW"/>
    <x v="23"/>
    <x v="81"/>
    <n v="192418"/>
    <s v="Job"/>
    <d v="2023-11-03T00:00:00"/>
    <x v="3"/>
    <s v="QVS95     "/>
    <s v="Freight Charges"/>
    <n v="1"/>
    <n v="55.76"/>
    <n v="55.76"/>
    <n v="13.94"/>
    <s v="PATRICIA BRITTENHAM  JEFF MARTIN MATTHEW SMITHBERG"/>
    <s v="Patricia.Brittenham@bluebell.com; jeff.martin@bluebell.com; faith.garman@bluebell.com"/>
  </r>
  <r>
    <s v="Grande Cheese - Lomira, WI"/>
    <s v="GRA1030"/>
    <s v="KEVIN KROHN"/>
    <s v="kevin.krohn@grande.com"/>
    <d v="2024-02-05T00:00:00"/>
    <s v="302 EAST MAIN STREET"/>
    <s v="LOMIRA"/>
    <x v="0"/>
    <x v="69"/>
    <n v="192623"/>
    <s v="Job"/>
    <d v="2023-11-03T00:00:00"/>
    <x v="3"/>
    <s v="QVS95     "/>
    <s v="Freight Charges"/>
    <n v="1"/>
    <n v="55.76"/>
    <n v="55.76"/>
    <n v="13.94"/>
    <s v="Jennifer Voegeli"/>
    <s v="accounts.payable@grande.com"/>
  </r>
  <r>
    <s v="KEMPS FARMINGTON DISTRIBUTION CENTER"/>
    <s v="MAR1010"/>
    <s v="PAUL DOLEZAL  JANNIE GILLISPIE"/>
    <s v="paul.dolezal@kemps.com; jannie.gillispie@kemps.com"/>
    <d v="2024-02-05T00:00:00"/>
    <s v="21140 CHIPPENDALE AVE"/>
    <s v="FARMINGTON"/>
    <x v="2"/>
    <x v="71"/>
    <n v="195180"/>
    <s v="Job"/>
    <d v="2023-11-27T00:00:00"/>
    <x v="3"/>
    <s v="QVS95     "/>
    <s v="Freight Charges"/>
    <n v="1"/>
    <n v="55.76"/>
    <n v="55.76"/>
    <n v="13.94"/>
    <s v=""/>
    <s v="KempsAP@kemps.com"/>
  </r>
  <r>
    <s v="FIRST DISTRICT ASSOC"/>
    <s v="FIR1010"/>
    <s v="ASHLEY FROEMMING"/>
    <s v="afroemming@firstdistrict.com"/>
    <d v="2024-02-06T00:00:00"/>
    <s v="101 SOUTH SWIFT AVE"/>
    <s v="LITCHFIELD"/>
    <x v="2"/>
    <x v="73"/>
    <n v="196702"/>
    <s v="Job"/>
    <d v="2023-12-08T00:00:00"/>
    <x v="3"/>
    <s v="QVS95     "/>
    <s v="Freight Charges"/>
    <n v="1"/>
    <n v="55.76"/>
    <n v="55.76"/>
    <n v="13.94"/>
    <s v="ASHLEY FROEMMING"/>
    <s v="aengel@firstdistrict.com; ap@firstdistrict.com"/>
  </r>
  <r>
    <s v="DAIRY FARMERS OF AMERICA"/>
    <s v="DAI1032"/>
    <s v="Jonathan Russon"/>
    <s v="dadavis@dfamilk.com;tsagel@dfamilk.com; jrusson@dfamilk.com"/>
    <d v="2024-01-16T00:00:00"/>
    <s v="2301 E. BIJOU AVE"/>
    <s v="FORT MORGAN"/>
    <x v="24"/>
    <x v="82"/>
    <n v="201692"/>
    <s v="Job"/>
    <d v="2023-12-19T00:00:00"/>
    <x v="3"/>
    <s v="QVS95     "/>
    <s v="Freight Charges"/>
    <n v="1"/>
    <n v="55.76"/>
    <n v="55.76"/>
    <n v="13.94"/>
    <s v="Jonathan Russon"/>
    <s v="jrusson@dfamilk.com"/>
  </r>
  <r>
    <s v="FOREMOST FARMS - LANCASTER"/>
    <s v="FOR1018"/>
    <s v="Stacy Lunsford"/>
    <s v="stacy.lunsford@foremostfarms.com; nichole.cathman@foremostfarms.com"/>
    <d v="2024-02-12T00:00:00"/>
    <s v="932 N MADISON ST"/>
    <s v="LANCASTER"/>
    <x v="0"/>
    <x v="67"/>
    <n v="192593"/>
    <s v="Job"/>
    <d v="2023-11-03T00:00:00"/>
    <x v="3"/>
    <s v="QVS95     "/>
    <s v="Freight Charges"/>
    <n v="1"/>
    <n v="55.84"/>
    <n v="55.84"/>
    <n v="13.96"/>
    <m/>
    <s v="ACCTPAY@FOREMOSTFARMS.COM"/>
  </r>
  <r>
    <s v="WAPSIE VALLEY CREAMERY"/>
    <s v="WAP1010"/>
    <s v="Russ Beier   Cristy Grover"/>
    <s v="russb@wapsievalley.com; cristyg@wapsievalley.com"/>
    <d v="2024-02-12T00:00:00"/>
    <s v="300 10TH ST NE"/>
    <s v="INDEPENDENCE"/>
    <x v="4"/>
    <x v="70"/>
    <n v="193787"/>
    <s v="Job"/>
    <d v="2023-11-07T00:00:00"/>
    <x v="3"/>
    <s v="QVS95     "/>
    <s v="Freight Charges"/>
    <n v="1"/>
    <n v="55.84"/>
    <n v="55.84"/>
    <n v="13.96"/>
    <s v="Russ Beier"/>
    <s v="wvcap@wapsievalley.com; teresad@wapsievalley.com"/>
  </r>
  <r>
    <s v="Kemps - Le Mars"/>
    <s v="WEL1010"/>
    <s v="Zach Woods"/>
    <s v="Zachary_woods@deanfoods.com; zachary.woods@kemps.com"/>
    <d v="2024-02-12T00:00:00"/>
    <s v="1188 LINCOLN ST SW"/>
    <s v="LE MARS"/>
    <x v="4"/>
    <x v="79"/>
    <n v="194542"/>
    <s v="Job"/>
    <d v="2023-11-10T00:00:00"/>
    <x v="3"/>
    <s v="QVS95     "/>
    <s v="Freight Charges"/>
    <n v="1"/>
    <n v="55.84"/>
    <n v="55.84"/>
    <n v="13.96"/>
    <s v="Zach Woods"/>
    <s v="invoices@deanfoods.coupahost.com"/>
  </r>
  <r>
    <s v="KEMPS FARMINGTON DISTRIBUTION CENTER"/>
    <s v="MAR1010"/>
    <s v="PAUL DOLEZAL  JANNIE GILLISPIE"/>
    <s v="paul.dolezal@kemps.com; jannie.gillispie@kemps.com"/>
    <d v="2024-02-12T00:00:00"/>
    <s v="21140 CHIPPENDALE AVE"/>
    <s v="FARMINGTON"/>
    <x v="2"/>
    <x v="71"/>
    <n v="195181"/>
    <s v="Job"/>
    <d v="2023-11-27T00:00:00"/>
    <x v="3"/>
    <s v="QVS95     "/>
    <s v="Freight Charges"/>
    <n v="1"/>
    <n v="55.84"/>
    <n v="55.84"/>
    <n v="13.96"/>
    <s v=""/>
    <s v="KempsAP@kemps.com"/>
  </r>
  <r>
    <s v="EDGE DAIRY FARMER COOPERATIVE"/>
    <s v="EDG1010"/>
    <s v="Peter Scharpe"/>
    <s v="pscharpe@voiceofmilk.com"/>
    <d v="2024-02-13T00:00:00"/>
    <s v="2763 Manitowoc Rd Ste B"/>
    <s v="Green Bay"/>
    <x v="0"/>
    <x v="72"/>
    <n v="195477"/>
    <s v="Job"/>
    <d v="2023-12-01T00:00:00"/>
    <x v="3"/>
    <s v="QVS95     "/>
    <s v="Freight Charges"/>
    <n v="1"/>
    <n v="55.84"/>
    <n v="55.84"/>
    <n v="13.96"/>
    <s v="Peter Scharpe"/>
    <s v="finance@dairyforward.com"/>
  </r>
  <r>
    <s v="FIRST DISTRICT ASSOC"/>
    <s v="FIR1010"/>
    <s v="ASHLEY FROEMMING"/>
    <s v="afroemming@firstdistrict.com"/>
    <d v="2024-02-13T00:00:00"/>
    <s v="101 SOUTH SWIFT AVE"/>
    <s v="LITCHFIELD"/>
    <x v="2"/>
    <x v="73"/>
    <n v="196703"/>
    <s v="Job"/>
    <d v="2023-12-08T00:00:00"/>
    <x v="3"/>
    <s v="QVS95     "/>
    <s v="Freight Charges"/>
    <n v="1"/>
    <n v="55.84"/>
    <n v="55.84"/>
    <n v="13.96"/>
    <s v="ASHLEY FROEMMING"/>
    <s v="aengel@firstdistrict.com; ap@firstdistrict.com"/>
  </r>
  <r>
    <s v="Grande Cheese - Wyocena, WI"/>
    <s v="GRA1021"/>
    <s v="Rachel Giese"/>
    <s v="Jason.Weisensel@grande.com; Rachel.Giese@grande.com"/>
    <d v="2024-02-13T00:00:00"/>
    <s v="181 WEST MONROE"/>
    <s v="WYOCENA"/>
    <x v="0"/>
    <x v="75"/>
    <n v="201270"/>
    <s v="Job"/>
    <d v="2023-12-13T00:00:00"/>
    <x v="3"/>
    <s v="QVS95     "/>
    <s v="Freight Charges"/>
    <n v="1"/>
    <n v="55.84"/>
    <n v="55.84"/>
    <n v="13.96"/>
    <s v="Jennifer Voegeli"/>
    <s v="accounts.payable@grande.com"/>
  </r>
  <r>
    <s v="SARTORI COMPANY/ ANTIGO"/>
    <s v="SAR1005"/>
    <s v="TASHA RASMUSSEN  MELISSA MILLER"/>
    <s v="trasmussen@sartoricheese.com; AntigoQA@sartoricheese.com; mmiller@sartoricheese.com"/>
    <d v="2024-02-13T00:00:00"/>
    <s v="201 MORSE STREET"/>
    <s v="ANTIGO"/>
    <x v="0"/>
    <x v="76"/>
    <n v="201327"/>
    <s v="Job"/>
    <d v="2023-12-13T00:00:00"/>
    <x v="3"/>
    <s v="QVS95     "/>
    <s v="Freight Charges"/>
    <n v="1"/>
    <n v="55.84"/>
    <n v="55.84"/>
    <n v="13.96"/>
    <s v="TASHA RASMUSSEN  MELISSA MILLER"/>
    <s v="accountspayable@sartoricompany.com"/>
  </r>
  <r>
    <s v="KEMPS FARMINGTON DISTRIBUTION CENTER"/>
    <s v="MAR1010"/>
    <s v="PAUL DOLEZAL  JANNIE GILLISPIE"/>
    <s v="paul.dolezal@kemps.com; jannie.gillispie@kemps.com"/>
    <d v="2024-02-15T00:00:00"/>
    <s v="21140 CHIPPENDALE AVE"/>
    <s v="FARMINGTON"/>
    <x v="2"/>
    <x v="71"/>
    <n v="204029"/>
    <s v="Y8GX"/>
    <d v="2024-02-14T00:00:00"/>
    <x v="3"/>
    <s v="QVS95     "/>
    <s v="Freight Charges"/>
    <n v="1"/>
    <n v="55.84"/>
    <n v="55.84"/>
    <n v="13.96"/>
    <s v=""/>
    <s v="KempsAP@kemps.com"/>
  </r>
  <r>
    <s v="FOREMOST FARMS"/>
    <s v="FOR1021"/>
    <s v="TANYA KENNEDY,  LESLIE RAY"/>
    <s v="tanya.kennedy@foremostfarms.com; Leslie.Ray@foremostfarms.com"/>
    <d v="2024-02-20T00:00:00"/>
    <s v="501 S. PINE ST"/>
    <s v="REEDSBURG"/>
    <x v="0"/>
    <x v="68"/>
    <n v="192608"/>
    <s v="Job"/>
    <d v="2023-11-03T00:00:00"/>
    <x v="3"/>
    <s v="QVS95     "/>
    <s v="Freight Charges"/>
    <n v="1"/>
    <n v="55.92"/>
    <n v="55.92"/>
    <n v="13.98"/>
    <s v=""/>
    <s v="acctpay@foremostfarms.com"/>
  </r>
  <r>
    <s v="Grande Cheese - Lomira, WI"/>
    <s v="GRA1030"/>
    <s v="KEVIN KROHN"/>
    <s v="kevin.krohn@grande.com"/>
    <d v="2024-02-19T00:00:00"/>
    <s v="302 EAST MAIN STREET"/>
    <s v="LOMIRA"/>
    <x v="0"/>
    <x v="69"/>
    <n v="192624"/>
    <s v="Job"/>
    <d v="2023-11-03T00:00:00"/>
    <x v="3"/>
    <s v="QVS95     "/>
    <s v="Freight Charges"/>
    <n v="1"/>
    <n v="55.92"/>
    <n v="55.92"/>
    <n v="13.98"/>
    <s v="Jennifer Voegeli"/>
    <s v="accounts.payable@grande.com"/>
  </r>
  <r>
    <s v="WAPSIE VALLEY CREAMERY"/>
    <s v="WAP1010"/>
    <s v="Russ Beier   Cristy Grover"/>
    <s v="russb@wapsievalley.com; cristyg@wapsievalley.com"/>
    <d v="2024-02-26T00:00:00"/>
    <s v="300 10TH ST NE"/>
    <s v="INDEPENDENCE"/>
    <x v="4"/>
    <x v="70"/>
    <n v="193789"/>
    <s v="Job"/>
    <d v="2023-11-07T00:00:00"/>
    <x v="3"/>
    <s v="QVS95     "/>
    <s v="Freight Charges"/>
    <n v="1"/>
    <n v="55.92"/>
    <n v="55.92"/>
    <n v="13.98"/>
    <s v="Russ Beier"/>
    <s v="wvcap@wapsievalley.com; teresad@wapsievalley.com"/>
  </r>
  <r>
    <s v="KEMPS FARMINGTON DISTRIBUTION CENTER"/>
    <s v="MAR1010"/>
    <s v="PAUL DOLEZAL  JANNIE GILLISPIE"/>
    <s v="paul.dolezal@kemps.com; jannie.gillispie@kemps.com"/>
    <d v="2024-02-19T00:00:00"/>
    <s v="21140 CHIPPENDALE AVE"/>
    <s v="FARMINGTON"/>
    <x v="2"/>
    <x v="71"/>
    <n v="195182"/>
    <s v="Job"/>
    <d v="2023-11-27T00:00:00"/>
    <x v="3"/>
    <s v="QVS95     "/>
    <s v="Freight Charges"/>
    <n v="1"/>
    <n v="55.92"/>
    <n v="55.92"/>
    <n v="13.98"/>
    <s v=""/>
    <s v="KempsAP@kemps.com"/>
  </r>
  <r>
    <s v="KEMPS FARMINGTON DISTRIBUTION CENTER"/>
    <s v="MAR1010"/>
    <s v="PAUL DOLEZAL  JANNIE GILLISPIE"/>
    <s v="paul.dolezal@kemps.com; jannie.gillispie@kemps.com"/>
    <d v="2024-02-26T00:00:00"/>
    <s v="21140 CHIPPENDALE AVE"/>
    <s v="FARMINGTON"/>
    <x v="2"/>
    <x v="71"/>
    <n v="195183"/>
    <s v="Job"/>
    <d v="2023-11-27T00:00:00"/>
    <x v="3"/>
    <s v="QVS95     "/>
    <s v="Freight Charges"/>
    <n v="1"/>
    <n v="55.92"/>
    <n v="55.92"/>
    <n v="13.98"/>
    <s v=""/>
    <s v="KempsAP@kemps.com"/>
  </r>
  <r>
    <s v="FIRST DISTRICT ASSOC"/>
    <s v="FIR1010"/>
    <s v="ASHLEY FROEMMING"/>
    <s v="afroemming@firstdistrict.com"/>
    <d v="2024-02-20T00:00:00"/>
    <s v="101 SOUTH SWIFT AVE"/>
    <s v="LITCHFIELD"/>
    <x v="2"/>
    <x v="73"/>
    <n v="196704"/>
    <s v="Job"/>
    <d v="2023-12-08T00:00:00"/>
    <x v="3"/>
    <s v="QVS95     "/>
    <s v="Freight Charges"/>
    <n v="1"/>
    <n v="55.92"/>
    <n v="55.92"/>
    <n v="13.98"/>
    <s v="ASHLEY FROEMMING"/>
    <s v="aengel@firstdistrict.com; ap@firstdistrict.com"/>
  </r>
  <r>
    <s v="FIRST DISTRICT ASSOC"/>
    <s v="FIR1010"/>
    <s v="ASHLEY FROEMMING"/>
    <s v="afroemming@firstdistrict.com"/>
    <d v="2024-02-27T00:00:00"/>
    <s v="101 SOUTH SWIFT AVE"/>
    <s v="LITCHFIELD"/>
    <x v="2"/>
    <x v="73"/>
    <n v="196705"/>
    <s v="Job"/>
    <d v="2023-12-08T00:00:00"/>
    <x v="3"/>
    <s v="QVS95     "/>
    <s v="Freight Charges"/>
    <n v="1"/>
    <n v="55.92"/>
    <n v="55.92"/>
    <n v="13.98"/>
    <s v="ASHLEY FROEMMING"/>
    <s v="aengel@firstdistrict.com; ap@firstdistrict.com"/>
  </r>
  <r>
    <s v="SARTORI COMPANY/ PLYMOUTH"/>
    <s v="SAR1010"/>
    <s v="Lauren Bruggink"/>
    <s v=" lbruggink@sartoricheese.com; cswoverland@sartoricheese.com"/>
    <d v="2024-02-26T00:00:00"/>
    <s v="1001 SARTORI WHEY"/>
    <s v="PLYMOUTH"/>
    <x v="0"/>
    <x v="80"/>
    <n v="200701"/>
    <s v="Job"/>
    <d v="2023-12-11T00:00:00"/>
    <x v="3"/>
    <s v="QVS95     "/>
    <s v="Freight Charges"/>
    <n v="1"/>
    <n v="55.92"/>
    <n v="55.92"/>
    <n v="13.98"/>
    <s v="Tasha Rasmussen Melissa Miller"/>
    <s v="accountspayable@sartoricompany.com"/>
  </r>
  <r>
    <s v="Saputo Greenway"/>
    <s v="SAP1018"/>
    <s v="Heather Duckworth"/>
    <s v="heather.duckworth@saputo.com"/>
    <d v="2024-02-19T00:00:00"/>
    <s v="522 Greenway Court"/>
    <s v="Reedsburg"/>
    <x v="0"/>
    <x v="68"/>
    <n v="201003"/>
    <s v="Job"/>
    <d v="2023-12-12T00:00:00"/>
    <x v="3"/>
    <s v="QVS95     "/>
    <s v="Freight Charges"/>
    <n v="1"/>
    <n v="55.92"/>
    <n v="55.92"/>
    <n v="13.98"/>
    <s v="Heather Duckworth"/>
    <s v="heather.duckworth@saputo.com; scusaapinvoices@saputo.com"/>
  </r>
  <r>
    <s v="SARTORI COMPANY/ ANTIGO"/>
    <s v="SAR1005"/>
    <s v="TASHA RASMUSSEN  MELISSA MILLER"/>
    <s v="trasmussen@sartoricheese.com; AntigoQA@sartoricheese.com; mmiller@sartoricheese.com"/>
    <d v="2024-02-27T00:00:00"/>
    <s v="201 MORSE STREET"/>
    <s v="ANTIGO"/>
    <x v="0"/>
    <x v="76"/>
    <n v="201328"/>
    <s v="Job"/>
    <d v="2023-12-13T00:00:00"/>
    <x v="3"/>
    <s v="QVS95     "/>
    <s v="Freight Charges"/>
    <n v="1"/>
    <n v="55.92"/>
    <n v="55.92"/>
    <n v="13.98"/>
    <s v="TASHA RASMUSSEN  MELISSA MILLER"/>
    <s v="accountspayable@sartoricompany.com"/>
  </r>
  <r>
    <s v="AGROPUR INC/ LE SUEUR CHEESE"/>
    <s v="LES1010"/>
    <s v="Shawn Pierce MICHELLE ROTTERMOND"/>
    <s v="Shawn.Pierce@agropur.com; Bob.Lindeman@agropur.com"/>
    <d v="2024-02-20T00:00:00"/>
    <s v="719 N MAIN"/>
    <s v="LE SUEUR"/>
    <x v="2"/>
    <x v="74"/>
    <n v="204105"/>
    <s v="Y8GX"/>
    <d v="2024-02-20T00:00:00"/>
    <x v="3"/>
    <s v="QVS95     "/>
    <s v="Freight Charges"/>
    <n v="1"/>
    <n v="55.92"/>
    <n v="55.92"/>
    <n v="13.98"/>
    <s v="Lynn Flitter "/>
    <s v="LeSueur.Purchasing@Agropur.com"/>
  </r>
  <r>
    <s v="GRANDE CHEESE - BROWNSVILLE"/>
    <s v="GRA1022"/>
    <s v=" GLENN WIESE"/>
    <s v="Allison.Dorzok@grande.com;Kayla.Bladl@grande.com;josh.guell@grande.com"/>
    <d v="2024-02-20T00:00:00"/>
    <s v="N11689 Dairy Road"/>
    <s v="BROWNSVILLE"/>
    <x v="0"/>
    <x v="17"/>
    <n v="203497"/>
    <s v="Y8GX"/>
    <d v="2024-01-24T00:00:00"/>
    <x v="2"/>
    <s v="QVS95     "/>
    <s v="Freight Charges"/>
    <n v="1"/>
    <n v="55.93"/>
    <n v="55.93"/>
    <n v="13.9825"/>
    <s v="Jennifer Voegeli"/>
    <s v="accounts.payable@grande.com"/>
  </r>
  <r>
    <s v="PRAIRIE FARMS DAIRY INC-ICE CREAM SPECIALTIES"/>
    <s v="PRA1035"/>
    <s v="JOLENE HEDGER"/>
    <s v="OFallonLab@prairiefarms.com; jhedger@gmail.com"/>
    <d v="2024-01-03T00:00:00"/>
    <s v="400 W HWY 50"/>
    <s v="O FALLON"/>
    <x v="8"/>
    <x v="83"/>
    <n v="200987"/>
    <s v="Job"/>
    <d v="2023-12-12T00:00:00"/>
    <x v="3"/>
    <s v="QVS95     "/>
    <s v="Freight Charges"/>
    <n v="1"/>
    <n v="55.96"/>
    <n v="55.96"/>
    <n v="13.99"/>
    <s v="RICH MCCLAIN"/>
    <s v="PrairieFarmsDairyAccountsPayable@prairiefarms.com"/>
  </r>
  <r>
    <s v="KANSAS DEPT OF AG/DIV OF LAB"/>
    <s v="KAN1010"/>
    <s v="Bobi Naylor  Melinda Gee"/>
    <s v="bobi.naylor@ks.gov; kda.laborders@ks.gov; sallyflowers@ks.gov"/>
    <d v="2024-01-04T00:00:00"/>
    <s v="2004 Research Park Circle"/>
    <s v="MANHATTAN"/>
    <x v="25"/>
    <x v="84"/>
    <n v="202045"/>
    <s v="V7ZG"/>
    <d v="2023-12-26T00:00:00"/>
    <x v="3"/>
    <s v="QVS95     "/>
    <s v="Freight Charges"/>
    <n v="1"/>
    <n v="55.96"/>
    <n v="55.96"/>
    <n v="13.99"/>
    <s v="Bobi Naylor  Melinda Gee"/>
    <s v="kdaagpay@ks.gov"/>
  </r>
  <r>
    <s v="NESTLE USA/ANDERSON"/>
    <s v="NES1030"/>
    <s v="Milk Receiving Lab "/>
    <s v="Stephen.OConnor@us.nestle.com; Abigail.Bickel@us.nestle.com; Brandon.Russell@US.nestle.com; Stephen.OConnor@US.nestle.com;  thomas.kimmerling1@us.nestle.com"/>
    <d v="2024-01-03T00:00:00"/>
    <s v="4301 WEST 73rd STREET"/>
    <s v="ANDERSON"/>
    <x v="26"/>
    <x v="85"/>
    <n v="202058"/>
    <s v="Job"/>
    <d v="2023-12-27T00:00:00"/>
    <x v="3"/>
    <s v="QVS95     "/>
    <s v="Freight Charges"/>
    <n v="1"/>
    <n v="55.96"/>
    <n v="55.96"/>
    <n v="13.99"/>
    <s v=""/>
    <s v="Victoria.Goodspeed@us.nestle.com; Stephen.OConnor@US.nestle.com; Brandon.Russell@US.nestle.com"/>
  </r>
  <r>
    <s v="DEAN FOODS/REITER"/>
    <s v="REI1001"/>
    <s v="BRIAN WOZNIAK  RICHY WILLIAMS, RICK BIZZARRI"/>
    <s v="brian_wozniak@deanfoods.com; richy_williams@deanfoods.com; rick_bizzarri@deanfoods.com; brian.wozniak@dfamilk.com"/>
    <d v="2024-01-22T00:00:00"/>
    <s v="1961 COMMERCE CIRCLE"/>
    <s v="SPRINGFIELD"/>
    <x v="13"/>
    <x v="86"/>
    <n v="200413"/>
    <s v="Job"/>
    <d v="2023-12-11T00:00:00"/>
    <x v="3"/>
    <s v="QVS95     "/>
    <s v="Freight Charges"/>
    <n v="1"/>
    <n v="56.04"/>
    <n v="56.04"/>
    <n v="14.01"/>
    <s v="RICHY WILLIAMS, RICK BIZZARRI"/>
    <s v="invoices@deanfoods.coupahost.com"/>
  </r>
  <r>
    <s v="NESTLE USA/ANDERSON"/>
    <s v="NES1030"/>
    <s v="Milk Receiving Lab "/>
    <s v="Stephen.OConnor@us.nestle.com; Abigail.Bickel@us.nestle.com; Brandon.Russell@US.nestle.com; Stephen.OConnor@US.nestle.com;  thomas.kimmerling1@us.nestle.com"/>
    <d v="2024-01-29T00:00:00"/>
    <s v="4301 WEST 73rd STREET"/>
    <s v="ANDERSON"/>
    <x v="26"/>
    <x v="85"/>
    <n v="202061"/>
    <s v="Job"/>
    <d v="2023-12-27T00:00:00"/>
    <x v="3"/>
    <s v="QVS95     "/>
    <s v="Freight Charges"/>
    <n v="1"/>
    <n v="56.04"/>
    <n v="56.04"/>
    <n v="14.01"/>
    <s v=""/>
    <s v="Victoria.Goodspeed@us.nestle.com; Stephen.OConnor@US.nestle.com; Brandon.Russell@US.nestle.com"/>
  </r>
  <r>
    <s v="KANSAS DEPT OF AG/DIV OF LAB"/>
    <s v="KAN1010"/>
    <s v="Bobi Naylor  Melinda Gee"/>
    <s v="bobi.naylor@ks.gov; kda.laborders@ks.gov; sallyflowers@ks.gov"/>
    <d v="2024-01-23T00:00:00"/>
    <s v="2004 Research Park Circle"/>
    <s v="MANHATTAN"/>
    <x v="25"/>
    <x v="84"/>
    <n v="203333"/>
    <s v="V7ZG"/>
    <d v="2024-01-17T00:00:00"/>
    <x v="3"/>
    <s v="QVS95     "/>
    <s v="Freight Charges"/>
    <n v="1"/>
    <n v="56.04"/>
    <n v="56.04"/>
    <n v="14.01"/>
    <s v="Bobi Naylor  Melinda Gee"/>
    <s v="kdaagpay@ks.gov"/>
  </r>
  <r>
    <s v="KANSAS DEPT OF AG/DIV OF LAB"/>
    <s v="KAN1010"/>
    <s v="Bobi Naylor  Melinda Gee"/>
    <s v="bobi.naylor@ks.gov; kda.laborders@ks.gov; sallyflowers@ks.gov"/>
    <d v="2024-02-06T00:00:00"/>
    <s v="2004 Research Park Circle"/>
    <s v="MANHATTAN"/>
    <x v="25"/>
    <x v="84"/>
    <n v="203334"/>
    <s v="V7ZG"/>
    <d v="2024-01-17T00:00:00"/>
    <x v="3"/>
    <s v="QVS95     "/>
    <s v="Freight Charges"/>
    <n v="1"/>
    <n v="56.12"/>
    <n v="56.12"/>
    <n v="14.03"/>
    <s v="Bobi Naylor  Melinda Gee"/>
    <s v="kdaagpay@ks.gov"/>
  </r>
  <r>
    <s v="GRANDE CHEESE - BROWNSVILLE"/>
    <s v="GRA1022"/>
    <s v=" GLENN WIESE"/>
    <s v="Allison.Dorzok@grande.com;Kayla.Bladl@grande.com;josh.guell@grande.com"/>
    <d v="2024-01-09T00:00:00"/>
    <s v="N11689 Dairy Road"/>
    <s v="BROWNSVILLE"/>
    <x v="0"/>
    <x v="17"/>
    <n v="196961"/>
    <s v="Job"/>
    <d v="2023-12-08T00:00:00"/>
    <x v="2"/>
    <s v="QVS95     "/>
    <s v="Freight Charges"/>
    <n v="1"/>
    <n v="56.13"/>
    <n v="56.13"/>
    <n v="14.032500000000001"/>
    <s v="Jennifer Voegeli"/>
    <s v="accounts.payable@grande.com"/>
  </r>
  <r>
    <s v="DAIRY FARMERS OF AMERICA"/>
    <s v="DAI1032"/>
    <s v="Jonathan Russon"/>
    <s v="dadavis@dfamilk.com;tsagel@dfamilk.com; jrusson@dfamilk.com"/>
    <d v="2024-02-13T00:00:00"/>
    <s v="2301 E. BIJOU AVE"/>
    <s v="FORT MORGAN"/>
    <x v="24"/>
    <x v="82"/>
    <n v="201693"/>
    <s v="Job"/>
    <d v="2023-12-19T00:00:00"/>
    <x v="3"/>
    <s v="QVS95     "/>
    <s v="Freight Charges"/>
    <n v="1"/>
    <n v="56.2"/>
    <n v="56.2"/>
    <n v="14.05"/>
    <s v="Jonathan Russon"/>
    <s v="jrusson@dfamilk.com"/>
  </r>
  <r>
    <s v="KROGER - JACKSON ICE CREAM/KS"/>
    <s v="JAC1010"/>
    <s v="MARLENA THOMPSON"/>
    <s v="marlena.thompson@kroger.com; chase.mahoney@kroger.com; lisa.goering@kroger.com"/>
    <d v="2024-02-15T00:00:00"/>
    <s v="2600 EAST 4TH"/>
    <s v="HUTCHINSON"/>
    <x v="25"/>
    <x v="87"/>
    <n v="204041"/>
    <s v="Y8GX"/>
    <d v="2024-02-15T00:00:00"/>
    <x v="3"/>
    <s v="QVS95     "/>
    <s v="Freight Charges"/>
    <n v="1"/>
    <n v="56.2"/>
    <n v="56.2"/>
    <n v="14.05"/>
    <s v="MARLENA THOMPSON"/>
    <s v="angela.gilley@kroger.com;DQCIAccountsReceivable@EurofinsUS.com"/>
  </r>
  <r>
    <s v="DEAN FOODS/REITER"/>
    <s v="REI1001"/>
    <s v="BRIAN WOZNIAK  RICHY WILLIAMS, RICK BIZZARRI"/>
    <s v="brian_wozniak@deanfoods.com; richy_williams@deanfoods.com; rick_bizzarri@deanfoods.com; brian.wozniak@dfamilk.com"/>
    <d v="2024-02-20T00:00:00"/>
    <s v="1961 COMMERCE CIRCLE"/>
    <s v="SPRINGFIELD"/>
    <x v="13"/>
    <x v="86"/>
    <n v="200415"/>
    <s v="Job"/>
    <d v="2023-12-11T00:00:00"/>
    <x v="3"/>
    <s v="QVS95     "/>
    <s v="Freight Charges"/>
    <n v="1"/>
    <n v="56.32"/>
    <n v="56.32"/>
    <n v="14.08"/>
    <s v="RICHY WILLIAMS, RICK BIZZARRI"/>
    <s v="invoices@deanfoods.coupahost.com"/>
  </r>
  <r>
    <s v="Valley Queen Cheese"/>
    <s v="QVC1013"/>
    <s v="Tosha Overly"/>
    <s v="llaubscher@voiceofmilk.com; rmilton@vqcheese.com;TOverby@vqcheese.com; athronson@vqcheese.com"/>
    <d v="2024-01-10T00:00:00"/>
    <s v="200 E Railway Ave"/>
    <s v="Milkbank"/>
    <x v="5"/>
    <x v="88"/>
    <n v="203083"/>
    <s v="Y8GX"/>
    <d v="2024-01-10T00:00:00"/>
    <x v="3"/>
    <s v="QVS95     "/>
    <s v="Freight Charges"/>
    <n v="1"/>
    <n v="56.64"/>
    <n v="56.64"/>
    <n v="14.16"/>
    <s v="Lauren Laubscher"/>
    <s v="llaubscher@voiceofmilk.com; finance@dairyforward.com"/>
  </r>
  <r>
    <s v="WOODSTOCK PROGRESSIVE MILK PROD ASSOC"/>
    <s v="WOO1000"/>
    <s v=" DONALD KLIGORA"/>
    <s v="donaldkligora@yahoo.com"/>
    <d v="2024-01-03T00:00:00"/>
    <s v="N101 HWY 59"/>
    <s v="WHITEWATER"/>
    <x v="0"/>
    <x v="89"/>
    <n v="202553"/>
    <s v="V7ZG"/>
    <d v="2024-01-02T00:00:00"/>
    <x v="3"/>
    <s v="QVS95     "/>
    <s v="Freight Charges"/>
    <n v="1"/>
    <n v="56.84"/>
    <n v="56.84"/>
    <n v="14.21"/>
    <s v=" DONALD KILGORA"/>
    <s v="janegerloff@yahoo.com"/>
  </r>
  <r>
    <s v="WOODSTOCK PROGRESSIVE MILK PROD ASSOC"/>
    <s v="WOO1000"/>
    <s v=" DONALD KLIGORA"/>
    <s v="donaldkligora@yahoo.com"/>
    <d v="2024-01-31T00:00:00"/>
    <s v="N101 HWY 59"/>
    <s v="WHITEWATER"/>
    <x v="0"/>
    <x v="89"/>
    <n v="203646"/>
    <s v="Y8GX"/>
    <d v="2024-01-31T00:00:00"/>
    <x v="3"/>
    <s v="QVS95     "/>
    <s v="Freight Charges"/>
    <n v="1"/>
    <n v="56.92"/>
    <n v="56.92"/>
    <n v="14.23"/>
    <s v=" DONALD KILGORA"/>
    <s v="janegerloff@yahoo.com"/>
  </r>
  <r>
    <s v="MILK SPECIALTIES GLOBAL"/>
    <s v="PRO1017"/>
    <s v="GARRET PASOLD       HUNTER"/>
    <s v="gpasold@milkspecialties.com"/>
    <d v="2024-02-14T00:00:00"/>
    <s v="805 W OMAHA AVE"/>
    <s v="NORFOLK"/>
    <x v="11"/>
    <x v="90"/>
    <n v="204028"/>
    <s v="Y8GX"/>
    <d v="2024-02-14T00:00:00"/>
    <x v="3"/>
    <s v="QVS95     "/>
    <s v="Freight Charges"/>
    <n v="1"/>
    <n v="57.12"/>
    <n v="57.12"/>
    <n v="14.28"/>
    <s v="GARRET PASOLD  "/>
    <s v="actpay@milkspecialties.com; gpasold@milkspecialties.com"/>
  </r>
  <r>
    <s v="WELLS ENTERPRISES, INC."/>
    <s v="WEL1012"/>
    <s v="KRISTIN DABERKOW DAVE HARNACK  Jose Q Kirsten Day "/>
    <s v="kkdaberkow@bluebunny.com; klgroetken@bluebunny.com; dcharnack@bluebunny.com; JJQuintani@bluebunny.com"/>
    <d v="2024-02-20T00:00:00"/>
    <s v="1500 - 12TH AVE SW"/>
    <s v="LE MARS"/>
    <x v="4"/>
    <x v="79"/>
    <n v="194557"/>
    <s v="Job"/>
    <d v="2023-11-10T00:00:00"/>
    <x v="3"/>
    <s v="QVS95     "/>
    <s v="Freight Charges"/>
    <n v="1"/>
    <n v="57.2"/>
    <n v="57.2"/>
    <n v="14.3"/>
    <s v="KRISTIN DABERKOW"/>
    <s v="AP@BLUEBUNNY.COM"/>
  </r>
  <r>
    <s v="Grande Cheese - Wyocena, WI"/>
    <s v="GRA1021"/>
    <s v="Rachel Giese"/>
    <s v="Jason.Weisensel@grande.com; Rachel.Giese@grande.com"/>
    <d v="2024-02-20T00:00:00"/>
    <s v="181 WEST MONROE"/>
    <s v="WYOCENA"/>
    <x v="0"/>
    <x v="75"/>
    <n v="201271"/>
    <s v="Job"/>
    <d v="2023-12-13T00:00:00"/>
    <x v="3"/>
    <s v="QVS95     "/>
    <s v="Freight Charges"/>
    <n v="1"/>
    <n v="57.2"/>
    <n v="57.2"/>
    <n v="14.3"/>
    <s v="Jennifer Voegeli"/>
    <s v="accounts.payable@grande.com"/>
  </r>
  <r>
    <s v="WOODSTOCK PROGRESSIVE MILK PROD ASSOC"/>
    <s v="WOO1000"/>
    <s v=" DONALD KLIGORA"/>
    <s v="donaldkligora@yahoo.com"/>
    <d v="2024-02-28T00:00:00"/>
    <s v="N101 HWY 59"/>
    <s v="WHITEWATER"/>
    <x v="0"/>
    <x v="89"/>
    <n v="204176"/>
    <s v="V7ZG"/>
    <d v="2024-02-28T00:00:00"/>
    <x v="3"/>
    <s v="QVS95     "/>
    <s v="Freight Charges"/>
    <n v="1"/>
    <n v="57.2"/>
    <n v="57.2"/>
    <n v="14.3"/>
    <s v=" DONALD KILGORA"/>
    <s v="janegerloff@yahoo.com"/>
  </r>
  <r>
    <s v="GRASSLAND DAIRY PRODUCTS"/>
    <s v="GRA1010"/>
    <s v=" LORIN DENK"/>
    <s v="lorin.denk@grassland.com"/>
    <d v="2024-01-03T00:00:00"/>
    <s v="N 8790 FAIRGROUND AVE"/>
    <s v="GREENWOOD"/>
    <x v="0"/>
    <x v="64"/>
    <n v="202286"/>
    <s v="Y8GX"/>
    <d v="2023-12-29T00:00:00"/>
    <x v="3"/>
    <s v="QVS95     "/>
    <s v="Freight Charges"/>
    <n v="2"/>
    <n v="115"/>
    <n v="57.5"/>
    <n v="14.375"/>
    <s v=" LORIN DENK"/>
    <s v="ap@grassland.com"/>
  </r>
  <r>
    <s v="ANDERSON-ERICKSON DAIRY"/>
    <s v="AND1010"/>
    <s v="Nicholas Klatt  JOHN JUST  "/>
    <s v="nicholask@aedairy.com"/>
    <d v="2024-01-03T00:00:00"/>
    <s v="2229 HUBBELL AVE"/>
    <s v="DES MOINES"/>
    <x v="4"/>
    <x v="91"/>
    <n v="200462"/>
    <s v="Job"/>
    <d v="2023-12-11T00:00:00"/>
    <x v="3"/>
    <s v="QVS95     "/>
    <s v="Freight Charges"/>
    <n v="1"/>
    <n v="57.56"/>
    <n v="57.56"/>
    <n v="14.39"/>
    <s v="JOHN JUST"/>
    <s v="nicholask@aedairy.com; amberm@aedairy.com"/>
  </r>
  <r>
    <s v="AGROPUR INC. - LUX"/>
    <s v="AGR1024"/>
    <s v="STEVE HEIM  ROGER KROHN"/>
    <s v="roger.krohn@agropur.com; steve.heim@agropur.com; pat.doell@agropur.com"/>
    <d v="2024-01-09T00:00:00"/>
    <s v="N2915 COUNTY ROAD AB"/>
    <s v="LUXEMBURG"/>
    <x v="0"/>
    <x v="66"/>
    <n v="192368"/>
    <s v="Job"/>
    <d v="2023-11-03T00:00:00"/>
    <x v="3"/>
    <s v="QVS95     "/>
    <s v="Freight Charges"/>
    <n v="1"/>
    <n v="57.96"/>
    <n v="57.96"/>
    <n v="14.49"/>
    <s v="STEVE HEIM  ROGER KROHN"/>
    <s v="ap.invoices@agropur.com"/>
  </r>
  <r>
    <s v="BELGIOIOSO CHEESE"/>
    <s v="BEL1050"/>
    <s v="SAMANTHA MINOR"/>
    <s v="samantha.minor@belgioioso.com"/>
    <d v="2024-01-09T00:00:00"/>
    <s v="5911 COUNTY ROAD NN"/>
    <s v="DENMARK"/>
    <x v="0"/>
    <x v="77"/>
    <n v="192377"/>
    <s v="Job"/>
    <d v="2023-11-03T00:00:00"/>
    <x v="3"/>
    <s v="QVS95     "/>
    <s v="Freight Charges"/>
    <n v="1"/>
    <n v="57.96"/>
    <n v="57.96"/>
    <n v="14.49"/>
    <s v="ACCOUNTS PAYABLE"/>
    <s v="invoice@belgioioso.com"/>
  </r>
  <r>
    <s v="Grande Cheese - Wyocena, WI"/>
    <s v="GRA1021"/>
    <s v="Rachel Giese"/>
    <s v="Jason.Weisensel@grande.com; Rachel.Giese@grande.com"/>
    <d v="2024-01-09T00:00:00"/>
    <s v="181 WEST MONROE"/>
    <s v="WYOCENA"/>
    <x v="0"/>
    <x v="75"/>
    <n v="201266"/>
    <s v="Job"/>
    <d v="2023-12-13T00:00:00"/>
    <x v="3"/>
    <s v="QVS95     "/>
    <s v="Freight Charges"/>
    <n v="1"/>
    <n v="57.96"/>
    <n v="57.96"/>
    <n v="14.49"/>
    <s v="Jennifer Voegeli"/>
    <s v="accounts.payable@grande.com"/>
  </r>
  <r>
    <s v="GRANDE CHEESE COMPANY"/>
    <s v="GRA1036"/>
    <s v="Skye Kopydlowski"/>
    <s v="benjamin.murphy@grande.com ; pam.ferch@grande.com; skye.kopydlowski@grande.com"/>
    <d v="2024-01-23T00:00:00"/>
    <s v="250 CAMELOT DRIVE"/>
    <s v="FOND DU LAC"/>
    <x v="0"/>
    <x v="15"/>
    <n v="195270"/>
    <s v="Job"/>
    <d v="2023-11-29T00:00:00"/>
    <x v="2"/>
    <s v="QVS95     "/>
    <s v="Freight Charges"/>
    <n v="1"/>
    <n v="57.98"/>
    <n v="57.98"/>
    <n v="14.494999999999999"/>
    <s v="Jennifer Voegeli"/>
    <s v="accounts.payable@grande.com"/>
  </r>
  <r>
    <s v="GRASSLAND DAIRY PRODUCTS"/>
    <s v="GRA1010"/>
    <s v=" LORIN DENK"/>
    <s v="lorin.denk@grassland.com"/>
    <d v="2024-01-16T00:00:00"/>
    <s v="N 8790 FAIRGROUND AVE"/>
    <s v="GREENWOOD"/>
    <x v="0"/>
    <x v="64"/>
    <n v="193404"/>
    <s v="Job"/>
    <d v="2023-11-06T00:00:00"/>
    <x v="3"/>
    <s v="QVS95     "/>
    <s v="Freight Charges"/>
    <n v="2"/>
    <n v="116.48"/>
    <n v="58.24"/>
    <n v="14.56"/>
    <s v=" LORIN DENK"/>
    <s v="ap@grassland.com"/>
  </r>
  <r>
    <s v="WELLS ENTERPRISES, INC."/>
    <s v="WEL1012"/>
    <s v="KRISTIN DABERKOW DAVE HARNACK  Jose Q Kirsten Day "/>
    <s v="kkdaberkow@bluebunny.com; klgroetken@bluebunny.com; dcharnack@bluebunny.com; JJQuintani@bluebunny.com"/>
    <d v="2024-01-23T00:00:00"/>
    <s v="1500 - 12TH AVE SW"/>
    <s v="LE MARS"/>
    <x v="4"/>
    <x v="79"/>
    <n v="194554"/>
    <s v="Job"/>
    <d v="2023-11-10T00:00:00"/>
    <x v="3"/>
    <s v="QVS95     "/>
    <s v="Freight Charges"/>
    <n v="1"/>
    <n v="58.24"/>
    <n v="58.24"/>
    <n v="14.56"/>
    <s v="KRISTIN DABERKOW"/>
    <s v="AP@BLUEBUNNY.COM"/>
  </r>
  <r>
    <s v="Grande Cheese - Wyocena, WI"/>
    <s v="GRA1021"/>
    <s v="Rachel Giese"/>
    <s v="Jason.Weisensel@grande.com; Rachel.Giese@grande.com"/>
    <d v="2024-02-05T00:00:00"/>
    <s v="181 WEST MONROE"/>
    <s v="WYOCENA"/>
    <x v="0"/>
    <x v="75"/>
    <n v="201269"/>
    <s v="Job"/>
    <d v="2023-12-13T00:00:00"/>
    <x v="3"/>
    <s v="QVS95     "/>
    <s v="Freight Charges"/>
    <n v="1"/>
    <n v="58.32"/>
    <n v="58.32"/>
    <n v="14.58"/>
    <s v="Jennifer Voegeli"/>
    <s v="accounts.payable@grande.com"/>
  </r>
  <r>
    <s v="SAPUTO CHEESE/REEDSBURG"/>
    <s v="SAP1016"/>
    <s v="Nick Charles  Sharyl Bergen "/>
    <s v="nicholas.charles@saputo.com; Sharyl.Bergen@saputo.com"/>
    <d v="2024-02-05T00:00:00"/>
    <s v="1120 COMMERCIAL AVE"/>
    <s v="REEDSBURG"/>
    <x v="0"/>
    <x v="68"/>
    <n v="203848"/>
    <s v="YGX"/>
    <d v="2024-02-05T00:00:00"/>
    <x v="3"/>
    <s v="QVS95     "/>
    <s v="Freight Charges"/>
    <n v="2"/>
    <n v="117.04"/>
    <n v="58.52"/>
    <n v="14.63"/>
    <s v="Nick Charles  Sharyl Bergen "/>
    <s v="scusaapinvoices@saputo.com; reedsburginvoice@saputo.com; DL_US_Reedsburg_Invoice@Saputo.com"/>
  </r>
  <r>
    <s v="Grande Cheese - Wyocena, WI"/>
    <s v="GRA1021"/>
    <s v="Rachel Giese"/>
    <s v="Jason.Weisensel@grande.com; Rachel.Giese@grande.com"/>
    <d v="2024-01-23T00:00:00"/>
    <s v="181 WEST MONROE"/>
    <s v="WYOCENA"/>
    <x v="0"/>
    <x v="75"/>
    <n v="201268"/>
    <s v="Job"/>
    <d v="2023-12-13T00:00:00"/>
    <x v="3"/>
    <s v="QVS95     "/>
    <s v="Freight Charges"/>
    <n v="1"/>
    <n v="58.64"/>
    <n v="58.64"/>
    <n v="14.66"/>
    <s v="Jennifer Voegeli"/>
    <s v="accounts.payable@grande.com"/>
  </r>
  <r>
    <s v="FOREMOST FARMS - LANCASTER"/>
    <s v="FOR1018"/>
    <s v="Stacy Lunsford"/>
    <s v="stacy.lunsford@foremostfarms.com; nichole.cathman@foremostfarms.com"/>
    <d v="2024-03-04T00:00:00"/>
    <s v="932 N MADISON ST"/>
    <s v="LANCASTER"/>
    <x v="0"/>
    <x v="67"/>
    <n v="192594"/>
    <s v="Job"/>
    <d v="2023-11-03T00:00:00"/>
    <x v="3"/>
    <s v="QVS95     "/>
    <s v="Freight Charges"/>
    <n v="1"/>
    <n v="58.72"/>
    <n v="58.72"/>
    <n v="14.68"/>
    <m/>
    <s v="ACCTPAY@FOREMOSTFARMS.COM"/>
  </r>
  <r>
    <s v="GRASSLAND DAIRY PRODUCTS"/>
    <s v="GRA1010"/>
    <s v=" LORIN DENK"/>
    <s v="lorin.denk@grassland.com"/>
    <d v="2024-02-13T00:00:00"/>
    <s v="N 8790 FAIRGROUND AVE"/>
    <s v="GREENWOOD"/>
    <x v="0"/>
    <x v="64"/>
    <n v="193406"/>
    <s v="Job"/>
    <d v="2023-11-06T00:00:00"/>
    <x v="3"/>
    <s v="QVS95     "/>
    <s v="Freight Charges"/>
    <n v="2"/>
    <n v="117.68"/>
    <n v="58.84"/>
    <n v="14.71"/>
    <s v=" LORIN DENK"/>
    <s v="ap@grassland.com"/>
  </r>
  <r>
    <s v="VALLEY QUEEN CHEESE"/>
    <s v="VQC1011"/>
    <s v="Tosha Overby "/>
    <s v="TOverby@vqcheese.com"/>
    <d v="2024-01-16T00:00:00"/>
    <s v="108 SOUTH MAIN"/>
    <s v="MILBANK"/>
    <x v="5"/>
    <x v="88"/>
    <n v="193730"/>
    <s v="Job"/>
    <d v="2023-11-07T00:00:00"/>
    <x v="3"/>
    <s v="QVS95     "/>
    <s v="Freight Charges"/>
    <n v="1"/>
    <n v="58.84"/>
    <n v="58.84"/>
    <n v="14.71"/>
    <s v="TOSHA OVERBY"/>
    <s v="TOverby@vqcheese.com; athronson@vqcheese.com; apinvoices@vqcheese.com"/>
  </r>
  <r>
    <s v="ARLA FOODS PRODUCTION LLC"/>
    <s v="ARL1010"/>
    <s v="Joanne Ruebl"/>
    <s v="runne@arlafoods.com; olmae@arlafoods.com"/>
    <d v="2024-01-08T00:00:00"/>
    <s v="489 HOLLAND COURT"/>
    <s v="KAUKAUNA"/>
    <x v="0"/>
    <x v="92"/>
    <n v="194718"/>
    <s v="Job"/>
    <d v="2023-11-16T00:00:00"/>
    <x v="3"/>
    <s v="QVS95     "/>
    <s v="Freight Charges"/>
    <n v="1"/>
    <n v="58.84"/>
    <n v="58.84"/>
    <n v="14.71"/>
    <s v="Joanne Ruebl"/>
    <s v="arlausa_wi_ap@arlafoods.com"/>
  </r>
  <r>
    <s v="SARTORI COMPANY/ ANTIGO"/>
    <s v="SAR1005"/>
    <s v="TASHA RASMUSSEN  MELISSA MILLER"/>
    <s v="trasmussen@sartoricheese.com; AntigoQA@sartoricheese.com; mmiller@sartoricheese.com"/>
    <d v="2024-02-21T00:00:00"/>
    <s v="201 MORSE STREET"/>
    <s v="ANTIGO"/>
    <x v="0"/>
    <x v="76"/>
    <n v="204126"/>
    <s v="Y8GX"/>
    <d v="2024-02-21T00:00:00"/>
    <x v="3"/>
    <s v="QVS95     "/>
    <s v="Freight Charges"/>
    <n v="1"/>
    <n v="58.92"/>
    <n v="58.92"/>
    <n v="14.73"/>
    <s v="TASHA RASMUSSEN  MELISSA MILLER"/>
    <s v="accountspayable@sartoricompany.com"/>
  </r>
  <r>
    <s v="MULLINS CHEESE INC"/>
    <s v="MUL1005"/>
    <s v="ADAM MULLINS  RYAN PETERSON"/>
    <s v="adam@mullinscheese.com; adamd@mullinscheese.biz"/>
    <d v="2024-01-08T00:00:00"/>
    <s v="204000 County Road DB"/>
    <s v="MOSINEE"/>
    <x v="0"/>
    <x v="40"/>
    <n v="195157"/>
    <s v="Job"/>
    <d v="2023-11-27T00:00:00"/>
    <x v="3"/>
    <s v="QVS95     "/>
    <s v="Freight Charges"/>
    <n v="1"/>
    <n v="59.08"/>
    <n v="59.08"/>
    <n v="14.77"/>
    <s v="ADAM MULLINS  RYAN PETERSON"/>
    <s v="payables@mullinscheese.biz"/>
  </r>
  <r>
    <s v="SARTORI COMPANY/ PLYMOUTH"/>
    <s v="SAR1010"/>
    <s v="Lauren Bruggink"/>
    <s v=" lbruggink@sartoricheese.com; cswoverland@sartoricheese.com"/>
    <d v="2024-01-09T00:00:00"/>
    <s v="1001 SARTORI WHEY"/>
    <s v="PLYMOUTH"/>
    <x v="0"/>
    <x v="80"/>
    <n v="200698"/>
    <s v="Job"/>
    <d v="2023-12-11T00:00:00"/>
    <x v="3"/>
    <s v="QVS95     "/>
    <s v="Freight Charges"/>
    <n v="1"/>
    <n v="59.08"/>
    <n v="59.08"/>
    <n v="14.77"/>
    <s v="Tasha Rasmussen Melissa Miller"/>
    <s v="accountspayable@sartoricompany.com"/>
  </r>
  <r>
    <s v="VALLEY QUEEN CHEESE"/>
    <s v="VQC1011"/>
    <s v="Tosha Overby "/>
    <s v="TOverby@vqcheese.com"/>
    <d v="2024-01-23T00:00:00"/>
    <s v="108 SOUTH MAIN"/>
    <s v="MILBANK"/>
    <x v="5"/>
    <x v="88"/>
    <n v="193731"/>
    <s v="Job"/>
    <d v="2023-11-07T00:00:00"/>
    <x v="3"/>
    <s v="QVS95     "/>
    <s v="Freight Charges"/>
    <n v="1"/>
    <n v="59.12"/>
    <n v="59.12"/>
    <n v="14.78"/>
    <s v="TOSHA OVERBY"/>
    <s v="TOverby@vqcheese.com; athronson@vqcheese.com; apinvoices@vqcheese.com"/>
  </r>
  <r>
    <s v="VALLEY QUEEN CHEESE"/>
    <s v="VQC1011"/>
    <s v="Tosha Overby "/>
    <s v="TOverby@vqcheese.com"/>
    <d v="2024-02-06T00:00:00"/>
    <s v="108 SOUTH MAIN"/>
    <s v="MILBANK"/>
    <x v="5"/>
    <x v="88"/>
    <n v="193733"/>
    <s v="Job"/>
    <d v="2023-11-07T00:00:00"/>
    <x v="3"/>
    <s v="QVS95     "/>
    <s v="Freight Charges"/>
    <n v="1"/>
    <n v="59.2"/>
    <n v="59.2"/>
    <n v="14.8"/>
    <s v="TOSHA OVERBY"/>
    <s v="TOverby@vqcheese.com; athronson@vqcheese.com; apinvoices@vqcheese.com"/>
  </r>
  <r>
    <s v="VALLEY QUEEN CHEESE"/>
    <s v="VQC1011"/>
    <s v="Tosha Overby "/>
    <s v="TOverby@vqcheese.com"/>
    <d v="2024-02-13T00:00:00"/>
    <s v="108 SOUTH MAIN"/>
    <s v="MILBANK"/>
    <x v="5"/>
    <x v="88"/>
    <n v="193734"/>
    <s v="Job"/>
    <d v="2023-11-07T00:00:00"/>
    <x v="3"/>
    <s v="QVS95     "/>
    <s v="Freight Charges"/>
    <n v="1"/>
    <n v="59.32"/>
    <n v="59.32"/>
    <n v="14.83"/>
    <s v="TOSHA OVERBY"/>
    <s v="TOverby@vqcheese.com; athronson@vqcheese.com; apinvoices@vqcheese.com"/>
  </r>
  <r>
    <s v="PRETTY ROCK FARM"/>
    <s v="PRE1020"/>
    <s v="JULIE GOERES"/>
    <s v="jjgoeres@yahoo.com"/>
    <d v="2024-01-15T00:00:00"/>
    <s v="8825 70TH AVE SW"/>
    <s v="ELGIN"/>
    <x v="9"/>
    <x v="93"/>
    <n v="203278"/>
    <s v="Y8GX"/>
    <d v="2024-01-15T00:00:00"/>
    <x v="3"/>
    <s v="QVS95     "/>
    <s v="Freight Charges"/>
    <n v="2"/>
    <n v="118.72"/>
    <n v="59.36"/>
    <n v="14.84"/>
    <s v="JULIE GOERES"/>
    <s v="jjgoeres@yahoo.com         "/>
  </r>
  <r>
    <s v="ARLA FOODS PRODUCTION LLC"/>
    <s v="ARL1010"/>
    <s v="Joanne Ruebl"/>
    <s v="runne@arlafoods.com; olmae@arlafoods.com"/>
    <d v="2024-01-22T00:00:00"/>
    <s v="489 HOLLAND COURT"/>
    <s v="KAUKAUNA"/>
    <x v="0"/>
    <x v="92"/>
    <n v="194719"/>
    <s v="Job"/>
    <d v="2023-11-16T00:00:00"/>
    <x v="3"/>
    <s v="QVS95     "/>
    <s v="Freight Charges"/>
    <n v="1"/>
    <n v="59.36"/>
    <n v="59.36"/>
    <n v="14.84"/>
    <s v="Joanne Ruebl"/>
    <s v="arlausa_wi_ap@arlafoods.com"/>
  </r>
  <r>
    <s v="MULLINS CHEESE INC"/>
    <s v="MUL1005"/>
    <s v="ADAM MULLINS  RYAN PETERSON"/>
    <s v="adam@mullinscheese.com; adamd@mullinscheese.biz"/>
    <d v="2024-01-22T00:00:00"/>
    <s v="204000 County Road DB"/>
    <s v="MOSINEE"/>
    <x v="0"/>
    <x v="40"/>
    <n v="195158"/>
    <s v="Job"/>
    <d v="2023-11-27T00:00:00"/>
    <x v="3"/>
    <s v="QVS95     "/>
    <s v="Freight Charges"/>
    <n v="1"/>
    <n v="59.36"/>
    <n v="59.36"/>
    <n v="14.84"/>
    <s v="ADAM MULLINS  RYAN PETERSON"/>
    <s v="payables@mullinscheese.biz"/>
  </r>
  <r>
    <s v="SARTORI COMPANY/ ANTIGO"/>
    <s v="SAR1005"/>
    <s v="TASHA RASMUSSEN  MELISSA MILLER"/>
    <s v="trasmussen@sartoricheese.com; AntigoQA@sartoricheese.com; mmiller@sartoricheese.com"/>
    <d v="2024-01-22T00:00:00"/>
    <s v="201 MORSE STREET"/>
    <s v="ANTIGO"/>
    <x v="0"/>
    <x v="76"/>
    <n v="203381"/>
    <s v="Y8GX"/>
    <d v="2024-01-19T00:00:00"/>
    <x v="3"/>
    <s v="QVS95     "/>
    <s v="Freight Charges"/>
    <n v="1"/>
    <n v="59.36"/>
    <n v="59.36"/>
    <n v="14.84"/>
    <s v="TASHA RASMUSSEN  MELISSA MILLER"/>
    <s v="accountspayable@sartoricompany.com"/>
  </r>
  <r>
    <s v="VALLEY QUEEN CHEESE"/>
    <s v="VQC1011"/>
    <s v="Tosha Overby "/>
    <s v="TOverby@vqcheese.com"/>
    <d v="2024-02-20T00:00:00"/>
    <s v="108 SOUTH MAIN"/>
    <s v="MILBANK"/>
    <x v="5"/>
    <x v="88"/>
    <n v="193735"/>
    <s v="Job"/>
    <d v="2023-11-07T00:00:00"/>
    <x v="3"/>
    <s v="QVS95     "/>
    <s v="Freight Charges"/>
    <n v="1"/>
    <n v="59.4"/>
    <n v="59.4"/>
    <n v="14.85"/>
    <s v="TOSHA OVERBY"/>
    <s v="TOverby@vqcheese.com; athronson@vqcheese.com; apinvoices@vqcheese.com"/>
  </r>
  <r>
    <s v="MULLINS CHEESE INC"/>
    <s v="MUL1005"/>
    <s v="ADAM MULLINS  RYAN PETERSON"/>
    <s v="adam@mullinscheese.com; adamd@mullinscheese.biz"/>
    <d v="2024-03-04T00:00:00"/>
    <s v="204000 County Road DB"/>
    <s v="MOSINEE"/>
    <x v="0"/>
    <x v="40"/>
    <n v="195161"/>
    <s v="Job"/>
    <d v="2023-11-27T00:00:00"/>
    <x v="3"/>
    <s v="QVS95     "/>
    <s v="Freight Charges"/>
    <n v="1"/>
    <n v="59.44"/>
    <n v="59.44"/>
    <n v="14.86"/>
    <s v="ADAM MULLINS  RYAN PETERSON"/>
    <s v="payables@mullinscheese.biz"/>
  </r>
  <r>
    <s v="PRETTY ROCK FARM"/>
    <s v="PRE1020"/>
    <s v="JULIE GOERES"/>
    <s v="jjgoeres@yahoo.com"/>
    <d v="2024-01-02T00:00:00"/>
    <s v="8825 70TH AVE SW"/>
    <s v="ELGIN"/>
    <x v="9"/>
    <x v="93"/>
    <n v="202608"/>
    <s v="Y8GX"/>
    <d v="2024-01-02T00:00:00"/>
    <x v="3"/>
    <s v="QVS95     "/>
    <s v="Freight Charges"/>
    <n v="2"/>
    <n v="119.08"/>
    <n v="59.54"/>
    <n v="14.885"/>
    <s v="JULIE GOERES"/>
    <s v="jjgoeres@yahoo.com         "/>
  </r>
  <r>
    <s v="Land O'Lakes - Melrose, MN"/>
    <s v="MEL1015"/>
    <s v="CHERI HINNENKAMP"/>
    <s v="MMalsom@landolakes.com; cahinnenkamp@landolakes.com"/>
    <d v="2024-01-08T00:00:00"/>
    <s v="1000 KRAFT DRIVE DR SE"/>
    <s v="MELROSE"/>
    <x v="2"/>
    <x v="94"/>
    <n v="193488"/>
    <s v="Job"/>
    <d v="2023-11-06T00:00:00"/>
    <x v="3"/>
    <s v="QVS95     "/>
    <s v="Freight Charges"/>
    <n v="2"/>
    <n v="119.28"/>
    <n v="59.64"/>
    <n v="14.91"/>
    <s v="CHERYL HINNENKAMP"/>
    <s v="DQCIAccountsReceivable@EurofinsUS.com"/>
  </r>
  <r>
    <s v="ELLSWORTH CREAMERY"/>
    <s v="ELL1010"/>
    <s v="MARC JOHNSON"/>
    <s v="marc.johnson@ellsworthcheese.com"/>
    <d v="2024-01-08T00:00:00"/>
    <s v="232 N WALLACE STREET"/>
    <s v="ELLSWORTH"/>
    <x v="0"/>
    <x v="95"/>
    <n v="192242"/>
    <s v="Y8GX"/>
    <d v="2023-10-19T00:00:00"/>
    <x v="3"/>
    <s v="QVS95     "/>
    <s v="Freight Charges"/>
    <n v="1"/>
    <n v="59.64"/>
    <n v="59.64"/>
    <n v="14.91"/>
    <s v="MARC JOHNSON"/>
    <s v="Ellsworthap@eccreamery.net; lab@ellsworthcreamery.net"/>
  </r>
  <r>
    <s v="AGROPUR INC."/>
    <s v="AGR1020"/>
    <s v="SHELBY GROENEWEG"/>
    <s v="shelby.groeneweg@agropur.com;"/>
    <d v="2024-01-15T00:00:00"/>
    <s v="332 DIVISION STREET"/>
    <s v="HULL"/>
    <x v="4"/>
    <x v="96"/>
    <n v="192334"/>
    <s v="Job"/>
    <d v="2023-11-03T00:00:00"/>
    <x v="3"/>
    <s v="QVS95     "/>
    <s v="Freight Charges"/>
    <n v="1"/>
    <n v="59.64"/>
    <n v="59.64"/>
    <n v="14.91"/>
    <s v="SHELBY GROENEWEG"/>
    <s v="ap.invoices@agropur.com"/>
  </r>
  <r>
    <s v="SCHREIBER FOODS"/>
    <s v="SCH1045"/>
    <s v="BRANDON RINGELSTETTER"/>
    <s v="Brandon.Ringelstetter@schreiberfoods.com"/>
    <d v="2024-01-09T00:00:00"/>
    <s v="2101 BOHMANN DRIVE"/>
    <s v="RICHLAND CENTER"/>
    <x v="0"/>
    <x v="12"/>
    <n v="192962"/>
    <s v="Job"/>
    <d v="2023-11-03T00:00:00"/>
    <x v="3"/>
    <s v="QVS95     "/>
    <s v="Freight Charges"/>
    <n v="1"/>
    <n v="59.64"/>
    <n v="59.64"/>
    <n v="14.91"/>
    <s v="Linda Patch "/>
    <s v=" Brandon.ringelstetter@schreiberfoods.com; invoicesusapo@schreiberfoods.com"/>
  </r>
  <r>
    <s v="Land O'Lakes - Melrose, MN"/>
    <s v="MEL1015"/>
    <s v="CHERI HINNENKAMP"/>
    <s v="MMalsom@landolakes.com; cahinnenkamp@landolakes.com"/>
    <d v="2024-01-15T00:00:00"/>
    <s v="1000 KRAFT DRIVE DR SE"/>
    <s v="MELROSE"/>
    <x v="2"/>
    <x v="94"/>
    <n v="193489"/>
    <s v="Job"/>
    <d v="2023-11-06T00:00:00"/>
    <x v="3"/>
    <s v="QVS95     "/>
    <s v="Freight Charges"/>
    <n v="1"/>
    <n v="59.64"/>
    <n v="59.64"/>
    <n v="14.91"/>
    <s v="CHERYL HINNENKAMP"/>
    <s v="DQCIAccountsReceivable@EurofinsUS.com"/>
  </r>
  <r>
    <s v="BREWSTER CHEESE CO./STOCKTON CHEESE "/>
    <s v="STO1015"/>
    <s v="PEGGY STAR  JEFF JOGERST"/>
    <s v="pstarr@brewstercheese.com; jjogerst@brewstercheese.com; tdittmar@brewstercheese.com"/>
    <d v="2024-01-16T00:00:00"/>
    <s v="300 WEST RAILROAD AVE"/>
    <s v="STOCKTON"/>
    <x v="8"/>
    <x v="97"/>
    <n v="194055"/>
    <s v="Job"/>
    <d v="2023-11-08T00:00:00"/>
    <x v="3"/>
    <s v="QVS95     "/>
    <s v="Freight Charges"/>
    <n v="1"/>
    <n v="59.64"/>
    <n v="59.64"/>
    <n v="14.91"/>
    <s v="PEGGY STAR  JEFF JOGERST"/>
    <s v="bwanek@brewstercheese.com"/>
  </r>
  <r>
    <s v="ARLA FOODS PRODUCTION LLC"/>
    <s v="ARL1010"/>
    <s v="Joanne Ruebl"/>
    <s v="runne@arlafoods.com; olmae@arlafoods.com"/>
    <d v="2024-02-19T00:00:00"/>
    <s v="489 HOLLAND COURT"/>
    <s v="KAUKAUNA"/>
    <x v="0"/>
    <x v="92"/>
    <n v="194721"/>
    <s v="Job"/>
    <d v="2023-11-16T00:00:00"/>
    <x v="3"/>
    <s v="QVS95     "/>
    <s v="Freight Charges"/>
    <n v="1"/>
    <n v="59.64"/>
    <n v="59.64"/>
    <n v="14.91"/>
    <s v="Joanne Ruebl"/>
    <s v="arlausa_wi_ap@arlafoods.com"/>
  </r>
  <r>
    <s v="Grande Cheese - Juda, WI"/>
    <s v="GRA1020"/>
    <s v="Stephanie Brainard "/>
    <s v="stephanie.brainard@grande.com; brian.forth@grande.com; Abigail.gessell@grande.com; dale.merema@grande.com; skyler.stingley@grande.com"/>
    <d v="2024-01-08T00:00:00"/>
    <s v="N2607 COUNTY S"/>
    <s v="JUDA"/>
    <x v="0"/>
    <x v="98"/>
    <n v="199589"/>
    <s v="Job"/>
    <d v="2023-12-11T00:00:00"/>
    <x v="3"/>
    <s v="QVS95     "/>
    <s v="Freight Charges"/>
    <n v="1"/>
    <n v="59.64"/>
    <n v="59.64"/>
    <n v="14.91"/>
    <s v="Jennifer Voegeli "/>
    <s v="accounts.payable@grande.com"/>
  </r>
  <r>
    <s v="Grande Cheese - Rubicon, WI"/>
    <s v="GRA1023"/>
    <s v="JIM MARGELOFSKY"/>
    <s v="jim.margelofsky@grande.com; julie.miller@grande.com; rubicon.cheeselab@grande.com;josh.guell@grande.com"/>
    <d v="2024-01-08T00:00:00"/>
    <s v="W1234 ROME ROAD"/>
    <s v="RUBICON"/>
    <x v="0"/>
    <x v="99"/>
    <n v="199615"/>
    <s v="Job"/>
    <d v="2023-12-11T00:00:00"/>
    <x v="3"/>
    <s v="QVS95     "/>
    <s v="Freight Charges"/>
    <n v="1"/>
    <n v="59.64"/>
    <n v="59.64"/>
    <n v="14.91"/>
    <s v="Jennifer Voegeli"/>
    <s v="accounts.payable@grande.com"/>
  </r>
  <r>
    <s v="Plainview Milk Products Cooperative"/>
    <s v="PLA1010"/>
    <s v="Jim Hennessy"/>
    <s v="jim@plainviewmilk.com"/>
    <d v="2024-01-08T00:00:00"/>
    <s v="130 2ND ST SW"/>
    <s v="PLAINVIEW"/>
    <x v="2"/>
    <x v="100"/>
    <n v="200320"/>
    <s v="Job"/>
    <d v="2023-12-11T00:00:00"/>
    <x v="3"/>
    <s v="QVS95     "/>
    <s v="Freight Charges"/>
    <n v="1"/>
    <n v="59.64"/>
    <n v="59.64"/>
    <n v="14.91"/>
    <s v="Jim Hennessy"/>
    <s v="Lisa@plainviewmilk.com"/>
  </r>
  <r>
    <s v="SAPUTO CHEESE / LENA"/>
    <s v="SAP1022"/>
    <s v="MICHAEL METZ  "/>
    <s v="michael.metz@saputo.com;"/>
    <d v="2024-01-16T00:00:00"/>
    <s v="317 ROSERA STREET"/>
    <s v="LENA"/>
    <x v="0"/>
    <x v="101"/>
    <n v="200570"/>
    <s v="Job"/>
    <d v="2023-12-11T00:00:00"/>
    <x v="3"/>
    <s v="QVS95     "/>
    <s v="Freight Charges"/>
    <n v="1"/>
    <n v="59.64"/>
    <n v="59.64"/>
    <n v="14.91"/>
    <s v="MICHAEL METZ"/>
    <s v="scusaapinvoices@saputo.com; lenainvoice@saputo.com; DL_US_Lena_Invoice@Saputo.com; scusaapinvoices@saputo.com"/>
  </r>
  <r>
    <s v="LAND O LAKES - HILLSBORO"/>
    <s v="LAN1060"/>
    <s v="TAYMAR SCHMITT"/>
    <s v="TASchmitt@landolakes.com"/>
    <d v="2024-01-16T00:00:00"/>
    <s v="186 MADISON ST"/>
    <s v="HILLSBORO"/>
    <x v="0"/>
    <x v="102"/>
    <n v="202713"/>
    <s v="Job"/>
    <d v="2024-01-04T00:00:00"/>
    <x v="3"/>
    <s v="QVS95     "/>
    <s v="Freight Charges"/>
    <n v="1"/>
    <n v="59.64"/>
    <n v="59.64"/>
    <n v="14.91"/>
    <s v="TAYMAR SCHMITT"/>
    <s v="DQCIAccountsReceivable@EurofinsUS.com"/>
  </r>
  <r>
    <s v="DairiConcepts - Zumbrota, MN"/>
    <s v="DAI1025"/>
    <s v="Anthony Yankson  Manoj Kumar  Erin Lohmann "/>
    <s v="anthony.yankson@dfamilk.com; chan.wood6@dfamilk.com; aanda@dfamilk.com"/>
    <d v="2024-01-15T00:00:00"/>
    <s v="1313 NORTH STAR DR"/>
    <s v="ZUMBROTA"/>
    <x v="2"/>
    <x v="103"/>
    <n v="203087"/>
    <s v="Y8GX"/>
    <d v="2024-01-10T00:00:00"/>
    <x v="3"/>
    <s v="QVS95     "/>
    <s v="Freight Charges"/>
    <n v="1"/>
    <n v="59.64"/>
    <n v="59.64"/>
    <n v="14.91"/>
    <s v="Manoj Kumar"/>
    <s v="DQCIAccountsReceivable@EurofinsUS.com"/>
  </r>
  <r>
    <s v="Plainview Milk Products Cooperative"/>
    <s v="PLA1010"/>
    <s v="Jim Hennessy"/>
    <s v="jim@plainviewmilk.com"/>
    <d v="2024-01-15T00:00:00"/>
    <s v="130 2ND ST SW"/>
    <s v="PLAINVIEW"/>
    <x v="2"/>
    <x v="100"/>
    <n v="203277"/>
    <s v="Y8GX"/>
    <d v="2024-01-15T00:00:00"/>
    <x v="3"/>
    <s v="QVS95     "/>
    <s v="Freight Charges"/>
    <n v="1"/>
    <n v="59.64"/>
    <n v="59.64"/>
    <n v="14.91"/>
    <s v="Jim Hennessy"/>
    <s v="Lisa@plainviewmilk.com"/>
  </r>
  <r>
    <s v="DairiConcepts - Pollock, SD"/>
    <s v="DAR1015"/>
    <s v="VICKI SCHILLING   "/>
    <s v="vschilling@dfamilk.com"/>
    <d v="2024-01-15T00:00:00"/>
    <s v="104 MAIN STREET"/>
    <s v="POLLOCK"/>
    <x v="5"/>
    <x v="22"/>
    <n v="192530"/>
    <s v="Job"/>
    <d v="2023-11-03T00:00:00"/>
    <x v="2"/>
    <s v="QVS95     "/>
    <s v="Freight Charges"/>
    <n v="2"/>
    <n v="119.32"/>
    <n v="59.66"/>
    <n v="14.914999999999999"/>
    <s v="VICKI SCHILLING"/>
    <s v="DQCIAccountsReceivable@EurofinsUS.com"/>
  </r>
  <r>
    <s v="SCHREIBER FOODS"/>
    <s v="SCH1045"/>
    <s v="BRANDON RINGELSTETTER"/>
    <s v="Brandon.Ringelstetter@schreiberfoods.com"/>
    <d v="2024-01-02T00:00:00"/>
    <s v="2101 BOHMANN DRIVE"/>
    <s v="RICHLAND CENTER"/>
    <x v="0"/>
    <x v="12"/>
    <n v="192961"/>
    <s v="Job"/>
    <d v="2023-11-03T00:00:00"/>
    <x v="3"/>
    <s v="QVS95     "/>
    <s v="Freight Charges"/>
    <n v="1"/>
    <n v="59.84"/>
    <n v="59.84"/>
    <n v="14.96"/>
    <s v="Linda Patch "/>
    <s v=" Brandon.ringelstetter@schreiberfoods.com; invoicesusapo@schreiberfoods.com"/>
  </r>
  <r>
    <s v="Land O'Lakes - Melrose, MN"/>
    <s v="MEL1015"/>
    <s v="CHERI HINNENKAMP"/>
    <s v="MMalsom@landolakes.com; cahinnenkamp@landolakes.com"/>
    <d v="2024-01-02T00:00:00"/>
    <s v="1000 KRAFT DRIVE DR SE"/>
    <s v="MELROSE"/>
    <x v="2"/>
    <x v="94"/>
    <n v="193487"/>
    <s v="Job"/>
    <d v="2023-11-06T00:00:00"/>
    <x v="3"/>
    <s v="QVS95     "/>
    <s v="Freight Charges"/>
    <n v="1"/>
    <n v="59.84"/>
    <n v="59.84"/>
    <n v="14.96"/>
    <s v="CHERYL HINNENKAMP"/>
    <s v="DQCIAccountsReceivable@EurofinsUS.com"/>
  </r>
  <r>
    <s v="Wisconsin Dairy State Cheese Co."/>
    <s v="WIS1080"/>
    <s v="Avneet Sonna"/>
    <s v="asonna@dairystatecheese.com"/>
    <d v="2024-01-02T00:00:00"/>
    <s v="6888 Hwy 13 34"/>
    <s v="Rudolph"/>
    <x v="0"/>
    <x v="104"/>
    <n v="199142"/>
    <s v="Job"/>
    <d v="2023-12-11T00:00:00"/>
    <x v="3"/>
    <s v="QVS95     "/>
    <s v="Freight Charges"/>
    <n v="1"/>
    <n v="59.84"/>
    <n v="59.84"/>
    <n v="14.96"/>
    <s v="Jamie Weinfurter"/>
    <s v=" accounting@dairystatecheese.com; asonna@dairystatecheese.com"/>
  </r>
  <r>
    <s v="LAND O LAKES - HILLSBORO"/>
    <s v="LAN1060"/>
    <s v="TAYMAR SCHMITT"/>
    <s v="TASchmitt@landolakes.com"/>
    <d v="2024-01-02T00:00:00"/>
    <s v="186 MADISON ST"/>
    <s v="HILLSBORO"/>
    <x v="0"/>
    <x v="102"/>
    <n v="199883"/>
    <s v="Job"/>
    <d v="2023-12-11T00:00:00"/>
    <x v="3"/>
    <s v="QVS95     "/>
    <s v="Freight Charges"/>
    <n v="1"/>
    <n v="59.84"/>
    <n v="59.84"/>
    <n v="14.96"/>
    <s v="TAYMAR SCHMITT"/>
    <s v="DQCIAccountsReceivable@EurofinsUS.com"/>
  </r>
  <r>
    <s v="Plainview Milk Products Cooperative"/>
    <s v="PLA1010"/>
    <s v="Jim Hennessy"/>
    <s v="jim@plainviewmilk.com"/>
    <d v="2024-01-03T00:00:00"/>
    <s v="130 2ND ST SW"/>
    <s v="PLAINVIEW"/>
    <x v="2"/>
    <x v="100"/>
    <n v="200319"/>
    <s v="Job"/>
    <d v="2023-12-11T00:00:00"/>
    <x v="3"/>
    <s v="QVS95     "/>
    <s v="Freight Charges"/>
    <n v="1"/>
    <n v="59.84"/>
    <n v="59.84"/>
    <n v="14.96"/>
    <s v="Jim Hennessy"/>
    <s v="Lisa@plainviewmilk.com"/>
  </r>
  <r>
    <s v="SAPUTO CHEESE / LENA"/>
    <s v="SAP1022"/>
    <s v="MICHAEL METZ  "/>
    <s v="michael.metz@saputo.com;"/>
    <d v="2024-01-02T00:00:00"/>
    <s v="317 ROSERA STREET"/>
    <s v="LENA"/>
    <x v="0"/>
    <x v="101"/>
    <n v="200569"/>
    <s v="Job"/>
    <d v="2023-12-11T00:00:00"/>
    <x v="3"/>
    <s v="QVS95     "/>
    <s v="Freight Charges"/>
    <n v="1"/>
    <n v="59.84"/>
    <n v="59.84"/>
    <n v="14.96"/>
    <s v="MICHAEL METZ"/>
    <s v="scusaapinvoices@saputo.com; lenainvoice@saputo.com; DL_US_Lena_Invoice@Saputo.com; scusaapinvoices@saputo.com"/>
  </r>
  <r>
    <s v="WEST POINT PRODUCERS"/>
    <s v="WES1003"/>
    <s v="Cashley Ahlberg-Smith "/>
    <s v="cahlbergsmith@westpointdairy.com"/>
    <d v="2024-01-03T00:00:00"/>
    <s v="1715 E Road"/>
    <s v="WEST POINT"/>
    <x v="11"/>
    <x v="105"/>
    <n v="202289"/>
    <s v="Y8GX"/>
    <d v="2023-12-29T00:00:00"/>
    <x v="3"/>
    <s v="QVS95     "/>
    <s v="Freight Charges"/>
    <n v="1"/>
    <n v="59.84"/>
    <n v="59.84"/>
    <n v="14.96"/>
    <m/>
    <s v="APWESTPOINTDAIRY@GRASSLAND.COM"/>
  </r>
  <r>
    <s v="Grande Cheese - Rubicon, WI"/>
    <s v="GRA1023"/>
    <s v="JIM MARGELOFSKY"/>
    <s v="jim.margelofsky@grande.com; julie.miller@grande.com; rubicon.cheeselab@grande.com;josh.guell@grande.com"/>
    <d v="2024-01-02T00:00:00"/>
    <s v="W1234 ROME ROAD"/>
    <s v="RUBICON"/>
    <x v="0"/>
    <x v="99"/>
    <n v="202419"/>
    <s v="Job"/>
    <d v="2023-12-29T00:00:00"/>
    <x v="3"/>
    <s v="QVS95     "/>
    <s v="Freight Charges"/>
    <n v="1"/>
    <n v="59.84"/>
    <n v="59.84"/>
    <n v="14.96"/>
    <s v="Jennifer Voegeli"/>
    <s v="accounts.payable@grande.com"/>
  </r>
  <r>
    <s v="BURNETT DAIRY  / CADY CHEESE  LLC"/>
    <s v="CAD1000"/>
    <s v="Maggie Brahmer DOUG WOOD"/>
    <s v="maggie.brahmer@burnettdairy.com; doug.wood@burnettdairy.com"/>
    <d v="2024-01-22T00:00:00"/>
    <s v="126 HIGHWAY 128"/>
    <s v="WILSON"/>
    <x v="0"/>
    <x v="13"/>
    <n v="201044"/>
    <s v="Job"/>
    <d v="2023-12-12T00:00:00"/>
    <x v="3"/>
    <s v="QVS95     "/>
    <s v="Freight Charges"/>
    <n v="2"/>
    <n v="119.84"/>
    <n v="59.92"/>
    <n v="14.98"/>
    <s v="DOUG WOOD"/>
    <s v="nicole.larson@cadycheese.com; gay.wang@cadycheese.com"/>
  </r>
  <r>
    <s v="Land O'Lakes - Melrose, MN"/>
    <s v="MEL1015"/>
    <s v="CHERI HINNENKAMP"/>
    <s v="MMalsom@landolakes.com; cahinnenkamp@landolakes.com"/>
    <d v="2024-01-22T00:00:00"/>
    <s v="1000 KRAFT DRIVE DR SE"/>
    <s v="MELROSE"/>
    <x v="2"/>
    <x v="94"/>
    <n v="193490"/>
    <s v="Job"/>
    <d v="2023-11-06T00:00:00"/>
    <x v="3"/>
    <s v="QVS95     "/>
    <s v="Freight Charges"/>
    <n v="1"/>
    <n v="59.92"/>
    <n v="59.92"/>
    <n v="14.98"/>
    <s v="CHERYL HINNENKAMP"/>
    <s v="DQCIAccountsReceivable@EurofinsUS.com"/>
  </r>
  <r>
    <s v="Land O'Lakes - Melrose, MN"/>
    <s v="MEL1015"/>
    <s v="CHERI HINNENKAMP"/>
    <s v="MMalsom@landolakes.com; cahinnenkamp@landolakes.com"/>
    <d v="2024-01-29T00:00:00"/>
    <s v="1000 KRAFT DRIVE DR SE"/>
    <s v="MELROSE"/>
    <x v="2"/>
    <x v="94"/>
    <n v="193491"/>
    <s v="Job"/>
    <d v="2023-11-06T00:00:00"/>
    <x v="3"/>
    <s v="QVS95     "/>
    <s v="Freight Charges"/>
    <n v="1"/>
    <n v="59.92"/>
    <n v="59.92"/>
    <n v="14.98"/>
    <s v="CHERYL HINNENKAMP"/>
    <s v="DQCIAccountsReceivable@EurofinsUS.com"/>
  </r>
  <r>
    <s v="CROPP/Organic Valley Chaseburg Creamery"/>
    <s v="ORG1010"/>
    <s v="ALEX BECKER  Heidi Jenks"/>
    <s v="Heidi.Jenks@organicvalley.coop; alex.becker@organicvalley.coop; samantha.isensee@organicvalley.com; alex.backer@organicvalley.com"/>
    <d v="2024-01-22T00:00:00"/>
    <s v="203 SOUTH MAIN STREET"/>
    <s v="CHASEBURG"/>
    <x v="0"/>
    <x v="106"/>
    <n v="194324"/>
    <s v="Job"/>
    <d v="2023-11-10T00:00:00"/>
    <x v="3"/>
    <s v="QVS95     "/>
    <s v="Freight Charges"/>
    <n v="1"/>
    <n v="59.92"/>
    <n v="59.92"/>
    <n v="14.98"/>
    <s v="Heidi Jenks  ALEX BECKER"/>
    <s v="QA@ORGANICVALLEY.COM; ACCOUNTSPAYABLE@ORGANICVALLEY.COOP"/>
  </r>
  <r>
    <s v="CROPP/Organic Valley Chaseburg Creamery"/>
    <s v="ORG1010"/>
    <s v="ALEX BECKER  Heidi Jenks"/>
    <s v="Heidi.Jenks@organicvalley.coop; alex.becker@organicvalley.coop; samantha.isensee@organicvalley.com; alex.backer@organicvalley.com"/>
    <d v="2024-01-29T00:00:00"/>
    <s v="203 SOUTH MAIN STREET"/>
    <s v="CHASEBURG"/>
    <x v="0"/>
    <x v="106"/>
    <n v="194325"/>
    <s v="Job"/>
    <d v="2023-11-10T00:00:00"/>
    <x v="3"/>
    <s v="QVS95     "/>
    <s v="Freight Charges"/>
    <n v="1"/>
    <n v="59.92"/>
    <n v="59.92"/>
    <n v="14.98"/>
    <s v="Heidi Jenks  ALEX BECKER"/>
    <s v="QA@ORGANICVALLEY.COM; ACCOUNTSPAYABLE@ORGANICVALLEY.COOP"/>
  </r>
  <r>
    <s v="SAPUTO CHEESE USA INC."/>
    <s v="ALT1010"/>
    <s v="Kelly VandeZande; Trish Roessler"/>
    <s v="Kelly.VandeZande@saputo.com; Trish.Roessler@saputo.com"/>
    <d v="2024-01-22T00:00:00"/>
    <s v="N3545 COUNTY EE"/>
    <s v="WAUPUN"/>
    <x v="0"/>
    <x v="107"/>
    <n v="194793"/>
    <s v="Job"/>
    <d v="2023-11-16T00:00:00"/>
    <x v="3"/>
    <s v="QVS95     "/>
    <s v="Freight Charges"/>
    <n v="1"/>
    <n v="59.92"/>
    <n v="59.92"/>
    <n v="14.98"/>
    <s v=""/>
    <s v="scusaapinvoices@saputo.com; DL_US_Waupun_Invoice@Saputo.com"/>
  </r>
  <r>
    <s v="Grande Cheese - Juda, WI"/>
    <s v="GRA1020"/>
    <s v="Stephanie Brainard "/>
    <s v="stephanie.brainard@grande.com; brian.forth@grande.com; Abigail.gessell@grande.com; dale.merema@grande.com; skyler.stingley@grande.com"/>
    <d v="2024-01-23T00:00:00"/>
    <s v="N2607 COUNTY S"/>
    <s v="JUDA"/>
    <x v="0"/>
    <x v="98"/>
    <n v="199590"/>
    <s v="Job"/>
    <d v="2023-12-11T00:00:00"/>
    <x v="3"/>
    <s v="QVS95     "/>
    <s v="Freight Charges"/>
    <n v="1"/>
    <n v="59.92"/>
    <n v="59.92"/>
    <n v="14.98"/>
    <s v="Jennifer Voegeli "/>
    <s v="accounts.payable@grande.com"/>
  </r>
  <r>
    <s v="Grande Cheese - Rubicon, WI"/>
    <s v="GRA1023"/>
    <s v="JIM MARGELOFSKY"/>
    <s v="jim.margelofsky@grande.com; julie.miller@grande.com; rubicon.cheeselab@grande.com;josh.guell@grande.com"/>
    <d v="2024-01-23T00:00:00"/>
    <s v="W1234 ROME ROAD"/>
    <s v="RUBICON"/>
    <x v="0"/>
    <x v="99"/>
    <n v="199616"/>
    <s v="Job"/>
    <d v="2023-12-11T00:00:00"/>
    <x v="3"/>
    <s v="QVS95     "/>
    <s v="Freight Charges"/>
    <n v="1"/>
    <n v="59.92"/>
    <n v="59.92"/>
    <n v="14.98"/>
    <s v="Jennifer Voegeli"/>
    <s v="accounts.payable@grande.com"/>
  </r>
  <r>
    <s v="DairiConcepts - Zumbrota, MN"/>
    <s v="DAI1025"/>
    <s v="Anthony Yankson  Manoj Kumar  Erin Lohmann "/>
    <s v="anthony.yankson@dfamilk.com; chan.wood6@dfamilk.com; aanda@dfamilk.com"/>
    <d v="2024-01-22T00:00:00"/>
    <s v="1313 NORTH STAR DR"/>
    <s v="ZUMBROTA"/>
    <x v="2"/>
    <x v="103"/>
    <n v="200250"/>
    <s v="Job"/>
    <d v="2023-12-11T00:00:00"/>
    <x v="3"/>
    <s v="QVS95     "/>
    <s v="Freight Charges"/>
    <n v="1"/>
    <n v="59.92"/>
    <n v="59.92"/>
    <n v="14.98"/>
    <s v="Manoj Kumar"/>
    <s v="DQCIAccountsReceivable@EurofinsUS.com"/>
  </r>
  <r>
    <s v="SAPUTO CHEESE / LENA"/>
    <s v="SAP1022"/>
    <s v="MICHAEL METZ  "/>
    <s v="michael.metz@saputo.com;"/>
    <d v="2024-01-29T00:00:00"/>
    <s v="317 ROSERA STREET"/>
    <s v="LENA"/>
    <x v="0"/>
    <x v="101"/>
    <n v="200571"/>
    <s v="Job"/>
    <d v="2023-12-11T00:00:00"/>
    <x v="3"/>
    <s v="QVS95     "/>
    <s v="Freight Charges"/>
    <n v="1"/>
    <n v="59.92"/>
    <n v="59.92"/>
    <n v="14.98"/>
    <s v="MICHAEL METZ"/>
    <s v="scusaapinvoices@saputo.com; lenainvoice@saputo.com; DL_US_Lena_Invoice@Saputo.com; scusaapinvoices@saputo.com"/>
  </r>
  <r>
    <s v="BURNETT DAIRY  / CADY CHEESE  LLC"/>
    <s v="CAD1000"/>
    <s v="Maggie Brahmer DOUG WOOD"/>
    <s v="maggie.brahmer@burnettdairy.com; doug.wood@burnettdairy.com"/>
    <d v="2024-01-29T00:00:00"/>
    <s v="126 HIGHWAY 128"/>
    <s v="WILSON"/>
    <x v="0"/>
    <x v="13"/>
    <n v="201045"/>
    <s v="Job"/>
    <d v="2023-12-12T00:00:00"/>
    <x v="3"/>
    <s v="QVS95     "/>
    <s v="Freight Charges"/>
    <n v="1"/>
    <n v="59.92"/>
    <n v="59.92"/>
    <n v="14.98"/>
    <s v="DOUG WOOD"/>
    <s v="nicole.larson@cadycheese.com; gay.wang@cadycheese.com"/>
  </r>
  <r>
    <s v="LAND O LAKES - HILLSBORO"/>
    <s v="LAN1060"/>
    <s v="TAYMAR SCHMITT"/>
    <s v="TASchmitt@landolakes.com"/>
    <d v="2024-01-23T00:00:00"/>
    <s v="186 MADISON ST"/>
    <s v="HILLSBORO"/>
    <x v="0"/>
    <x v="102"/>
    <n v="202714"/>
    <s v="Job"/>
    <d v="2024-01-04T00:00:00"/>
    <x v="3"/>
    <s v="QVS95     "/>
    <s v="Freight Charges"/>
    <n v="1"/>
    <n v="59.92"/>
    <n v="59.92"/>
    <n v="14.98"/>
    <s v="TAYMAR SCHMITT"/>
    <s v="DQCIAccountsReceivable@EurofinsUS.com"/>
  </r>
  <r>
    <s v="LAND O LAKES - HILLSBORO"/>
    <s v="LAN1060"/>
    <s v="TAYMAR SCHMITT"/>
    <s v="TASchmitt@landolakes.com"/>
    <d v="2024-01-30T00:00:00"/>
    <s v="186 MADISON ST"/>
    <s v="HILLSBORO"/>
    <x v="0"/>
    <x v="102"/>
    <n v="202715"/>
    <s v="Job"/>
    <d v="2024-01-04T00:00:00"/>
    <x v="3"/>
    <s v="QVS95     "/>
    <s v="Freight Charges"/>
    <n v="1"/>
    <n v="59.92"/>
    <n v="59.92"/>
    <n v="14.98"/>
    <s v="TAYMAR SCHMITT"/>
    <s v="DQCIAccountsReceivable@EurofinsUS.com"/>
  </r>
  <r>
    <s v="Plainview Milk Products Cooperative"/>
    <s v="PLA1010"/>
    <s v="Jim Hennessy"/>
    <s v="jim@plainviewmilk.com"/>
    <d v="2024-01-23T00:00:00"/>
    <s v="130 2ND ST SW"/>
    <s v="PLAINVIEW"/>
    <x v="2"/>
    <x v="100"/>
    <n v="203444"/>
    <s v="Y8GX"/>
    <d v="2024-01-22T00:00:00"/>
    <x v="3"/>
    <s v="QVS95     "/>
    <s v="Freight Charges"/>
    <n v="1"/>
    <n v="59.92"/>
    <n v="59.92"/>
    <n v="14.98"/>
    <s v="Jim Hennessy"/>
    <s v="Lisa@plainviewmilk.com"/>
  </r>
  <r>
    <s v="Prairie Farms Shullsburg Creamery"/>
    <s v="SHU1020"/>
    <s v="Dawn Funk"/>
    <s v="dfunk@prairiefarms.com"/>
    <d v="2024-01-31T00:00:00"/>
    <s v="208 W Water St"/>
    <s v="Shullsburg"/>
    <x v="0"/>
    <x v="108"/>
    <n v="203645"/>
    <s v="V7ZG"/>
    <d v="2024-01-30T00:00:00"/>
    <x v="3"/>
    <s v="QVS95     "/>
    <s v="Freight Charges"/>
    <n v="1"/>
    <n v="59.92"/>
    <n v="59.92"/>
    <n v="14.98"/>
    <s v="Dawn Funk"/>
    <s v="pfcheese.image@send2image.com AccountsPayable@shullsburgcreamery.com"/>
  </r>
  <r>
    <s v="Land O'Lakes - Melrose, MN"/>
    <s v="MEL1015"/>
    <s v="CHERI HINNENKAMP"/>
    <s v="MMalsom@landolakes.com; cahinnenkamp@landolakes.com"/>
    <d v="2024-02-05T00:00:00"/>
    <s v="1000 KRAFT DRIVE DR SE"/>
    <s v="MELROSE"/>
    <x v="2"/>
    <x v="94"/>
    <n v="193492"/>
    <s v="Job"/>
    <d v="2023-11-06T00:00:00"/>
    <x v="3"/>
    <s v="QVS95     "/>
    <s v="Freight Charges"/>
    <n v="2"/>
    <n v="120.08"/>
    <n v="60.04"/>
    <n v="15.01"/>
    <s v="CHERYL HINNENKAMP"/>
    <s v="DQCIAccountsReceivable@EurofinsUS.com"/>
  </r>
  <r>
    <s v="Land O'Lakes - Melrose, MN"/>
    <s v="MEL1015"/>
    <s v="CHERI HINNENKAMP"/>
    <s v="MMalsom@landolakes.com; cahinnenkamp@landolakes.com"/>
    <d v="2024-03-04T00:00:00"/>
    <s v="1000 KRAFT DRIVE DR SE"/>
    <s v="MELROSE"/>
    <x v="2"/>
    <x v="109"/>
    <n v="193496"/>
    <s v="Job"/>
    <d v="2023-11-06T00:00:00"/>
    <x v="3"/>
    <s v="QVS95     "/>
    <s v="Freight Charges"/>
    <n v="2"/>
    <n v="120.08"/>
    <n v="60.04"/>
    <n v="15.01"/>
    <s v="CHERYL HINNENKAMP"/>
    <s v="DQCIAccountsReceivable@EurofinsUS.com"/>
  </r>
  <r>
    <s v="SCHREIBER FOODS"/>
    <s v="SCH1045"/>
    <s v="BRANDON RINGELSTETTER"/>
    <s v="Brandon.Ringelstetter@schreiberfoods.com"/>
    <d v="2024-02-05T00:00:00"/>
    <s v="2101 BOHMANN DRIVE"/>
    <s v="RICHLAND CENTER"/>
    <x v="0"/>
    <x v="12"/>
    <n v="192963"/>
    <s v="Job"/>
    <d v="2023-11-03T00:00:00"/>
    <x v="3"/>
    <s v="QVS95     "/>
    <s v="Freight Charges"/>
    <n v="1"/>
    <n v="60.04"/>
    <n v="60.04"/>
    <n v="15.01"/>
    <s v="Linda Patch "/>
    <s v=" Brandon.ringelstetter@schreiberfoods.com; invoicesusapo@schreiberfoods.com"/>
  </r>
  <r>
    <s v="SAPUTO CHEESE USA INC."/>
    <s v="ALT1010"/>
    <s v="Kelly VandeZande; Trish Roessler"/>
    <s v="Kelly.VandeZande@saputo.com; Trish.Roessler@saputo.com"/>
    <d v="2024-02-05T00:00:00"/>
    <s v="N3545 COUNTY EE"/>
    <s v="WAUPUN"/>
    <x v="0"/>
    <x v="107"/>
    <n v="194795"/>
    <s v="Job"/>
    <d v="2023-11-16T00:00:00"/>
    <x v="3"/>
    <s v="QVS95     "/>
    <s v="Freight Charges"/>
    <n v="1"/>
    <n v="60.04"/>
    <n v="60.04"/>
    <n v="15.01"/>
    <s v=""/>
    <s v="scusaapinvoices@saputo.com; DL_US_Waupun_Invoice@Saputo.com"/>
  </r>
  <r>
    <s v="Grande Cheese - Juda, WI"/>
    <s v="GRA1020"/>
    <s v="Stephanie Brainard "/>
    <s v="stephanie.brainard@grande.com; brian.forth@grande.com; Abigail.gessell@grande.com; dale.merema@grande.com; skyler.stingley@grande.com"/>
    <d v="2024-02-05T00:00:00"/>
    <s v="N2607 COUNTY S"/>
    <s v="JUDA"/>
    <x v="0"/>
    <x v="98"/>
    <n v="199591"/>
    <s v="Job"/>
    <d v="2023-12-11T00:00:00"/>
    <x v="3"/>
    <s v="QVS95     "/>
    <s v="Freight Charges"/>
    <n v="1"/>
    <n v="60.04"/>
    <n v="60.04"/>
    <n v="15.01"/>
    <s v="Jennifer Voegeli "/>
    <s v="accounts.payable@grande.com"/>
  </r>
  <r>
    <s v="Grande Cheese - Juda, WI"/>
    <s v="GRA1020"/>
    <s v="Stephanie Brainard "/>
    <s v="stephanie.brainard@grande.com; brian.forth@grande.com; Abigail.gessell@grande.com; dale.merema@grande.com; skyler.stingley@grande.com"/>
    <d v="2024-03-04T00:00:00"/>
    <s v="N2607 COUNTY S"/>
    <s v="JUDA"/>
    <x v="0"/>
    <x v="98"/>
    <n v="199593"/>
    <s v="Job"/>
    <d v="2023-12-11T00:00:00"/>
    <x v="3"/>
    <s v="QVS95     "/>
    <s v="Freight Charges"/>
    <n v="1"/>
    <n v="60.04"/>
    <n v="60.04"/>
    <n v="15.01"/>
    <s v="Jennifer Voegeli "/>
    <s v="accounts.payable@grande.com"/>
  </r>
  <r>
    <s v="Grande Cheese - Rubicon, WI"/>
    <s v="GRA1023"/>
    <s v="JIM MARGELOFSKY"/>
    <s v="jim.margelofsky@grande.com; julie.miller@grande.com; rubicon.cheeselab@grande.com;josh.guell@grande.com"/>
    <d v="2024-02-05T00:00:00"/>
    <s v="W1234 ROME ROAD"/>
    <s v="RUBICON"/>
    <x v="0"/>
    <x v="99"/>
    <n v="199617"/>
    <s v="Job"/>
    <d v="2023-12-11T00:00:00"/>
    <x v="3"/>
    <s v="QVS95     "/>
    <s v="Freight Charges"/>
    <n v="1"/>
    <n v="60.04"/>
    <n v="60.04"/>
    <n v="15.01"/>
    <s v="Jennifer Voegeli"/>
    <s v="accounts.payable@grande.com"/>
  </r>
  <r>
    <s v="Grande Cheese - Rubicon, WI"/>
    <s v="GRA1023"/>
    <s v="JIM MARGELOFSKY"/>
    <s v="jim.margelofsky@grande.com; julie.miller@grande.com; rubicon.cheeselab@grande.com;josh.guell@grande.com"/>
    <d v="2024-03-04T00:00:00"/>
    <s v="W1234 ROME ROAD"/>
    <s v="RUBICON"/>
    <x v="0"/>
    <x v="99"/>
    <n v="199619"/>
    <s v="Job"/>
    <d v="2023-12-11T00:00:00"/>
    <x v="3"/>
    <s v="QVS95     "/>
    <s v="Freight Charges"/>
    <n v="1"/>
    <n v="60.04"/>
    <n v="60.04"/>
    <n v="15.01"/>
    <s v="Jennifer Voegeli"/>
    <s v="accounts.payable@grande.com"/>
  </r>
  <r>
    <s v="Plainview Milk Products Cooperative"/>
    <s v="PLA1010"/>
    <s v="Jim Hennessy"/>
    <s v="jim@plainviewmilk.com"/>
    <d v="2024-02-06T00:00:00"/>
    <s v="130 2ND ST SW"/>
    <s v="PLAINVIEW"/>
    <x v="2"/>
    <x v="100"/>
    <n v="200321"/>
    <s v="Job"/>
    <d v="2023-12-11T00:00:00"/>
    <x v="3"/>
    <s v="QVS95     "/>
    <s v="Freight Charges"/>
    <n v="1"/>
    <n v="60.04"/>
    <n v="60.04"/>
    <n v="15.01"/>
    <s v="Jim Hennessy"/>
    <s v="Lisa@plainviewmilk.com"/>
  </r>
  <r>
    <s v="Plainview Milk Products Cooperative"/>
    <s v="PLA1010"/>
    <s v="Jim Hennessy"/>
    <s v="jim@plainviewmilk.com"/>
    <d v="2024-03-04T00:00:00"/>
    <s v="130 2ND ST SW"/>
    <s v="PLAINVIEW"/>
    <x v="2"/>
    <x v="100"/>
    <n v="200323"/>
    <s v="Job"/>
    <d v="2023-12-11T00:00:00"/>
    <x v="3"/>
    <s v="QVS95     "/>
    <s v="Freight Charges"/>
    <n v="1"/>
    <n v="60.04"/>
    <n v="60.04"/>
    <n v="15.01"/>
    <s v="Jim Hennessy"/>
    <s v="Lisa@plainviewmilk.com"/>
  </r>
  <r>
    <s v="SCHREIBER FOODS"/>
    <s v="SCH1045"/>
    <s v="BRANDON RINGELSTETTER"/>
    <s v="Brandon.Ringelstetter@schreiberfoods.com"/>
    <d v="2024-02-12T00:00:00"/>
    <s v="2101 BOHMANN DRIVE"/>
    <s v="RICHLAND CENTER"/>
    <x v="0"/>
    <x v="12"/>
    <n v="192964"/>
    <s v="Job"/>
    <d v="2023-11-03T00:00:00"/>
    <x v="3"/>
    <s v="QVS95     "/>
    <s v="Freight Charges"/>
    <n v="1"/>
    <n v="60.12"/>
    <n v="60.12"/>
    <n v="15.03"/>
    <s v="Linda Patch "/>
    <s v=" Brandon.ringelstetter@schreiberfoods.com; invoicesusapo@schreiberfoods.com"/>
  </r>
  <r>
    <s v="Land O'Lakes - Melrose, MN"/>
    <s v="MEL1015"/>
    <s v="CHERI HINNENKAMP"/>
    <s v="MMalsom@landolakes.com; cahinnenkamp@landolakes.com"/>
    <d v="2024-02-12T00:00:00"/>
    <s v="1000 KRAFT DRIVE DR SE"/>
    <s v="MELROSE"/>
    <x v="2"/>
    <x v="94"/>
    <n v="193493"/>
    <s v="Job"/>
    <d v="2023-11-06T00:00:00"/>
    <x v="3"/>
    <s v="QVS95     "/>
    <s v="Freight Charges"/>
    <n v="1"/>
    <n v="60.12"/>
    <n v="60.12"/>
    <n v="15.03"/>
    <s v="CHERYL HINNENKAMP"/>
    <s v="DQCIAccountsReceivable@EurofinsUS.com"/>
  </r>
  <r>
    <s v="Plainview Milk Products Cooperative"/>
    <s v="PLA1010"/>
    <s v="Jim Hennessy"/>
    <s v="jim@plainviewmilk.com"/>
    <d v="2024-02-13T00:00:00"/>
    <s v="130 2ND ST SW"/>
    <s v="PLAINVIEW"/>
    <x v="2"/>
    <x v="100"/>
    <n v="200322"/>
    <s v="Job"/>
    <d v="2023-12-11T00:00:00"/>
    <x v="3"/>
    <s v="QVS95     "/>
    <s v="Freight Charges"/>
    <n v="1"/>
    <n v="60.12"/>
    <n v="60.12"/>
    <n v="15.03"/>
    <s v="Jim Hennessy"/>
    <s v="Lisa@plainviewmilk.com"/>
  </r>
  <r>
    <s v="SAPUTO CHEESE / LENA"/>
    <s v="SAP1022"/>
    <s v="MICHAEL METZ  "/>
    <s v="michael.metz@saputo.com;"/>
    <d v="2024-02-12T00:00:00"/>
    <s v="317 ROSERA STREET"/>
    <s v="LENA"/>
    <x v="0"/>
    <x v="101"/>
    <n v="200572"/>
    <s v="Job"/>
    <d v="2023-12-11T00:00:00"/>
    <x v="3"/>
    <s v="QVS95     "/>
    <s v="Freight Charges"/>
    <n v="1"/>
    <n v="60.12"/>
    <n v="60.12"/>
    <n v="15.03"/>
    <s v="MICHAEL METZ"/>
    <s v="scusaapinvoices@saputo.com; lenainvoice@saputo.com; DL_US_Lena_Invoice@Saputo.com; scusaapinvoices@saputo.com"/>
  </r>
  <r>
    <s v="AMPI - Paynesville, MN"/>
    <s v="AMP1021"/>
    <s v="Kyle Schmidt"/>
    <s v="schmidtk@AMPI.com; mergenc@ampi.com; quadem@ampi.com; bistramm@ampi.com"/>
    <d v="2024-02-13T00:00:00"/>
    <s v="200 RAILROAD AVE"/>
    <s v="PAYNESVILLE"/>
    <x v="2"/>
    <x v="110"/>
    <n v="201649"/>
    <s v="Job"/>
    <d v="2023-12-18T00:00:00"/>
    <x v="3"/>
    <s v="QVS95     "/>
    <s v="Freight Charges"/>
    <n v="1"/>
    <n v="60.12"/>
    <n v="60.12"/>
    <n v="15.03"/>
    <s v=""/>
    <s v="purchasing@ampi.com"/>
  </r>
  <r>
    <s v="Grande Cheese - Rubicon, WI"/>
    <s v="GRA1023"/>
    <s v="JIM MARGELOFSKY"/>
    <s v="jim.margelofsky@grande.com; julie.miller@grande.com; rubicon.cheeselab@grande.com;josh.guell@grande.com"/>
    <d v="2024-02-13T00:00:00"/>
    <s v="W1234 ROME ROAD"/>
    <s v="RUBICON"/>
    <x v="0"/>
    <x v="99"/>
    <n v="202420"/>
    <s v="Job"/>
    <d v="2023-12-29T00:00:00"/>
    <x v="3"/>
    <s v="QVS95     "/>
    <s v="Freight Charges"/>
    <n v="1"/>
    <n v="60.12"/>
    <n v="60.12"/>
    <n v="15.03"/>
    <s v="Jennifer Voegeli"/>
    <s v="accounts.payable@grande.com"/>
  </r>
  <r>
    <s v="LAND O LAKES - HILLSBORO"/>
    <s v="LAN1060"/>
    <s v="TAYMAR SCHMITT"/>
    <s v="TASchmitt@landolakes.com"/>
    <d v="2024-02-13T00:00:00"/>
    <s v="186 MADISON ST"/>
    <s v="HILLSBORO"/>
    <x v="0"/>
    <x v="102"/>
    <n v="202716"/>
    <s v="Job"/>
    <d v="2024-01-04T00:00:00"/>
    <x v="3"/>
    <s v="QVS95     "/>
    <s v="Freight Charges"/>
    <n v="1"/>
    <n v="60.12"/>
    <n v="60.12"/>
    <n v="15.03"/>
    <s v="TAYMAR SCHMITT"/>
    <s v="DQCIAccountsReceivable@EurofinsUS.com"/>
  </r>
  <r>
    <s v="Foremost Farms USA - Clayton, WI"/>
    <s v="FOR1001"/>
    <s v="Brittany Vanden Heuvel"/>
    <s v="Brittany.Vandenheuvel@foremostfarms.com"/>
    <d v="2024-02-13T00:00:00"/>
    <s v="100 N MAIN STREET"/>
    <s v="CLAYTON"/>
    <x v="0"/>
    <x v="26"/>
    <n v="203940"/>
    <s v="Job"/>
    <d v="2024-02-07T00:00:00"/>
    <x v="3"/>
    <s v="QVS95     "/>
    <s v="Freight Charges"/>
    <n v="1"/>
    <n v="60.12"/>
    <n v="60.12"/>
    <n v="15.03"/>
    <s v=""/>
    <s v="ACCTPAY@FOREMOSTFARMS.COM"/>
  </r>
  <r>
    <s v="University of Wisconsin - Platteville"/>
    <s v="UNI1000"/>
    <s v="Zifan Wan"/>
    <s v="wanzi@uwplatt.edu"/>
    <d v="2024-02-13T00:00:00"/>
    <s v="321 Pioneer Tower"/>
    <s v="Platteville"/>
    <x v="0"/>
    <x v="111"/>
    <n v="204019"/>
    <s v="V7ZG"/>
    <d v="2024-02-13T00:00:00"/>
    <x v="3"/>
    <s v="QVS95     "/>
    <s v="Freight Charges"/>
    <n v="1"/>
    <n v="60.12"/>
    <n v="60.12"/>
    <n v="15.03"/>
    <s v="Zifan Wan"/>
    <s v="wanzi@uwplatt.edu"/>
  </r>
  <r>
    <s v="Land O'Lakes - Melrose, MN"/>
    <s v="MEL1015"/>
    <s v="CHERI HINNENKAMP"/>
    <s v="MMalsom@landolakes.com; cahinnenkamp@landolakes.com"/>
    <d v="2024-02-19T00:00:00"/>
    <s v="1000 KRAFT DRIVE DR SE"/>
    <s v="MELROSE"/>
    <x v="2"/>
    <x v="94"/>
    <n v="193494"/>
    <s v="Job"/>
    <d v="2023-11-06T00:00:00"/>
    <x v="3"/>
    <s v="QVS95     "/>
    <s v="Freight Charges"/>
    <n v="1"/>
    <n v="60.2"/>
    <n v="60.2"/>
    <n v="15.05"/>
    <s v="CHERYL HINNENKAMP"/>
    <s v="DQCIAccountsReceivable@EurofinsUS.com"/>
  </r>
  <r>
    <s v="Land O'Lakes - Melrose, MN"/>
    <s v="MEL1015"/>
    <s v="CHERI HINNENKAMP"/>
    <s v="MMalsom@landolakes.com; cahinnenkamp@landolakes.com"/>
    <d v="2024-02-26T00:00:00"/>
    <s v="1000 KRAFT DRIVE DR SE"/>
    <s v="MELROSE"/>
    <x v="2"/>
    <x v="94"/>
    <n v="193495"/>
    <s v="Job"/>
    <d v="2023-11-06T00:00:00"/>
    <x v="3"/>
    <s v="QVS95     "/>
    <s v="Freight Charges"/>
    <n v="1"/>
    <n v="60.2"/>
    <n v="60.2"/>
    <n v="15.05"/>
    <s v="CHERYL HINNENKAMP"/>
    <s v="DQCIAccountsReceivable@EurofinsUS.com"/>
  </r>
  <r>
    <s v="Wisconsin Dairy State Cheese Co."/>
    <s v="WIS1080"/>
    <s v="Avneet Sonna"/>
    <s v="asonna@dairystatecheese.com"/>
    <d v="2024-02-26T00:00:00"/>
    <s v="6888 Hwy 13 34"/>
    <s v="Rudolph"/>
    <x v="0"/>
    <x v="104"/>
    <n v="199144"/>
    <s v="Job"/>
    <d v="2023-12-11T00:00:00"/>
    <x v="3"/>
    <s v="QVS95     "/>
    <s v="Freight Charges"/>
    <n v="1"/>
    <n v="60.2"/>
    <n v="60.2"/>
    <n v="15.05"/>
    <s v="Jamie Weinfurter"/>
    <s v=" accounting@dairystatecheese.com; asonna@dairystatecheese.com"/>
  </r>
  <r>
    <s v="Grande Cheese - Juda, WI"/>
    <s v="GRA1020"/>
    <s v="Stephanie Brainard "/>
    <s v="stephanie.brainard@grande.com; brian.forth@grande.com; Abigail.gessell@grande.com; dale.merema@grande.com; skyler.stingley@grande.com"/>
    <d v="2024-02-19T00:00:00"/>
    <s v="N2607 COUNTY S"/>
    <s v="JUDA"/>
    <x v="0"/>
    <x v="98"/>
    <n v="199592"/>
    <s v="Job"/>
    <d v="2023-12-11T00:00:00"/>
    <x v="3"/>
    <s v="QVS95     "/>
    <s v="Freight Charges"/>
    <n v="1"/>
    <n v="60.2"/>
    <n v="60.2"/>
    <n v="15.05"/>
    <s v="Jennifer Voegeli "/>
    <s v="accounts.payable@grande.com"/>
  </r>
  <r>
    <s v="Grande Cheese - Rubicon, WI"/>
    <s v="GRA1023"/>
    <s v="JIM MARGELOFSKY"/>
    <s v="jim.margelofsky@grande.com; julie.miller@grande.com; rubicon.cheeselab@grande.com;josh.guell@grande.com"/>
    <d v="2024-02-20T00:00:00"/>
    <s v="W1234 ROME ROAD"/>
    <s v="RUBICON"/>
    <x v="0"/>
    <x v="99"/>
    <n v="199618"/>
    <s v="Job"/>
    <d v="2023-12-11T00:00:00"/>
    <x v="3"/>
    <s v="QVS95     "/>
    <s v="Freight Charges"/>
    <n v="1"/>
    <n v="60.2"/>
    <n v="60.2"/>
    <n v="15.05"/>
    <s v="Jennifer Voegeli"/>
    <s v="accounts.payable@grande.com"/>
  </r>
  <r>
    <s v="DairiConcepts - Zumbrota, MN"/>
    <s v="DAI1025"/>
    <s v="Anthony Yankson  Manoj Kumar  Erin Lohmann "/>
    <s v="anthony.yankson@dfamilk.com; chan.wood6@dfamilk.com; aanda@dfamilk.com"/>
    <d v="2024-02-20T00:00:00"/>
    <s v="1313 NORTH STAR DR"/>
    <s v="ZUMBROTA"/>
    <x v="2"/>
    <x v="103"/>
    <n v="200251"/>
    <s v="Job"/>
    <d v="2023-12-11T00:00:00"/>
    <x v="3"/>
    <s v="QVS95     "/>
    <s v="Freight Charges"/>
    <n v="1"/>
    <n v="60.2"/>
    <n v="60.2"/>
    <n v="15.05"/>
    <s v="Manoj Kumar"/>
    <s v="DQCIAccountsReceivable@EurofinsUS.com"/>
  </r>
  <r>
    <s v="SAPUTO CHEESE / LENA"/>
    <s v="SAP1022"/>
    <s v="MICHAEL METZ  "/>
    <s v="michael.metz@saputo.com;"/>
    <d v="2024-02-27T00:00:00"/>
    <s v="317 ROSERA STREET"/>
    <s v="LENA"/>
    <x v="0"/>
    <x v="101"/>
    <n v="200573"/>
    <s v="Job"/>
    <d v="2023-12-11T00:00:00"/>
    <x v="3"/>
    <s v="QVS95     "/>
    <s v="Freight Charges"/>
    <n v="1"/>
    <n v="60.2"/>
    <n v="60.2"/>
    <n v="15.05"/>
    <s v="MICHAEL METZ"/>
    <s v="scusaapinvoices@saputo.com; lenainvoice@saputo.com; DL_US_Lena_Invoice@Saputo.com; scusaapinvoices@saputo.com"/>
  </r>
  <r>
    <s v="AMPI - Paynesville, MN"/>
    <s v="AMP1021"/>
    <s v="Kyle Schmidt"/>
    <s v="schmidtk@AMPI.com; mergenc@ampi.com; quadem@ampi.com; bistramm@ampi.com"/>
    <d v="2024-02-20T00:00:00"/>
    <s v="200 RAILROAD AVE"/>
    <s v="PAYNESVILLE"/>
    <x v="2"/>
    <x v="110"/>
    <n v="201650"/>
    <s v="Job"/>
    <d v="2023-12-18T00:00:00"/>
    <x v="3"/>
    <s v="QVS95     "/>
    <s v="Freight Charges"/>
    <n v="1"/>
    <n v="60.2"/>
    <n v="60.2"/>
    <n v="15.05"/>
    <s v=""/>
    <s v="purchasing@ampi.com"/>
  </r>
  <r>
    <s v="LAND O LAKES - HILLSBORO"/>
    <s v="LAN1060"/>
    <s v="TAYMAR SCHMITT"/>
    <s v="TASchmitt@landolakes.com"/>
    <d v="2024-02-20T00:00:00"/>
    <s v="186 MADISON ST"/>
    <s v="HILLSBORO"/>
    <x v="0"/>
    <x v="102"/>
    <n v="202717"/>
    <s v="Job"/>
    <d v="2024-01-04T00:00:00"/>
    <x v="3"/>
    <s v="QVS95     "/>
    <s v="Freight Charges"/>
    <n v="1"/>
    <n v="60.2"/>
    <n v="60.2"/>
    <n v="15.05"/>
    <s v="TAYMAR SCHMITT"/>
    <s v="DQCIAccountsReceivable@EurofinsUS.com"/>
  </r>
  <r>
    <s v="LAND O LAKES - HILLSBORO"/>
    <s v="LAN1060"/>
    <s v="TAYMAR SCHMITT"/>
    <s v="TASchmitt@landolakes.com"/>
    <d v="2024-02-27T00:00:00"/>
    <s v="186 MADISON ST"/>
    <s v="HILLSBORO"/>
    <x v="0"/>
    <x v="102"/>
    <n v="202718"/>
    <s v="Job"/>
    <d v="2024-01-04T00:00:00"/>
    <x v="3"/>
    <s v="QVS95     "/>
    <s v="Freight Charges"/>
    <n v="1"/>
    <n v="60.2"/>
    <n v="60.2"/>
    <n v="15.05"/>
    <s v="TAYMAR SCHMITT"/>
    <s v="DQCIAccountsReceivable@EurofinsUS.com"/>
  </r>
  <r>
    <s v="Prairie Farms, Inc. - MINDORO"/>
    <s v="SWI1014"/>
    <s v="Jennifer Lakey  SARAH MORRISON"/>
    <s v="jlakey@prairiefarms.com, kgiebel@prairiefarms.com"/>
    <d v="2024-02-21T00:00:00"/>
    <s v="W3959 CTY HWY D"/>
    <s v="MINDORO"/>
    <x v="0"/>
    <x v="112"/>
    <n v="204115"/>
    <s v="usd5"/>
    <d v="2024-02-21T00:00:00"/>
    <x v="3"/>
    <s v="QVS95     "/>
    <s v="Freight Charges"/>
    <n v="1"/>
    <n v="60.2"/>
    <n v="60.2"/>
    <n v="15.05"/>
    <s v="STEVEN G. O'NEIL"/>
    <s v="soneil@prairiefarms.com; pfcheese.image@send2image.com"/>
  </r>
  <r>
    <s v="CLOVERLAND FARMS DAIRY"/>
    <s v="CLO1010"/>
    <s v="Saroj Bastola"/>
    <s v="sbastola@cloverlanddairy.com; DMeadows@cloverlanddairy.com"/>
    <d v="2024-01-30T00:00:00"/>
    <s v="2701 LOCH RAVEN ROAD"/>
    <s v="BALTIMORE"/>
    <x v="27"/>
    <x v="113"/>
    <n v="198041"/>
    <s v="Job"/>
    <d v="2023-12-08T00:00:00"/>
    <x v="3"/>
    <s v="QVS95     "/>
    <s v="Freight Charges"/>
    <n v="1"/>
    <n v="60.36"/>
    <n v="60.36"/>
    <n v="15.09"/>
    <s v="Saroj Bastola"/>
    <s v="accounts.payable@cloverlanddairy.com; DMeadows@cloverlanddairy.com"/>
  </r>
  <r>
    <s v="Milkco Inc."/>
    <s v="MIL1020"/>
    <s v="PATRICK LOOMIS"/>
    <s v="ploomis@milkco.com"/>
    <d v="2024-01-02T00:00:00"/>
    <s v="220 DEAVERVIEW RD"/>
    <s v="ASHEVILLE"/>
    <x v="28"/>
    <x v="114"/>
    <n v="195544"/>
    <s v="Job"/>
    <d v="2023-12-04T00:00:00"/>
    <x v="3"/>
    <s v="QVS95     "/>
    <s v="Freight Charges"/>
    <n v="1"/>
    <n v="60.56"/>
    <n v="60.56"/>
    <n v="15.14"/>
    <s v="PATRICK LOOMIS"/>
    <s v="ploomis@milkco.com; hcarmack@milkco.com"/>
  </r>
  <r>
    <s v="Agropur Inc. - Lake Norden, SD"/>
    <s v="LAK1011"/>
    <s v="Cory Schmig"/>
    <s v="cory.schmig@agropur.com"/>
    <d v="2024-01-15T00:00:00"/>
    <s v="408 DAKOTA STREET"/>
    <s v="LAKE NORDEN"/>
    <x v="5"/>
    <x v="21"/>
    <n v="196180"/>
    <s v="Job"/>
    <d v="2023-12-07T00:00:00"/>
    <x v="2"/>
    <s v="QVS95     "/>
    <s v="Freight Charges"/>
    <n v="1"/>
    <n v="60.88"/>
    <n v="60.88"/>
    <n v="15.22"/>
    <s v="Cory Schmig"/>
    <s v="LNC.Accounts.Payable@Agropur.com"/>
  </r>
  <r>
    <s v="SAPUTO CHEESE USA INC."/>
    <s v="ALT1010"/>
    <s v="Kelly VandeZande; Trish Roessler"/>
    <s v="Kelly.VandeZande@saputo.com; Trish.Roessler@saputo.com"/>
    <d v="2024-01-08T00:00:00"/>
    <s v="N3545 COUNTY EE"/>
    <s v="WAUPUN"/>
    <x v="0"/>
    <x v="107"/>
    <n v="194792"/>
    <s v="Job"/>
    <d v="2023-11-16T00:00:00"/>
    <x v="3"/>
    <s v="QVS95     "/>
    <s v="Freight Charges"/>
    <n v="2"/>
    <n v="122.24"/>
    <n v="61.12"/>
    <n v="15.28"/>
    <s v=""/>
    <s v="scusaapinvoices@saputo.com; DL_US_Waupun_Invoice@Saputo.com"/>
  </r>
  <r>
    <s v="DANONE NA - BROOMFIELD"/>
    <s v="WHI1030"/>
    <s v="Caitlin Kalogeras"/>
    <s v="Caitlin.KALOGERAS@danone.com; Kuanrong.ZHU@danone.com"/>
    <d v="2024-01-15T00:00:00"/>
    <s v="1900 CHERRY STREET"/>
    <s v="LOUISVILLE"/>
    <x v="24"/>
    <x v="115"/>
    <n v="192864"/>
    <s v="Job"/>
    <d v="2023-11-03T00:00:00"/>
    <x v="3"/>
    <s v="QVS95     "/>
    <s v="Freight Charges"/>
    <n v="1"/>
    <n v="61.16"/>
    <n v="61.16"/>
    <n v="15.29"/>
    <s v="Michael Geist   Kimberlee Klosowski"/>
    <s v="Caitlin.KALOGERAS@danone.com; Kuanrong.ZHU@danone.com; DanoneUSInvoices@danone.com"/>
  </r>
  <r>
    <s v="UNITED DAIRY"/>
    <s v="UNI1005"/>
    <s v="RENEE ROSCOE"/>
    <s v="ulab@uniteddairy.com"/>
    <d v="2024-01-08T00:00:00"/>
    <s v="47 W CRAIG STREET"/>
    <s v="UNIONTOWN"/>
    <x v="1"/>
    <x v="116"/>
    <n v="193677"/>
    <s v="Job"/>
    <d v="2023-11-07T00:00:00"/>
    <x v="3"/>
    <s v="QVS95     "/>
    <s v="Freight Charges"/>
    <n v="1"/>
    <n v="61.16"/>
    <n v="61.16"/>
    <n v="15.29"/>
    <s v="RENEE ROSCOE"/>
    <s v="pyounkin@uniteddairy.com"/>
  </r>
  <r>
    <s v="VETERINARY DIAGNOSTIC LAB"/>
    <s v="LIV1010"/>
    <s v="Erin Burns"/>
    <s v="livdiagnosticlab@mt.gov; Erin.Burns@mt.gov"/>
    <d v="2024-01-09T00:00:00"/>
    <s v="1911 W LINCOLN"/>
    <s v="BOZEMAN"/>
    <x v="29"/>
    <x v="117"/>
    <n v="194001"/>
    <s v="Job"/>
    <d v="2023-11-08T00:00:00"/>
    <x v="3"/>
    <s v="QVS95     "/>
    <s v="Freight Charges"/>
    <n v="1"/>
    <n v="61.16"/>
    <n v="61.16"/>
    <n v="15.29"/>
    <s v="Erin Burns"/>
    <s v="mvdl@mt.gov"/>
  </r>
  <r>
    <s v="VETERINARY DIAGNOSTIC LAB"/>
    <s v="LIV1010"/>
    <s v="Erin Burns"/>
    <s v="livdiagnosticlab@mt.gov; Erin.Burns@mt.gov"/>
    <d v="2024-01-16T00:00:00"/>
    <s v="1911 W LINCOLN"/>
    <s v="BOZEMAN"/>
    <x v="29"/>
    <x v="117"/>
    <n v="194002"/>
    <s v="Job"/>
    <d v="2023-11-08T00:00:00"/>
    <x v="3"/>
    <s v="QVS95     "/>
    <s v="Freight Charges"/>
    <n v="1"/>
    <n v="61.16"/>
    <n v="61.16"/>
    <n v="15.29"/>
    <s v="Erin Burns"/>
    <s v="mvdl@mt.gov"/>
  </r>
  <r>
    <s v="Milkco Inc."/>
    <s v="MIL1020"/>
    <s v="PATRICK LOOMIS"/>
    <s v="ploomis@milkco.com"/>
    <d v="2024-01-15T00:00:00"/>
    <s v="220 DEAVERVIEW RD"/>
    <s v="ASHEVILLE"/>
    <x v="28"/>
    <x v="114"/>
    <n v="195545"/>
    <s v="Job"/>
    <d v="2023-12-04T00:00:00"/>
    <x v="3"/>
    <s v="QVS95     "/>
    <s v="Freight Charges"/>
    <n v="1"/>
    <n v="61.16"/>
    <n v="61.16"/>
    <n v="15.29"/>
    <s v="PATRICK LOOMIS"/>
    <s v="ploomis@milkco.com; hcarmack@milkco.com"/>
  </r>
  <r>
    <s v="KROGER MOUNTAIN VIEW FOODS"/>
    <s v="KRO1030"/>
    <s v="Marc Chinchilla Chad Branson"/>
    <s v="Chad.Branson@kroger.com; paul.najera@kroger.com; marc.chinchilla@kroger.com"/>
    <d v="2024-01-08T00:00:00"/>
    <s v="10241 E 51ST AVE "/>
    <s v="DENVER"/>
    <x v="24"/>
    <x v="118"/>
    <n v="197491"/>
    <s v="Job"/>
    <d v="2023-12-08T00:00:00"/>
    <x v="3"/>
    <s v="QVS95     "/>
    <s v="Freight Charges"/>
    <n v="1"/>
    <n v="61.16"/>
    <n v="61.16"/>
    <n v="15.29"/>
    <s v="Chad Branson"/>
    <s v="DQCIAccountsReceivable@EurofinsUS.com"/>
  </r>
  <r>
    <s v="CREAMLAND DAIRIES INC"/>
    <s v="CRE1005"/>
    <s v="Kristen Kleeberger"/>
    <s v="kjohnson7@dfamilk.com; keven.driggers@dfamilk.com"/>
    <d v="2024-01-08T00:00:00"/>
    <s v="1911 2ND ST NW"/>
    <s v="ALBUQUERQUE"/>
    <x v="21"/>
    <x v="119"/>
    <n v="197622"/>
    <s v="Job"/>
    <d v="2023-12-08T00:00:00"/>
    <x v="3"/>
    <s v="QVS95     "/>
    <s v="Freight Charges"/>
    <n v="1"/>
    <n v="61.16"/>
    <n v="61.16"/>
    <n v="15.29"/>
    <s v=""/>
    <s v="invoices@deanfoods.coupahost.com"/>
  </r>
  <r>
    <s v="DF - PA - CARLISLE LAND O LAKES INC"/>
    <s v="LAN1001"/>
    <s v="JAYNE HATTERER  Melanie Wyche "/>
    <s v="laboratory@landolakes.com; JAHatterer@landolakes.com; MWyche2@landolakes.com"/>
    <d v="2024-01-09T00:00:00"/>
    <s v="405 PARK DRIVE"/>
    <s v="CARLISLE"/>
    <x v="1"/>
    <x v="120"/>
    <n v="197869"/>
    <s v="Job"/>
    <d v="2023-12-08T00:00:00"/>
    <x v="3"/>
    <s v="QVS95     "/>
    <s v="Freight Charges"/>
    <n v="1"/>
    <n v="61.16"/>
    <n v="61.16"/>
    <n v="15.29"/>
    <s v="JAYNE HATTERER"/>
    <s v="DQCIAccountsReceivable@EurofinsUS.com"/>
  </r>
  <r>
    <s v="CLOVERLAND FARMS DAIRY"/>
    <s v="CLO1010"/>
    <s v="Saroj Bastola"/>
    <s v="sbastola@cloverlanddairy.com; DMeadows@cloverlanddairy.com"/>
    <d v="2024-01-16T00:00:00"/>
    <s v="2701 LOCH RAVEN ROAD"/>
    <s v="BALTIMORE"/>
    <x v="27"/>
    <x v="113"/>
    <n v="198040"/>
    <s v="Job"/>
    <d v="2023-12-08T00:00:00"/>
    <x v="3"/>
    <s v="QVS95     "/>
    <s v="Freight Charges"/>
    <n v="1"/>
    <n v="61.16"/>
    <n v="61.16"/>
    <n v="15.29"/>
    <s v="Saroj Bastola"/>
    <s v="accounts.payable@cloverlanddairy.com; DMeadows@cloverlanddairy.com"/>
  </r>
  <r>
    <s v="DFA - Dairy Maid Dairy, Inc."/>
    <s v="DAI1056"/>
    <s v="Chelsea Smith"/>
    <s v="chsmith@dairymaiddairy.com"/>
    <d v="2024-01-08T00:00:00"/>
    <s v="259 E 7TH STREET"/>
    <s v="FREDERICK"/>
    <x v="27"/>
    <x v="121"/>
    <n v="198213"/>
    <s v="Job"/>
    <d v="2023-12-08T00:00:00"/>
    <x v="3"/>
    <s v="QVS95     "/>
    <s v="Freight Charges"/>
    <n v="1"/>
    <n v="61.16"/>
    <n v="61.16"/>
    <n v="15.29"/>
    <s v="Carrie Spicer "/>
    <s v="dairybrandsinvoices@dfamilk.com"/>
  </r>
  <r>
    <s v="DANONE - DALLAS"/>
    <s v="WHI1040"/>
    <s v="AMANDA HALEPASKA "/>
    <s v="Jeanne.milligan@danone.com; Amanda.HALEPASKA@danone.com"/>
    <d v="2024-01-09T00:00:00"/>
    <s v="3333 DAN MORTON DRIVE"/>
    <s v="DALLAS"/>
    <x v="15"/>
    <x v="122"/>
    <n v="198637"/>
    <s v="Job"/>
    <d v="2023-12-08T00:00:00"/>
    <x v="3"/>
    <s v="QVS95     "/>
    <s v="Freight Charges"/>
    <n v="1"/>
    <n v="61.16"/>
    <n v="61.16"/>
    <n v="15.29"/>
    <s v="AMANDA HALEPASKA "/>
    <s v="DanoneUSInvoices@danone.com; jeanne.milligan@danone.com"/>
  </r>
  <r>
    <s v="DANONE - DALLAS"/>
    <s v="WHI1040"/>
    <s v="AMANDA HALEPASKA "/>
    <s v="Jeanne.milligan@danone.com; Amanda.HALEPASKA@danone.com"/>
    <d v="2024-01-16T00:00:00"/>
    <s v="3333 DAN MORTON DRIVE"/>
    <s v="DALLAS"/>
    <x v="15"/>
    <x v="122"/>
    <n v="198638"/>
    <s v="Job"/>
    <d v="2023-12-08T00:00:00"/>
    <x v="3"/>
    <s v="QVS95     "/>
    <s v="Freight Charges"/>
    <n v="1"/>
    <n v="61.16"/>
    <n v="61.16"/>
    <n v="15.29"/>
    <s v="AMANDA HALEPASKA "/>
    <s v="DanoneUSInvoices@danone.com; jeanne.milligan@danone.com"/>
  </r>
  <r>
    <s v="DEAN FDS/MEADOWGOLD DAIRIES/SLC UT"/>
    <s v="MEA1010"/>
    <s v="Pou Katoa "/>
    <s v="tupou.katoa@meadowgolddairy.com; tupou_katoa@deanfoods.com"/>
    <d v="2024-01-08T00:00:00"/>
    <s v="3730 W 1820 SOUTH"/>
    <s v="SALT LAKE CITY"/>
    <x v="12"/>
    <x v="123"/>
    <n v="198831"/>
    <s v="Job"/>
    <d v="2023-12-11T00:00:00"/>
    <x v="3"/>
    <s v="QVS95     "/>
    <s v="Freight Charges"/>
    <n v="1"/>
    <n v="61.16"/>
    <n v="61.16"/>
    <n v="15.29"/>
    <s v="Pou Katoa "/>
    <s v="tupou_katoa@deanfoods.com; invoices@deanfoods.coupahost.com"/>
  </r>
  <r>
    <s v="MISSISSIPPI DEPT OF HEALTH"/>
    <s v="MIS1010"/>
    <s v="Frederick Skrobot ; Jennifer.Dotson@msdh.ms.gov; "/>
    <s v="Janet.Hartin@msdh.ms.gov; Frederick.Skrobot@msdh.ms.gov"/>
    <d v="2024-01-09T00:00:00"/>
    <s v="570 EAST WOODROW WILSON DRIVE"/>
    <s v="JACKSON"/>
    <x v="30"/>
    <x v="124"/>
    <n v="198895"/>
    <s v="Job"/>
    <d v="2023-12-11T00:00:00"/>
    <x v="3"/>
    <s v="QVS95     "/>
    <s v="Freight Charges"/>
    <n v="1"/>
    <n v="61.16"/>
    <n v="61.16"/>
    <n v="15.29"/>
    <s v="Karin Thurman"/>
    <s v="MSDH.Purchasing@msdh.ms.gov; Karin.Thurman@msdh.ms.gov"/>
  </r>
  <r>
    <s v="MISSISSIPPI DEPT OF HEALTH"/>
    <s v="MIS1010"/>
    <s v="Frederick Skrobot ; Jennifer.Dotson@msdh.ms.gov; "/>
    <s v="Janet.Hartin@msdh.ms.gov; Frederick.Skrobot@msdh.ms.gov"/>
    <d v="2024-01-16T00:00:00"/>
    <s v="570 EAST WOODROW WILSON DRIVE"/>
    <s v="JACKSON"/>
    <x v="30"/>
    <x v="124"/>
    <n v="198896"/>
    <s v="Job"/>
    <d v="2023-12-11T00:00:00"/>
    <x v="3"/>
    <s v="QVS95     "/>
    <s v="Freight Charges"/>
    <n v="1"/>
    <n v="61.16"/>
    <n v="61.16"/>
    <n v="15.29"/>
    <s v="Karin Thurman"/>
    <s v="MSDH.Purchasing@msdh.ms.gov; Karin.Thurman@msdh.ms.gov"/>
  </r>
  <r>
    <s v="GANDYS DAIRIES INC"/>
    <s v="GAN1010"/>
    <s v="Tim Wegner"/>
    <s v="TWegner@dfamilk.com"/>
    <d v="2024-01-09T00:00:00"/>
    <s v="201 UNIVERSITY AVE"/>
    <s v="LUBBOCK"/>
    <x v="15"/>
    <x v="125"/>
    <n v="199538"/>
    <s v="Job"/>
    <d v="2023-12-11T00:00:00"/>
    <x v="3"/>
    <s v="QVS95     "/>
    <s v="Freight Charges"/>
    <n v="1"/>
    <n v="61.16"/>
    <n v="61.16"/>
    <n v="15.29"/>
    <s v="CALEB VILLANUEVA"/>
    <s v="jim_mcgann@deanfoods.com; invoices@deanfoods.coupahost.com"/>
  </r>
  <r>
    <s v="SAPUTO DAIRY FOODS USA LLC"/>
    <s v="MIL1010"/>
    <s v="JOE SANDLIN"/>
    <s v="Joe.Sandlin@saputo.com"/>
    <d v="2024-01-09T00:00:00"/>
    <s v="1611 - 6TH AVE SE"/>
    <s v="DECATUR"/>
    <x v="31"/>
    <x v="126"/>
    <n v="200149"/>
    <s v="Job"/>
    <d v="2023-12-11T00:00:00"/>
    <x v="3"/>
    <s v="QVS95     "/>
    <s v="Freight Charges"/>
    <n v="1"/>
    <n v="61.16"/>
    <n v="61.16"/>
    <n v="15.29"/>
    <s v="JOE SANDLIN"/>
    <s v="scusaapinvoices@saputo.com; Imaging@Saputo.com, apsdfusa_imaging@saputo.com"/>
  </r>
  <r>
    <s v="GEORGIA DEPT OF AG"/>
    <s v="GEO1010"/>
    <s v="Natasha Morris"/>
    <s v="agillel@agr.state.ga.us; Adam.Gilleland@agr.georgia.gov; natasha.morris@agr.georgia.gov"/>
    <d v="2024-01-09T00:00:00"/>
    <s v="19 MARTIN LUTHER KING DR SW"/>
    <s v="ATLANTA"/>
    <x v="32"/>
    <x v="127"/>
    <n v="200267"/>
    <s v="Job"/>
    <d v="2023-12-11T00:00:00"/>
    <x v="3"/>
    <s v="QVS95     "/>
    <s v="Freight Charges"/>
    <n v="1"/>
    <n v="61.16"/>
    <n v="61.16"/>
    <n v="15.29"/>
    <s v="ADAM GILLELAND"/>
    <s v="accountspayable@agr.georgia.gov"/>
  </r>
  <r>
    <s v="GEORGIA DEPT OF AG"/>
    <s v="GEO1010"/>
    <s v="Natasha Morris"/>
    <s v="agillel@agr.state.ga.us; Adam.Gilleland@agr.georgia.gov; natasha.morris@agr.georgia.gov"/>
    <d v="2024-01-16T00:00:00"/>
    <s v="19 MARTIN LUTHER KING DR SW"/>
    <s v="ATLANTA"/>
    <x v="32"/>
    <x v="127"/>
    <n v="200268"/>
    <s v="Job"/>
    <d v="2023-12-11T00:00:00"/>
    <x v="3"/>
    <s v="QVS95     "/>
    <s v="Freight Charges"/>
    <n v="1"/>
    <n v="61.16"/>
    <n v="61.16"/>
    <n v="15.29"/>
    <s v="ADAM GILLELAND"/>
    <s v="accountspayable@agr.georgia.gov"/>
  </r>
  <r>
    <s v="SMITH FOODS INC"/>
    <s v="SMI1015"/>
    <s v="Michael Kline JUSTIN BILDERBACK  CORA KEENER"/>
    <s v="TrangVo@SmithFoods.com; corakeener@smithfoods.com; michaelkline@smithfoods.com"/>
    <d v="2024-01-15T00:00:00"/>
    <s v="230 N VINE ST"/>
    <s v="ORRVILLE"/>
    <x v="13"/>
    <x v="128"/>
    <n v="200792"/>
    <s v="Job"/>
    <d v="2023-12-11T00:00:00"/>
    <x v="3"/>
    <s v="QVS95     "/>
    <s v="Freight Charges"/>
    <n v="1"/>
    <n v="61.16"/>
    <n v="61.16"/>
    <n v="15.29"/>
    <s v="Justin Bilderback  CORA KEENER"/>
    <s v="Payables@smithfoods.com "/>
  </r>
  <r>
    <s v="FAGE USA Dairy Industry Inc."/>
    <s v="FAG1010"/>
    <s v="ANDREA FOOTE/LAB; Patrick Walsh"/>
    <s v="andrea.foote@mail.fage; patrick.walsh@mail.fage"/>
    <d v="2024-01-16T00:00:00"/>
    <s v="1 OPPORTUNITY DRIVE"/>
    <s v="JOHNSTOWN"/>
    <x v="16"/>
    <x v="129"/>
    <n v="200917"/>
    <s v="Job"/>
    <d v="2023-12-12T00:00:00"/>
    <x v="3"/>
    <s v="QVS95     "/>
    <s v="Freight Charges"/>
    <n v="1"/>
    <n v="61.16"/>
    <n v="61.16"/>
    <n v="15.29"/>
    <s v="ANDREA FOOTE"/>
    <s v="accountspayable.us@mail.fage"/>
  </r>
  <r>
    <s v="SAPUTO DAIRY FOODS USA "/>
    <s v="MOR1007"/>
    <s v="SHARON GROSSMAN-MATT SELLERS"/>
    <s v="holly.tribett@saputo.com; sharon.grossman@saputo.com;"/>
    <d v="2024-01-09T00:00:00"/>
    <s v="428 E PATRICK ST"/>
    <s v="FREDERICK"/>
    <x v="27"/>
    <x v="121"/>
    <n v="201706"/>
    <s v="Job"/>
    <d v="2023-12-19T00:00:00"/>
    <x v="3"/>
    <s v="QVS95     "/>
    <s v="Freight Charges"/>
    <n v="1"/>
    <n v="61.16"/>
    <n v="61.16"/>
    <n v="15.29"/>
    <s v="SHARON GROSSMAN-MATT SELLERS"/>
    <s v="Imaging@Saputo.com; scusaapinvoices@saputo.com"/>
  </r>
  <r>
    <s v="UNIVERSITY OF KENTUCKY"/>
    <s v="UOK1010"/>
    <s v="KRISTIN BROCK"/>
    <s v="KristinBrock@uky.edu; carolyn.goodrich@uky.edu"/>
    <d v="2024-01-09T00:00:00"/>
    <s v="103 REGULATORY SERVICE BLDG"/>
    <s v="LEXINGTON"/>
    <x v="22"/>
    <x v="130"/>
    <n v="201981"/>
    <s v="Job"/>
    <d v="2023-12-22T00:00:00"/>
    <x v="3"/>
    <s v="QVS95     "/>
    <s v="Freight Charges"/>
    <n v="1"/>
    <n v="61.16"/>
    <n v="61.16"/>
    <n v="15.29"/>
    <s v="KRISTIN BROCK"/>
    <s v="KristinBrock@uky.edu; carolyn.goodrich@uky.edu"/>
  </r>
  <r>
    <s v="UNIVERSITY OF KENTUCKY"/>
    <s v="UOK1010"/>
    <s v="KRISTIN BROCK"/>
    <s v="KristinBrock@uky.edu; carolyn.goodrich@uky.edu"/>
    <d v="2024-01-16T00:00:00"/>
    <s v="103 REGULATORY SERVICE BLDG"/>
    <s v="LEXINGTON"/>
    <x v="22"/>
    <x v="130"/>
    <n v="201982"/>
    <s v="Job"/>
    <d v="2023-12-22T00:00:00"/>
    <x v="3"/>
    <s v="QVS95     "/>
    <s v="Freight Charges"/>
    <n v="1"/>
    <n v="61.16"/>
    <n v="61.16"/>
    <n v="15.29"/>
    <s v="KRISTIN BROCK"/>
    <s v="KristinBrock@uky.edu; carolyn.goodrich@uky.edu"/>
  </r>
  <r>
    <s v="DFA - Reading, PA"/>
    <s v="DIE1011"/>
    <s v="JANICE YOUSE"/>
    <s v="jyouse@dfamilk.com"/>
    <d v="2024-01-08T00:00:00"/>
    <s v="100 MCKINLEY AVE"/>
    <s v="READING"/>
    <x v="1"/>
    <x v="131"/>
    <n v="202200"/>
    <s v="Job"/>
    <d v="2023-12-29T00:00:00"/>
    <x v="3"/>
    <s v="QVS95     "/>
    <s v="Freight Charges"/>
    <n v="1"/>
    <n v="61.16"/>
    <n v="61.16"/>
    <n v="15.29"/>
    <s v=" JANICE YOUSE"/>
    <s v="tbealer@dfamilk.com; DQCIAccountsReceivable@EurofinsUS.com"/>
  </r>
  <r>
    <s v="CLOVERLAND FARMS DAIRY"/>
    <s v="CLO1010"/>
    <s v="Saroj Bastola"/>
    <s v="sbastola@cloverlanddairy.com; DMeadows@cloverlanddairy.com"/>
    <d v="2024-01-17T00:00:00"/>
    <s v="2701 LOCH RAVEN ROAD"/>
    <s v="BALTIMORE"/>
    <x v="27"/>
    <x v="113"/>
    <n v="203311"/>
    <s v="Y8GX"/>
    <d v="2024-01-17T00:00:00"/>
    <x v="3"/>
    <s v="QVS95     "/>
    <s v="Freight Charges"/>
    <n v="1"/>
    <n v="61.16"/>
    <n v="61.16"/>
    <n v="15.29"/>
    <s v="Saroj Bastola"/>
    <s v="accounts.payable@cloverlanddairy.com; DMeadows@cloverlanddairy.com"/>
  </r>
  <r>
    <s v="SAPUTO DAIRY FOODS USA LLC"/>
    <s v="MIL1010"/>
    <s v="JOE SANDLIN"/>
    <s v="Joe.Sandlin@saputo.com"/>
    <d v="2024-01-17T00:00:00"/>
    <s v="1611 - 6TH AVE SE"/>
    <s v="DECATUR"/>
    <x v="31"/>
    <x v="126"/>
    <n v="203316"/>
    <s v="Y8GX"/>
    <d v="2024-01-17T00:00:00"/>
    <x v="3"/>
    <s v="QVS95     "/>
    <s v="Freight Charges"/>
    <n v="1"/>
    <n v="61.16"/>
    <n v="61.16"/>
    <n v="15.29"/>
    <s v="JOE SANDLIN"/>
    <s v="scusaapinvoices@saputo.com; Imaging@Saputo.com, apsdfusa_imaging@saputo.com"/>
  </r>
  <r>
    <s v="DEAN FDS/MEADOWGOLD DAIRIES/SLC UT"/>
    <s v="MEA1010"/>
    <s v="Pou Katoa "/>
    <s v="tupou.katoa@meadowgolddairy.com; tupou_katoa@deanfoods.com"/>
    <d v="2024-01-18T00:00:00"/>
    <s v="3730 W 1820 SOUTH"/>
    <s v="SALT LAKE CITY"/>
    <x v="12"/>
    <x v="123"/>
    <n v="203337"/>
    <s v="V7ZG"/>
    <d v="2024-01-17T00:00:00"/>
    <x v="3"/>
    <s v="QVS95     "/>
    <s v="Freight Charges"/>
    <n v="1"/>
    <n v="61.16"/>
    <n v="61.16"/>
    <n v="15.29"/>
    <s v="Pou Katoa "/>
    <s v="tupou_katoa@deanfoods.com; invoices@deanfoods.coupahost.com"/>
  </r>
  <r>
    <s v="GARELICK FARMS/RENSSELAER"/>
    <s v="GAR1014"/>
    <s v="Tammy Viall   Leanne O’Connell"/>
    <s v="tammy.viall@garelickdairy.com; tviall@dfamilk.com"/>
    <d v="2024-01-03T00:00:00"/>
    <s v="504 THIRD AVE EXTENSION"/>
    <s v="RENSSELAER"/>
    <x v="16"/>
    <x v="132"/>
    <n v="201454"/>
    <s v="Job"/>
    <d v="2023-12-15T00:00:00"/>
    <x v="2"/>
    <s v="QVS95     "/>
    <s v="Freight Charges"/>
    <n v="1"/>
    <n v="61.23"/>
    <n v="61.23"/>
    <n v="15.307499999999999"/>
    <s v="Tammy Viall "/>
    <s v="invoices@deanfoods.coupahost.com; tammy.viall@garelickdairy.com  "/>
  </r>
  <r>
    <s v="DANONE NA - BROOMFIELD"/>
    <s v="WHI1030"/>
    <s v="Caitlin Kalogeras"/>
    <s v="Caitlin.KALOGERAS@danone.com; Kuanrong.ZHU@danone.com"/>
    <d v="2024-01-02T00:00:00"/>
    <s v="1900 CHERRY STREET"/>
    <s v="LOUISVILLE"/>
    <x v="24"/>
    <x v="115"/>
    <n v="192863"/>
    <s v="Job"/>
    <d v="2023-11-03T00:00:00"/>
    <x v="3"/>
    <s v="QVS95     "/>
    <s v="Freight Charges"/>
    <n v="1"/>
    <n v="61.36"/>
    <n v="61.36"/>
    <n v="15.34"/>
    <s v="Michael Geist   Kimberlee Klosowski"/>
    <s v="Caitlin.KALOGERAS@danone.com; Kuanrong.ZHU@danone.com; DanoneUSInvoices@danone.com"/>
  </r>
  <r>
    <s v="PLAINS DAIRY"/>
    <s v="PLA1030"/>
    <s v="TINO MARTINEZ"/>
    <s v="tmartinez@plainsdairy.com; bkstone@plainsdairy.com"/>
    <d v="2024-01-02T00:00:00"/>
    <s v="300 N TAYLOR ST"/>
    <s v="AMARILLO"/>
    <x v="15"/>
    <x v="133"/>
    <n v="193834"/>
    <s v="Job"/>
    <d v="2023-11-07T00:00:00"/>
    <x v="3"/>
    <s v="QVS95     "/>
    <s v="Freight Charges"/>
    <n v="1"/>
    <n v="61.36"/>
    <n v="61.36"/>
    <n v="15.34"/>
    <s v="TINO MARTINEZ"/>
    <s v="tmartinez@plainsdairy.com; MScott@plainsdairy.com"/>
  </r>
  <r>
    <s v="CLOVERLAND FARMS DAIRY"/>
    <s v="CLO1010"/>
    <s v="Saroj Bastola"/>
    <s v="sbastola@cloverlanddairy.com; DMeadows@cloverlanddairy.com"/>
    <d v="2024-01-03T00:00:00"/>
    <s v="2701 LOCH RAVEN ROAD"/>
    <s v="BALTIMORE"/>
    <x v="27"/>
    <x v="113"/>
    <n v="198038"/>
    <s v="Job"/>
    <d v="2023-12-08T00:00:00"/>
    <x v="3"/>
    <s v="QVS95     "/>
    <s v="Freight Charges"/>
    <n v="1"/>
    <n v="61.36"/>
    <n v="61.36"/>
    <n v="15.34"/>
    <s v="Saroj Bastola"/>
    <s v="accounts.payable@cloverlanddairy.com; DMeadows@cloverlanddairy.com"/>
  </r>
  <r>
    <s v="MISSISSIPPI DEPT OF HEALTH"/>
    <s v="MIS1010"/>
    <s v="Frederick Skrobot ; Jennifer.Dotson@msdh.ms.gov; "/>
    <s v="Janet.Hartin@msdh.ms.gov; Frederick.Skrobot@msdh.ms.gov"/>
    <d v="2024-01-03T00:00:00"/>
    <s v="570 EAST WOODROW WILSON DRIVE"/>
    <s v="JACKSON"/>
    <x v="30"/>
    <x v="124"/>
    <n v="198894"/>
    <s v="Job"/>
    <d v="2023-12-11T00:00:00"/>
    <x v="3"/>
    <s v="QVS95     "/>
    <s v="Freight Charges"/>
    <n v="1"/>
    <n v="61.36"/>
    <n v="61.36"/>
    <n v="15.34"/>
    <s v="Karin Thurman"/>
    <s v="MSDH.Purchasing@msdh.ms.gov; Karin.Thurman@msdh.ms.gov"/>
  </r>
  <r>
    <s v="Land O'Lakes - Kent, OH"/>
    <s v="LAN1021"/>
    <s v="Joel Biggs  Jasmine Johnson Joshua Becking"/>
    <s v="JTBIggs@landolakes.com; JJohnson3@landolakes.com; JJBecking@landolakes.com"/>
    <d v="2024-01-02T00:00:00"/>
    <s v="2001 MOGADORE ROAD"/>
    <s v="KENT"/>
    <x v="13"/>
    <x v="134"/>
    <n v="199857"/>
    <s v="Job"/>
    <d v="2023-12-11T00:00:00"/>
    <x v="3"/>
    <s v="QVS95     "/>
    <s v="Freight Charges"/>
    <n v="1"/>
    <n v="61.36"/>
    <n v="61.36"/>
    <n v="15.34"/>
    <s v="Joel Biggs "/>
    <s v="DQCIAccountsReceivable@EurofinsUS.com"/>
  </r>
  <r>
    <s v="GEORGIA DEPT OF AG"/>
    <s v="GEO1010"/>
    <s v="Natasha Morris"/>
    <s v="agillel@agr.state.ga.us; Adam.Gilleland@agr.georgia.gov; natasha.morris@agr.georgia.gov"/>
    <d v="2024-01-03T00:00:00"/>
    <s v="19 MARTIN LUTHER KING DR SW"/>
    <s v="ATLANTA"/>
    <x v="32"/>
    <x v="127"/>
    <n v="200266"/>
    <s v="Job"/>
    <d v="2023-12-11T00:00:00"/>
    <x v="3"/>
    <s v="QVS95     "/>
    <s v="Freight Charges"/>
    <n v="1"/>
    <n v="61.36"/>
    <n v="61.36"/>
    <n v="15.34"/>
    <s v="ADAM GILLELAND"/>
    <s v="accountspayable@agr.georgia.gov"/>
  </r>
  <r>
    <s v="SMITH FOODS INC"/>
    <s v="SMI1015"/>
    <s v="Michael Kline JUSTIN BILDERBACK  CORA KEENER"/>
    <s v="TrangVo@SmithFoods.com; corakeener@smithfoods.com; michaelkline@smithfoods.com"/>
    <d v="2024-01-02T00:00:00"/>
    <s v="230 N VINE ST"/>
    <s v="ORRVILLE"/>
    <x v="13"/>
    <x v="128"/>
    <n v="200791"/>
    <s v="Job"/>
    <d v="2023-12-11T00:00:00"/>
    <x v="3"/>
    <s v="QVS95     "/>
    <s v="Freight Charges"/>
    <n v="1"/>
    <n v="61.36"/>
    <n v="61.36"/>
    <n v="15.34"/>
    <s v="Justin Bilderback  CORA KEENER"/>
    <s v="Payables@smithfoods.com "/>
  </r>
  <r>
    <s v="UNIVERSITY OF KENTUCKY"/>
    <s v="UOK1010"/>
    <s v="KRISTIN BROCK"/>
    <s v="KristinBrock@uky.edu; carolyn.goodrich@uky.edu"/>
    <d v="2024-01-03T00:00:00"/>
    <s v="103 REGULATORY SERVICE BLDG"/>
    <s v="LEXINGTON"/>
    <x v="22"/>
    <x v="130"/>
    <n v="201980"/>
    <s v="Job"/>
    <d v="2023-12-22T00:00:00"/>
    <x v="3"/>
    <s v="QVS95     "/>
    <s v="Freight Charges"/>
    <n v="1"/>
    <n v="61.36"/>
    <n v="61.36"/>
    <n v="15.34"/>
    <s v="KRISTIN BROCK"/>
    <s v="KristinBrock@uky.edu; carolyn.goodrich@uky.edu"/>
  </r>
  <r>
    <s v="SMITH COUNTY PUBLIC HEALTH LAB"/>
    <s v="SMI1005"/>
    <s v="CINDY SPIER"/>
    <s v="Cspier@netphd.org"/>
    <d v="2024-01-03T00:00:00"/>
    <s v="815 N BROADWAY/REAR ENTRANCE"/>
    <s v="TYLER"/>
    <x v="15"/>
    <x v="135"/>
    <n v="202252"/>
    <s v="Job"/>
    <d v="2023-12-29T00:00:00"/>
    <x v="3"/>
    <s v="QVS95     "/>
    <s v="Freight Charges"/>
    <n v="1"/>
    <n v="61.36"/>
    <n v="61.36"/>
    <n v="15.34"/>
    <s v="CINDY SPIER"/>
    <s v="CSpier@netphd.org; RCargile@netphd.org"/>
  </r>
  <r>
    <s v="DANONE NA - BROOMFIELD"/>
    <s v="WHI1030"/>
    <s v="Caitlin Kalogeras"/>
    <s v="Caitlin.KALOGERAS@danone.com; Kuanrong.ZHU@danone.com"/>
    <d v="2024-01-29T00:00:00"/>
    <s v="1900 CHERRY STREET"/>
    <s v="LOUISVILLE"/>
    <x v="24"/>
    <x v="115"/>
    <n v="192865"/>
    <s v="Job"/>
    <d v="2023-11-03T00:00:00"/>
    <x v="3"/>
    <s v="QVS95     "/>
    <s v="Freight Charges"/>
    <n v="1"/>
    <n v="61.44"/>
    <n v="61.44"/>
    <n v="15.36"/>
    <s v="Michael Geist   Kimberlee Klosowski"/>
    <s v="Caitlin.KALOGERAS@danone.com; Kuanrong.ZHU@danone.com; DanoneUSInvoices@danone.com"/>
  </r>
  <r>
    <s v="Milkco Inc."/>
    <s v="MIL1020"/>
    <s v="PATRICK LOOMIS"/>
    <s v="ploomis@milkco.com"/>
    <d v="2024-01-29T00:00:00"/>
    <s v="220 DEAVERVIEW RD"/>
    <s v="ASHEVILLE"/>
    <x v="28"/>
    <x v="114"/>
    <n v="195546"/>
    <s v="Job"/>
    <d v="2023-12-04T00:00:00"/>
    <x v="3"/>
    <s v="QVS95     "/>
    <s v="Freight Charges"/>
    <n v="1"/>
    <n v="61.44"/>
    <n v="61.44"/>
    <n v="15.36"/>
    <s v="PATRICK LOOMIS"/>
    <s v="ploomis@milkco.com; hcarmack@milkco.com"/>
  </r>
  <r>
    <s v="CAYUGA MILK INGREDIENTS"/>
    <s v="CAY1000"/>
    <s v="Ray Falce"/>
    <s v="rfalce@cmingredients.com; jherrling@cmingredients.com; jhenry@cmingredients.com;bchapin@cmingredients.com"/>
    <d v="2024-01-23T00:00:00"/>
    <s v="15 EAGLE DRIVE"/>
    <s v="AUBURN"/>
    <x v="16"/>
    <x v="136"/>
    <n v="196502"/>
    <s v="Job"/>
    <d v="2023-12-08T00:00:00"/>
    <x v="3"/>
    <s v="QVS95     "/>
    <s v="Freight Charges"/>
    <n v="1"/>
    <n v="61.44"/>
    <n v="61.44"/>
    <n v="15.36"/>
    <s v="Ray Falce"/>
    <s v="ap@cmingredients.com"/>
  </r>
  <r>
    <s v="KROGER MOUNTAIN VIEW FOODS"/>
    <s v="KRO1030"/>
    <s v="Marc Chinchilla Chad Branson"/>
    <s v="Chad.Branson@kroger.com; paul.najera@kroger.com; marc.chinchilla@kroger.com"/>
    <d v="2024-01-22T00:00:00"/>
    <s v="10241 E 51ST AVE "/>
    <s v="DENVER"/>
    <x v="24"/>
    <x v="118"/>
    <n v="197493"/>
    <s v="Job"/>
    <d v="2023-12-08T00:00:00"/>
    <x v="3"/>
    <s v="QVS95     "/>
    <s v="Freight Charges"/>
    <n v="1"/>
    <n v="61.44"/>
    <n v="61.44"/>
    <n v="15.36"/>
    <s v="Chad Branson"/>
    <s v="DQCIAccountsReceivable@EurofinsUS.com"/>
  </r>
  <r>
    <s v="CREAMLAND DAIRIES INC"/>
    <s v="CRE1005"/>
    <s v="Kristen Kleeberger"/>
    <s v="kjohnson7@dfamilk.com; keven.driggers@dfamilk.com"/>
    <d v="2024-01-22T00:00:00"/>
    <s v="1911 2ND ST NW"/>
    <s v="ALBUQUERQUE"/>
    <x v="21"/>
    <x v="119"/>
    <n v="197624"/>
    <s v="Job"/>
    <d v="2023-12-08T00:00:00"/>
    <x v="3"/>
    <s v="QVS95     "/>
    <s v="Freight Charges"/>
    <n v="1"/>
    <n v="61.44"/>
    <n v="61.44"/>
    <n v="15.36"/>
    <s v=""/>
    <s v="invoices@deanfoods.coupahost.com"/>
  </r>
  <r>
    <s v="DF - PA - CARLISLE LAND O LAKES INC"/>
    <s v="LAN1001"/>
    <s v="JAYNE HATTERER  Melanie Wyche "/>
    <s v="laboratory@landolakes.com; JAHatterer@landolakes.com; MWyche2@landolakes.com"/>
    <d v="2024-01-22T00:00:00"/>
    <s v="405 PARK DRIVE"/>
    <s v="CARLISLE"/>
    <x v="1"/>
    <x v="120"/>
    <n v="197871"/>
    <s v="Job"/>
    <d v="2023-12-08T00:00:00"/>
    <x v="3"/>
    <s v="QVS95     "/>
    <s v="Freight Charges"/>
    <n v="1"/>
    <n v="61.44"/>
    <n v="61.44"/>
    <n v="15.36"/>
    <s v="JAYNE HATTERER"/>
    <s v="DQCIAccountsReceivable@EurofinsUS.com"/>
  </r>
  <r>
    <s v="DANONE - DALLAS"/>
    <s v="WHI1040"/>
    <s v="AMANDA HALEPASKA "/>
    <s v="Jeanne.milligan@danone.com; Amanda.HALEPASKA@danone.com"/>
    <d v="2024-01-22T00:00:00"/>
    <s v="3333 DAN MORTON DRIVE"/>
    <s v="DALLAS"/>
    <x v="15"/>
    <x v="122"/>
    <n v="198639"/>
    <s v="Job"/>
    <d v="2023-12-08T00:00:00"/>
    <x v="3"/>
    <s v="QVS95     "/>
    <s v="Freight Charges"/>
    <n v="1"/>
    <n v="61.44"/>
    <n v="61.44"/>
    <n v="15.36"/>
    <s v="AMANDA HALEPASKA "/>
    <s v="DanoneUSInvoices@danone.com; jeanne.milligan@danone.com"/>
  </r>
  <r>
    <s v="MISSISSIPPI DEPT OF HEALTH"/>
    <s v="MIS1010"/>
    <s v="Frederick Skrobot ; Jennifer.Dotson@msdh.ms.gov; "/>
    <s v="Janet.Hartin@msdh.ms.gov; Frederick.Skrobot@msdh.ms.gov"/>
    <d v="2024-01-23T00:00:00"/>
    <s v="570 EAST WOODROW WILSON DRIVE"/>
    <s v="JACKSON"/>
    <x v="30"/>
    <x v="124"/>
    <n v="198897"/>
    <s v="Job"/>
    <d v="2023-12-11T00:00:00"/>
    <x v="3"/>
    <s v="QVS95     "/>
    <s v="Freight Charges"/>
    <n v="1"/>
    <n v="61.44"/>
    <n v="61.44"/>
    <n v="15.36"/>
    <s v="Karin Thurman"/>
    <s v="MSDH.Purchasing@msdh.ms.gov; Karin.Thurman@msdh.ms.gov"/>
  </r>
  <r>
    <s v="MISSISSIPPI DEPT OF HEALTH"/>
    <s v="MIS1010"/>
    <s v="Frederick Skrobot ; Jennifer.Dotson@msdh.ms.gov; "/>
    <s v="Janet.Hartin@msdh.ms.gov; Frederick.Skrobot@msdh.ms.gov"/>
    <d v="2024-01-30T00:00:00"/>
    <s v="570 EAST WOODROW WILSON DRIVE"/>
    <s v="JACKSON"/>
    <x v="30"/>
    <x v="124"/>
    <n v="198898"/>
    <s v="Job"/>
    <d v="2023-12-11T00:00:00"/>
    <x v="3"/>
    <s v="QVS95     "/>
    <s v="Freight Charges"/>
    <n v="1"/>
    <n v="61.44"/>
    <n v="61.44"/>
    <n v="15.36"/>
    <s v="Karin Thurman"/>
    <s v="MSDH.Purchasing@msdh.ms.gov; Karin.Thurman@msdh.ms.gov"/>
  </r>
  <r>
    <s v="JOHANNA FOODS INC"/>
    <s v="JOH1000"/>
    <s v="John Bissonette Mandy Singto"/>
    <s v="jbissonette@johannafoods.com; msingto@johannafoods.com"/>
    <d v="2024-01-23T00:00:00"/>
    <s v="JOHANNA FARMS ROAD"/>
    <s v="FLEMINGTON"/>
    <x v="14"/>
    <x v="137"/>
    <n v="199691"/>
    <s v="Job"/>
    <d v="2023-12-11T00:00:00"/>
    <x v="3"/>
    <s v="QVS95     "/>
    <s v="Freight Charges"/>
    <n v="1"/>
    <n v="61.44"/>
    <n v="61.44"/>
    <n v="15.36"/>
    <s v="John Bissonette"/>
    <s v="AccountsPayable@Johannafoods.com"/>
  </r>
  <r>
    <s v="Land O'Lakes - Kent, OH"/>
    <s v="LAN1021"/>
    <s v="Joel Biggs  Jasmine Johnson Joshua Becking"/>
    <s v="JTBIggs@landolakes.com; JJohnson3@landolakes.com; JJBecking@landolakes.com"/>
    <d v="2024-01-29T00:00:00"/>
    <s v="2001 MOGADORE ROAD"/>
    <s v="KENT"/>
    <x v="13"/>
    <x v="134"/>
    <n v="199859"/>
    <s v="Job"/>
    <d v="2023-12-11T00:00:00"/>
    <x v="3"/>
    <s v="QVS95     "/>
    <s v="Freight Charges"/>
    <n v="1"/>
    <n v="61.44"/>
    <n v="61.44"/>
    <n v="15.36"/>
    <s v="Joel Biggs "/>
    <s v="DQCIAccountsReceivable@EurofinsUS.com"/>
  </r>
  <r>
    <s v="SAPUTO DAIRY FOODS USA LLC"/>
    <s v="MIL1010"/>
    <s v="JOE SANDLIN"/>
    <s v="Joe.Sandlin@saputo.com"/>
    <d v="2024-01-29T00:00:00"/>
    <s v="1611 - 6TH AVE SE"/>
    <s v="DECATUR"/>
    <x v="31"/>
    <x v="126"/>
    <n v="200150"/>
    <s v="Job"/>
    <d v="2023-12-11T00:00:00"/>
    <x v="3"/>
    <s v="QVS95     "/>
    <s v="Freight Charges"/>
    <n v="1"/>
    <n v="61.44"/>
    <n v="61.44"/>
    <n v="15.36"/>
    <s v="JOE SANDLIN"/>
    <s v="scusaapinvoices@saputo.com; Imaging@Saputo.com, apsdfusa_imaging@saputo.com"/>
  </r>
  <r>
    <s v="GEORGIA DEPT OF AG"/>
    <s v="GEO1010"/>
    <s v="Natasha Morris"/>
    <s v="agillel@agr.state.ga.us; Adam.Gilleland@agr.georgia.gov; natasha.morris@agr.georgia.gov"/>
    <d v="2024-01-23T00:00:00"/>
    <s v="19 MARTIN LUTHER KING DR SW"/>
    <s v="ATLANTA"/>
    <x v="32"/>
    <x v="127"/>
    <n v="200269"/>
    <s v="Job"/>
    <d v="2023-12-11T00:00:00"/>
    <x v="3"/>
    <s v="QVS95     "/>
    <s v="Freight Charges"/>
    <n v="1"/>
    <n v="61.44"/>
    <n v="61.44"/>
    <n v="15.36"/>
    <s v="ADAM GILLELAND"/>
    <s v="accountspayable@agr.georgia.gov"/>
  </r>
  <r>
    <s v="GEORGIA DEPT OF AG"/>
    <s v="GEO1010"/>
    <s v="Natasha Morris"/>
    <s v="agillel@agr.state.ga.us; Adam.Gilleland@agr.georgia.gov; natasha.morris@agr.georgia.gov"/>
    <d v="2024-01-30T00:00:00"/>
    <s v="19 MARTIN LUTHER KING DR SW"/>
    <s v="ATLANTA"/>
    <x v="32"/>
    <x v="127"/>
    <n v="200270"/>
    <s v="Job"/>
    <d v="2023-12-11T00:00:00"/>
    <x v="3"/>
    <s v="QVS95     "/>
    <s v="Freight Charges"/>
    <n v="1"/>
    <n v="61.44"/>
    <n v="61.44"/>
    <n v="15.36"/>
    <s v="ADAM GILLELAND"/>
    <s v="accountspayable@agr.georgia.gov"/>
  </r>
  <r>
    <s v="SAPUTO DAIRY FOODS USA "/>
    <s v="MOR1007"/>
    <s v="SHARON GROSSMAN-MATT SELLERS"/>
    <s v="holly.tribett@saputo.com; sharon.grossman@saputo.com;"/>
    <d v="2024-01-22T00:00:00"/>
    <s v="428 E PATRICK ST"/>
    <s v="FREDERICK"/>
    <x v="27"/>
    <x v="121"/>
    <n v="201708"/>
    <s v="Job"/>
    <d v="2023-12-19T00:00:00"/>
    <x v="3"/>
    <s v="QVS95     "/>
    <s v="Freight Charges"/>
    <n v="1"/>
    <n v="61.44"/>
    <n v="61.44"/>
    <n v="15.36"/>
    <s v="SHARON GROSSMAN-MATT SELLERS"/>
    <s v="Imaging@Saputo.com; scusaapinvoices@saputo.com"/>
  </r>
  <r>
    <s v="UNIVERSITY OF KENTUCKY"/>
    <s v="UOK1010"/>
    <s v="KRISTIN BROCK"/>
    <s v="KristinBrock@uky.edu; carolyn.goodrich@uky.edu"/>
    <d v="2024-01-23T00:00:00"/>
    <s v="103 REGULATORY SERVICE BLDG"/>
    <s v="LEXINGTON"/>
    <x v="22"/>
    <x v="130"/>
    <n v="201983"/>
    <s v="Job"/>
    <d v="2023-12-22T00:00:00"/>
    <x v="3"/>
    <s v="QVS95     "/>
    <s v="Freight Charges"/>
    <n v="1"/>
    <n v="61.44"/>
    <n v="61.44"/>
    <n v="15.36"/>
    <s v="KRISTIN BROCK"/>
    <s v="KristinBrock@uky.edu; carolyn.goodrich@uky.edu"/>
  </r>
  <r>
    <s v="UNIVERSITY OF KENTUCKY"/>
    <s v="UOK1010"/>
    <s v="KRISTIN BROCK"/>
    <s v="KristinBrock@uky.edu; carolyn.goodrich@uky.edu"/>
    <d v="2024-01-30T00:00:00"/>
    <s v="103 REGULATORY SERVICE BLDG"/>
    <s v="LEXINGTON"/>
    <x v="22"/>
    <x v="130"/>
    <n v="201984"/>
    <s v="Job"/>
    <d v="2023-12-22T00:00:00"/>
    <x v="3"/>
    <s v="QVS95     "/>
    <s v="Freight Charges"/>
    <n v="1"/>
    <n v="61.44"/>
    <n v="61.44"/>
    <n v="15.36"/>
    <s v="KRISTIN BROCK"/>
    <s v="KristinBrock@uky.edu; carolyn.goodrich@uky.edu"/>
  </r>
  <r>
    <s v="DFA - Reading, PA"/>
    <s v="DIE1011"/>
    <s v="JANICE YOUSE"/>
    <s v="jyouse@dfamilk.com"/>
    <d v="2024-01-22T00:00:00"/>
    <s v="100 MCKINLEY AVE"/>
    <s v="READING"/>
    <x v="1"/>
    <x v="131"/>
    <n v="202202"/>
    <s v="Job"/>
    <d v="2023-12-29T00:00:00"/>
    <x v="3"/>
    <s v="QVS95     "/>
    <s v="Freight Charges"/>
    <n v="1"/>
    <n v="61.44"/>
    <n v="61.44"/>
    <n v="15.36"/>
    <s v=" JANICE YOUSE"/>
    <s v="tbealer@dfamilk.com; DQCIAccountsReceivable@EurofinsUS.com"/>
  </r>
  <r>
    <s v="SMITH COUNTY PUBLIC HEALTH LAB"/>
    <s v="SMI1005"/>
    <s v="CINDY SPIER"/>
    <s v="Cspier@netphd.org"/>
    <d v="2024-01-30T00:00:00"/>
    <s v="815 N BROADWAY/REAR ENTRANCE"/>
    <s v="TYLER"/>
    <x v="15"/>
    <x v="135"/>
    <n v="202253"/>
    <s v="Job"/>
    <d v="2023-12-29T00:00:00"/>
    <x v="3"/>
    <s v="QVS95     "/>
    <s v="Freight Charges"/>
    <n v="1"/>
    <n v="61.44"/>
    <n v="61.44"/>
    <n v="15.36"/>
    <s v="CINDY SPIER"/>
    <s v="CSpier@netphd.org; RCargile@netphd.org"/>
  </r>
  <r>
    <s v="Dean Foods - Winston Salem, NC"/>
    <s v="DAI1047"/>
    <s v="Mary Parks Carol Parsons Travis Mohn Alona Shoe "/>
    <s v="carol.parsons@dfamilk.com; mparks1@dfamilk.com; ben.samuels@dfamilk.com; "/>
    <d v="2024-01-23T00:00:00"/>
    <s v="2221 PATTERSON AVE NE"/>
    <s v="WINSTON SALEM"/>
    <x v="28"/>
    <x v="138"/>
    <n v="202792"/>
    <s v="Job"/>
    <d v="2024-01-08T00:00:00"/>
    <x v="3"/>
    <s v="QVS95     "/>
    <s v="Freight Charges"/>
    <n v="1"/>
    <n v="61.44"/>
    <n v="61.44"/>
    <n v="15.36"/>
    <s v="Alona Shoe  Travis Mohn"/>
    <s v="invoices@deanfoods.coupahost.com"/>
  </r>
  <r>
    <s v="Dean Foods - High Point, NC"/>
    <s v="DAI1051"/>
    <s v="Jessica Butler "/>
    <s v="jessica.butler@dfamilk.com"/>
    <d v="2024-01-23T00:00:00"/>
    <s v="1350 FAIRFIELD ROAD"/>
    <s v="HIGH POINT"/>
    <x v="28"/>
    <x v="139"/>
    <n v="203175"/>
    <s v="Job"/>
    <d v="2024-01-11T00:00:00"/>
    <x v="3"/>
    <s v="QVS95     "/>
    <s v="Freight Charges"/>
    <n v="1"/>
    <n v="61.44"/>
    <n v="61.44"/>
    <n v="15.36"/>
    <s v="Jessica Butler "/>
    <s v="invoices@deanfoods.coupahost.com"/>
  </r>
  <r>
    <s v="KROGER LAYTON DAIRY - ICE CREAM LAB"/>
    <s v="KRO1010"/>
    <s v="RANDY NELSON   MAX TORRES"/>
    <s v="max.torres@kroger.com;isaac.feyedelem@kroger.com; Anthony.garrett@kroger.com"/>
    <d v="2024-01-23T00:00:00"/>
    <s v="500 NORTH SUGAR STREET  BLDG #4"/>
    <s v="LAYTON"/>
    <x v="12"/>
    <x v="140"/>
    <n v="203445"/>
    <s v="Y8GX"/>
    <d v="2024-01-23T00:00:00"/>
    <x v="3"/>
    <s v="QVS95     "/>
    <s v="Freight Charges"/>
    <n v="1"/>
    <n v="61.44"/>
    <n v="61.44"/>
    <n v="15.36"/>
    <m/>
    <s v="DQCIAccountsReceivable@eurofinsus.com; max.torres@kroger.com; isaac.feyedelem@kroger.com;morgan.clark@kroger.com "/>
  </r>
  <r>
    <s v="H. P. HOOD LLC/ ONEIDA"/>
    <s v="HPH1060"/>
    <s v="MATT RICHMOND WAYNE WORDEN "/>
    <s v="matt.richmond@hphood.com; wayne.worden@hphood.com; tim.rumsey@hphood.com; danielle.smith@hphood.com; lisa.trainham@hphood.com; "/>
    <d v="2024-01-16T00:00:00"/>
    <s v="252 GENESSEE STREET"/>
    <s v="ONEIDA"/>
    <x v="16"/>
    <x v="50"/>
    <n v="203283"/>
    <s v="Y8GX"/>
    <d v="2024-01-16T00:00:00"/>
    <x v="2"/>
    <s v="QVS95     "/>
    <s v="Freight Charges"/>
    <n v="1"/>
    <n v="61.54"/>
    <n v="61.54"/>
    <n v="15.385"/>
    <s v="MATT RICHMOND"/>
    <s v="APInvoice@hphood.com"/>
  </r>
  <r>
    <s v="MISSISSIPPI DEPT OF HEALTH"/>
    <s v="MIS1010"/>
    <s v="Frederick Skrobot ; Jennifer.Dotson@msdh.ms.gov; "/>
    <s v="Janet.Hartin@msdh.ms.gov; Frederick.Skrobot@msdh.ms.gov"/>
    <d v="2024-01-25T00:00:00"/>
    <s v="570 EAST WOODROW WILSON DRIVE"/>
    <s v="JACKSON"/>
    <x v="30"/>
    <x v="124"/>
    <n v="203531"/>
    <s v="Y8GX"/>
    <d v="2024-01-25T00:00:00"/>
    <x v="3"/>
    <s v="QVS95     "/>
    <s v="Freight Charges"/>
    <n v="1"/>
    <n v="61.55"/>
    <n v="61.55"/>
    <n v="15.387499999999999"/>
    <s v="Karin Thurman"/>
    <s v="MSDH.Purchasing@msdh.ms.gov; Karin.Thurman@msdh.ms.gov"/>
  </r>
  <r>
    <s v="UNITED DAIRY"/>
    <s v="UNI1005"/>
    <s v="RENEE ROSCOE"/>
    <s v="ulab@uniteddairy.com"/>
    <d v="2024-02-06T00:00:00"/>
    <s v="47 W CRAIG STREET"/>
    <s v="UNIONTOWN"/>
    <x v="1"/>
    <x v="116"/>
    <n v="193678"/>
    <s v="Job"/>
    <d v="2023-11-07T00:00:00"/>
    <x v="3"/>
    <s v="QVS95     "/>
    <s v="Freight Charges"/>
    <n v="1"/>
    <n v="61.56"/>
    <n v="61.56"/>
    <n v="15.39"/>
    <s v="RENEE ROSCOE"/>
    <s v="pyounkin@uniteddairy.com"/>
  </r>
  <r>
    <s v="CREAMLAND DAIRIES INC"/>
    <s v="CRE1005"/>
    <s v="Kristen Kleeberger"/>
    <s v="kjohnson7@dfamilk.com; keven.driggers@dfamilk.com"/>
    <d v="2024-02-06T00:00:00"/>
    <s v="1911 2ND ST NW"/>
    <s v="ALBUQUERQUE"/>
    <x v="21"/>
    <x v="119"/>
    <n v="197625"/>
    <s v="Job"/>
    <d v="2023-12-08T00:00:00"/>
    <x v="3"/>
    <s v="QVS95     "/>
    <s v="Freight Charges"/>
    <n v="1"/>
    <n v="61.56"/>
    <n v="61.56"/>
    <n v="15.39"/>
    <s v=""/>
    <s v="invoices@deanfoods.coupahost.com"/>
  </r>
  <r>
    <s v="CREAMLAND DAIRIES INC"/>
    <s v="CRE1005"/>
    <s v="Kristen Kleeberger"/>
    <s v="kjohnson7@dfamilk.com; keven.driggers@dfamilk.com"/>
    <d v="2024-03-04T00:00:00"/>
    <s v="1911 2ND ST NW"/>
    <s v="ALBUQUERQUE"/>
    <x v="21"/>
    <x v="119"/>
    <n v="197629"/>
    <s v="Job"/>
    <d v="2023-12-08T00:00:00"/>
    <x v="3"/>
    <s v="QVS95     "/>
    <s v="Freight Charges"/>
    <n v="1"/>
    <n v="61.56"/>
    <n v="61.56"/>
    <n v="15.39"/>
    <s v=""/>
    <s v="invoices@deanfoods.coupahost.com"/>
  </r>
  <r>
    <s v="DF - PA - CARLISLE LAND O LAKES INC"/>
    <s v="LAN1001"/>
    <s v="JAYNE HATTERER  Melanie Wyche "/>
    <s v="laboratory@landolakes.com; JAHatterer@landolakes.com; MWyche2@landolakes.com"/>
    <d v="2024-02-05T00:00:00"/>
    <s v="405 PARK DRIVE"/>
    <s v="CARLISLE"/>
    <x v="1"/>
    <x v="120"/>
    <n v="197873"/>
    <s v="Job"/>
    <d v="2023-12-08T00:00:00"/>
    <x v="3"/>
    <s v="QVS95     "/>
    <s v="Freight Charges"/>
    <n v="1"/>
    <n v="61.56"/>
    <n v="61.56"/>
    <n v="15.39"/>
    <s v="JAYNE HATTERER"/>
    <s v="DQCIAccountsReceivable@EurofinsUS.com"/>
  </r>
  <r>
    <s v="DFA - Dairy Maid Dairy, Inc."/>
    <s v="DAI1056"/>
    <s v="Chelsea Smith"/>
    <s v="chsmith@dairymaiddairy.com"/>
    <d v="2024-02-06T00:00:00"/>
    <s v="259 E 7TH STREET"/>
    <s v="FREDERICK"/>
    <x v="27"/>
    <x v="121"/>
    <n v="198215"/>
    <s v="Job"/>
    <d v="2023-12-08T00:00:00"/>
    <x v="3"/>
    <s v="QVS95     "/>
    <s v="Freight Charges"/>
    <n v="1"/>
    <n v="61.56"/>
    <n v="61.56"/>
    <n v="15.39"/>
    <s v="Carrie Spicer "/>
    <s v="dairybrandsinvoices@dfamilk.com"/>
  </r>
  <r>
    <s v="DFA - Dairy Maid Dairy, Inc."/>
    <s v="DAI1056"/>
    <s v="Chelsea Smith"/>
    <s v="chsmith@dairymaiddairy.com"/>
    <d v="2024-03-04T00:00:00"/>
    <s v="259 E 7TH STREET"/>
    <s v="FREDERICK"/>
    <x v="27"/>
    <x v="121"/>
    <n v="198217"/>
    <s v="Job"/>
    <d v="2023-12-08T00:00:00"/>
    <x v="3"/>
    <s v="QVS95     "/>
    <s v="Freight Charges"/>
    <n v="1"/>
    <n v="61.56"/>
    <n v="61.56"/>
    <n v="15.39"/>
    <s v="Carrie Spicer "/>
    <s v="dairybrandsinvoices@dfamilk.com"/>
  </r>
  <r>
    <s v="DANONE - DALLAS"/>
    <s v="WHI1040"/>
    <s v="AMANDA HALEPASKA "/>
    <s v="Jeanne.milligan@danone.com; Amanda.HALEPASKA@danone.com"/>
    <d v="2024-02-06T00:00:00"/>
    <s v="3333 DAN MORTON DRIVE"/>
    <s v="DALLAS"/>
    <x v="15"/>
    <x v="122"/>
    <n v="198641"/>
    <s v="Job"/>
    <d v="2023-12-08T00:00:00"/>
    <x v="3"/>
    <s v="QVS95     "/>
    <s v="Freight Charges"/>
    <n v="1"/>
    <n v="61.56"/>
    <n v="61.56"/>
    <n v="15.39"/>
    <s v="AMANDA HALEPASKA "/>
    <s v="DanoneUSInvoices@danone.com; jeanne.milligan@danone.com"/>
  </r>
  <r>
    <s v="DANONE - DALLAS"/>
    <s v="WHI1040"/>
    <s v="AMANDA HALEPASKA "/>
    <s v="Jeanne.milligan@danone.com; Amanda.HALEPASKA@danone.com"/>
    <d v="2024-03-04T00:00:00"/>
    <s v="3333 DAN MORTON DRIVE"/>
    <s v="DALLAS"/>
    <x v="15"/>
    <x v="122"/>
    <n v="198645"/>
    <s v="Job"/>
    <d v="2023-12-08T00:00:00"/>
    <x v="3"/>
    <s v="QVS95     "/>
    <s v="Freight Charges"/>
    <n v="1"/>
    <n v="61.56"/>
    <n v="61.56"/>
    <n v="15.39"/>
    <s v="AMANDA HALEPASKA "/>
    <s v="DanoneUSInvoices@danone.com; jeanne.milligan@danone.com"/>
  </r>
  <r>
    <s v="DEAN FDS/MEADOWGOLD DAIRIES/SLC UT"/>
    <s v="MEA1010"/>
    <s v="Pou Katoa "/>
    <s v="tupou.katoa@meadowgolddairy.com; tupou_katoa@deanfoods.com"/>
    <d v="2024-02-06T00:00:00"/>
    <s v="3730 W 1820 SOUTH"/>
    <s v="SALT LAKE CITY"/>
    <x v="12"/>
    <x v="123"/>
    <n v="198832"/>
    <s v="Job"/>
    <d v="2023-12-11T00:00:00"/>
    <x v="3"/>
    <s v="QVS95     "/>
    <s v="Freight Charges"/>
    <n v="1"/>
    <n v="61.56"/>
    <n v="61.56"/>
    <n v="15.39"/>
    <s v="Pou Katoa "/>
    <s v="tupou_katoa@deanfoods.com; invoices@deanfoods.coupahost.com"/>
  </r>
  <r>
    <s v="MISSISSIPPI DEPT OF HEALTH"/>
    <s v="MIS1010"/>
    <s v="Frederick Skrobot ; Jennifer.Dotson@msdh.ms.gov; "/>
    <s v="Janet.Hartin@msdh.ms.gov; Frederick.Skrobot@msdh.ms.gov"/>
    <d v="2024-02-06T00:00:00"/>
    <s v="570 EAST WOODROW WILSON DRIVE"/>
    <s v="JACKSON"/>
    <x v="30"/>
    <x v="124"/>
    <n v="198899"/>
    <s v="Job"/>
    <d v="2023-12-11T00:00:00"/>
    <x v="3"/>
    <s v="QVS95     "/>
    <s v="Freight Charges"/>
    <n v="1"/>
    <n v="61.56"/>
    <n v="61.56"/>
    <n v="15.39"/>
    <s v="Karin Thurman"/>
    <s v="MSDH.Purchasing@msdh.ms.gov; Karin.Thurman@msdh.ms.gov"/>
  </r>
  <r>
    <s v="GANDYS DAIRIES INC"/>
    <s v="GAN1010"/>
    <s v="Tim Wegner"/>
    <s v="TWegner@dfamilk.com"/>
    <d v="2024-02-05T00:00:00"/>
    <s v="201 UNIVERSITY AVE"/>
    <s v="LUBBOCK"/>
    <x v="15"/>
    <x v="125"/>
    <n v="199540"/>
    <s v="Job"/>
    <d v="2023-12-11T00:00:00"/>
    <x v="3"/>
    <s v="QVS95     "/>
    <s v="Freight Charges"/>
    <n v="1"/>
    <n v="61.56"/>
    <n v="61.56"/>
    <n v="15.39"/>
    <s v="CALEB VILLANUEVA"/>
    <s v="jim_mcgann@deanfoods.com; invoices@deanfoods.coupahost.com"/>
  </r>
  <r>
    <s v="GANDYS DAIRIES INC"/>
    <s v="GAN1010"/>
    <s v="Tim Wegner"/>
    <s v="TWegner@dfamilk.com"/>
    <d v="2024-03-04T00:00:00"/>
    <s v="201 UNIVERSITY AVE"/>
    <s v="LUBBOCK"/>
    <x v="15"/>
    <x v="125"/>
    <n v="199542"/>
    <s v="Job"/>
    <d v="2023-12-11T00:00:00"/>
    <x v="3"/>
    <s v="QVS95     "/>
    <s v="Freight Charges"/>
    <n v="1"/>
    <n v="61.56"/>
    <n v="61.56"/>
    <n v="15.39"/>
    <s v="CALEB VILLANUEVA"/>
    <s v="jim_mcgann@deanfoods.com; invoices@deanfoods.coupahost.com"/>
  </r>
  <r>
    <s v="GEORGIA DEPT OF AG"/>
    <s v="GEO1010"/>
    <s v="Natasha Morris"/>
    <s v="agillel@agr.state.ga.us; Adam.Gilleland@agr.georgia.gov; natasha.morris@agr.georgia.gov"/>
    <d v="2024-02-06T00:00:00"/>
    <s v="19 MARTIN LUTHER KING DR SW"/>
    <s v="ATLANTA"/>
    <x v="32"/>
    <x v="127"/>
    <n v="200271"/>
    <s v="Job"/>
    <d v="2023-12-11T00:00:00"/>
    <x v="3"/>
    <s v="QVS95     "/>
    <s v="Freight Charges"/>
    <n v="1"/>
    <n v="61.56"/>
    <n v="61.56"/>
    <n v="15.39"/>
    <s v="ADAM GILLELAND"/>
    <s v="accountspayable@agr.georgia.gov"/>
  </r>
  <r>
    <s v="SAPUTO DAIRY FOODS USA "/>
    <s v="MOR1007"/>
    <s v="SHARON GROSSMAN-MATT SELLERS"/>
    <s v="holly.tribett@saputo.com; sharon.grossman@saputo.com;"/>
    <d v="2024-02-05T00:00:00"/>
    <s v="428 E PATRICK ST"/>
    <s v="FREDERICK"/>
    <x v="27"/>
    <x v="121"/>
    <n v="201710"/>
    <s v="Job"/>
    <d v="2023-12-19T00:00:00"/>
    <x v="3"/>
    <s v="QVS95     "/>
    <s v="Freight Charges"/>
    <n v="1"/>
    <n v="61.56"/>
    <n v="61.56"/>
    <n v="15.39"/>
    <s v="SHARON GROSSMAN-MATT SELLERS"/>
    <s v="Imaging@Saputo.com; scusaapinvoices@saputo.com"/>
  </r>
  <r>
    <s v="SAPUTO DAIRY FOODS USA "/>
    <s v="MOR1007"/>
    <s v="SHARON GROSSMAN-MATT SELLERS"/>
    <s v="holly.tribett@saputo.com; sharon.grossman@saputo.com;"/>
    <d v="2024-03-04T00:00:00"/>
    <s v="428 E PATRICK ST"/>
    <s v="FREDERICK"/>
    <x v="27"/>
    <x v="121"/>
    <n v="201714"/>
    <s v="Job"/>
    <d v="2023-12-19T00:00:00"/>
    <x v="3"/>
    <s v="QVS95     "/>
    <s v="Freight Charges"/>
    <n v="1"/>
    <n v="61.56"/>
    <n v="61.56"/>
    <n v="15.39"/>
    <s v="SHARON GROSSMAN-MATT SELLERS"/>
    <s v="Imaging@Saputo.com; scusaapinvoices@saputo.com"/>
  </r>
  <r>
    <s v="KROGER LAYTON DAIRY - ICE CREAM LAB"/>
    <s v="KRO1010"/>
    <s v="RANDY NELSON   MAX TORRES"/>
    <s v="max.torres@kroger.com;isaac.feyedelem@kroger.com; Anthony.garrett@kroger.com"/>
    <d v="2024-02-05T00:00:00"/>
    <s v="500 NORTH SUGAR STREET  BLDG #4"/>
    <s v="LAYTON"/>
    <x v="12"/>
    <x v="140"/>
    <n v="201787"/>
    <s v="Job"/>
    <d v="2023-12-20T00:00:00"/>
    <x v="3"/>
    <s v="QVS95     "/>
    <s v="Freight Charges"/>
    <n v="1"/>
    <n v="61.56"/>
    <n v="61.56"/>
    <n v="15.39"/>
    <m/>
    <s v="DQCIAccountsReceivable@eurofinsus.com; max.torres@kroger.com; isaac.feyedelem@kroger.com;morgan.clark@kroger.com "/>
  </r>
  <r>
    <s v="UNIVERSITY OF KENTUCKY"/>
    <s v="UOK1010"/>
    <s v="KRISTIN BROCK"/>
    <s v="KristinBrock@uky.edu; carolyn.goodrich@uky.edu"/>
    <d v="2024-02-06T00:00:00"/>
    <s v="103 REGULATORY SERVICE BLDG"/>
    <s v="LEXINGTON"/>
    <x v="22"/>
    <x v="130"/>
    <n v="201985"/>
    <s v="Job"/>
    <d v="2023-12-22T00:00:00"/>
    <x v="3"/>
    <s v="QVS95     "/>
    <s v="Freight Charges"/>
    <n v="1"/>
    <n v="61.56"/>
    <n v="61.56"/>
    <n v="15.39"/>
    <s v="KRISTIN BROCK"/>
    <s v="KristinBrock@uky.edu; carolyn.goodrich@uky.edu"/>
  </r>
  <r>
    <s v="DFA - Reading, PA"/>
    <s v="DIE1011"/>
    <s v="JANICE YOUSE"/>
    <s v="jyouse@dfamilk.com"/>
    <d v="2024-02-05T00:00:00"/>
    <s v="100 MCKINLEY AVE"/>
    <s v="READING"/>
    <x v="1"/>
    <x v="131"/>
    <n v="202204"/>
    <s v="Job"/>
    <d v="2023-12-29T00:00:00"/>
    <x v="3"/>
    <s v="QVS95     "/>
    <s v="Freight Charges"/>
    <n v="1"/>
    <n v="61.56"/>
    <n v="61.56"/>
    <n v="15.39"/>
    <s v=" JANICE YOUSE"/>
    <s v="tbealer@dfamilk.com; DQCIAccountsReceivable@EurofinsUS.com"/>
  </r>
  <r>
    <s v="DFA - Reading, PA"/>
    <s v="DIE1011"/>
    <s v="JANICE YOUSE"/>
    <s v="jyouse@dfamilk.com"/>
    <d v="2024-03-04T00:00:00"/>
    <s v="100 MCKINLEY AVE"/>
    <s v="READING"/>
    <x v="1"/>
    <x v="131"/>
    <n v="202208"/>
    <s v="Job"/>
    <d v="2023-12-29T00:00:00"/>
    <x v="3"/>
    <s v="QVS95     "/>
    <s v="Freight Charges"/>
    <n v="1"/>
    <n v="61.56"/>
    <n v="61.56"/>
    <n v="15.39"/>
    <s v=" JANICE YOUSE"/>
    <s v="tbealer@dfamilk.com; DQCIAccountsReceivable@EurofinsUS.com"/>
  </r>
  <r>
    <s v="SMITH FOODS INC"/>
    <s v="SMI1015"/>
    <s v="Michael Kline JUSTIN BILDERBACK  CORA KEENER"/>
    <s v="TrangVo@SmithFoods.com; corakeener@smithfoods.com; michaelkline@smithfoods.com"/>
    <d v="2024-03-04T00:00:00"/>
    <s v="230 N VINE ST"/>
    <s v="ORRVILLE"/>
    <x v="13"/>
    <x v="128"/>
    <n v="204075"/>
    <s v="Job"/>
    <d v="2024-02-20T00:00:00"/>
    <x v="3"/>
    <s v="QVS95     "/>
    <s v="Freight Charges"/>
    <n v="1"/>
    <n v="61.56"/>
    <n v="61.56"/>
    <n v="15.39"/>
    <s v="Justin Bilderback  CORA KEENER"/>
    <s v="Payables@smithfoods.com "/>
  </r>
  <r>
    <s v="DANONE NA - BROOMFIELD"/>
    <s v="WHI1030"/>
    <s v="Caitlin Kalogeras"/>
    <s v="Caitlin.KALOGERAS@danone.com; Kuanrong.ZHU@danone.com"/>
    <d v="2024-02-12T00:00:00"/>
    <s v="1900 CHERRY STREET"/>
    <s v="LOUISVILLE"/>
    <x v="24"/>
    <x v="115"/>
    <n v="192866"/>
    <s v="Job"/>
    <d v="2023-11-03T00:00:00"/>
    <x v="3"/>
    <s v="QVS95     "/>
    <s v="Freight Charges"/>
    <n v="1"/>
    <n v="61.64"/>
    <n v="61.64"/>
    <n v="15.41"/>
    <s v="Michael Geist   Kimberlee Klosowski"/>
    <s v="Caitlin.KALOGERAS@danone.com; Kuanrong.ZHU@danone.com; DanoneUSInvoices@danone.com"/>
  </r>
  <r>
    <s v="Milkco Inc."/>
    <s v="MIL1020"/>
    <s v="PATRICK LOOMIS"/>
    <s v="ploomis@milkco.com"/>
    <d v="2024-02-12T00:00:00"/>
    <s v="220 DEAVERVIEW RD"/>
    <s v="ASHEVILLE"/>
    <x v="28"/>
    <x v="114"/>
    <n v="195547"/>
    <s v="Job"/>
    <d v="2023-12-04T00:00:00"/>
    <x v="3"/>
    <s v="QVS95     "/>
    <s v="Freight Charges"/>
    <n v="1"/>
    <n v="61.64"/>
    <n v="61.64"/>
    <n v="15.41"/>
    <s v="PATRICK LOOMIS"/>
    <s v="ploomis@milkco.com; hcarmack@milkco.com"/>
  </r>
  <r>
    <s v="CLOVERLAND FARMS DAIRY"/>
    <s v="CLO1010"/>
    <s v="Saroj Bastola"/>
    <s v="sbastola@cloverlanddairy.com; DMeadows@cloverlanddairy.com"/>
    <d v="2024-02-13T00:00:00"/>
    <s v="2701 LOCH RAVEN ROAD"/>
    <s v="BALTIMORE"/>
    <x v="27"/>
    <x v="113"/>
    <n v="198043"/>
    <s v="Job"/>
    <d v="2023-12-08T00:00:00"/>
    <x v="3"/>
    <s v="QVS95     "/>
    <s v="Freight Charges"/>
    <n v="1"/>
    <n v="61.64"/>
    <n v="61.64"/>
    <n v="15.41"/>
    <s v="Saroj Bastola"/>
    <s v="accounts.payable@cloverlanddairy.com; DMeadows@cloverlanddairy.com"/>
  </r>
  <r>
    <s v="DANONE - DALLAS"/>
    <s v="WHI1040"/>
    <s v="AMANDA HALEPASKA "/>
    <s v="Jeanne.milligan@danone.com; Amanda.HALEPASKA@danone.com"/>
    <d v="2024-02-13T00:00:00"/>
    <s v="3333 DAN MORTON DRIVE"/>
    <s v="DALLAS"/>
    <x v="15"/>
    <x v="122"/>
    <n v="198642"/>
    <s v="Job"/>
    <d v="2023-12-08T00:00:00"/>
    <x v="3"/>
    <s v="QVS95     "/>
    <s v="Freight Charges"/>
    <n v="1"/>
    <n v="61.64"/>
    <n v="61.64"/>
    <n v="15.41"/>
    <s v="AMANDA HALEPASKA "/>
    <s v="DanoneUSInvoices@danone.com; jeanne.milligan@danone.com"/>
  </r>
  <r>
    <s v="GEORGIA DEPT OF AG"/>
    <s v="GEO1010"/>
    <s v="Natasha Morris"/>
    <s v="agillel@agr.state.ga.us; Adam.Gilleland@agr.georgia.gov; natasha.morris@agr.georgia.gov"/>
    <d v="2024-02-13T00:00:00"/>
    <s v="19 MARTIN LUTHER KING DR SW"/>
    <s v="ATLANTA"/>
    <x v="32"/>
    <x v="127"/>
    <n v="200272"/>
    <s v="Job"/>
    <d v="2023-12-11T00:00:00"/>
    <x v="3"/>
    <s v="QVS95     "/>
    <s v="Freight Charges"/>
    <n v="1"/>
    <n v="61.64"/>
    <n v="61.64"/>
    <n v="15.41"/>
    <s v="ADAM GILLELAND"/>
    <s v="accountspayable@agr.georgia.gov"/>
  </r>
  <r>
    <s v="UNIVERSITY OF KENTUCKY"/>
    <s v="UOK1010"/>
    <s v="KRISTIN BROCK"/>
    <s v="KristinBrock@uky.edu; carolyn.goodrich@uky.edu"/>
    <d v="2024-02-13T00:00:00"/>
    <s v="103 REGULATORY SERVICE BLDG"/>
    <s v="LEXINGTON"/>
    <x v="22"/>
    <x v="130"/>
    <n v="201986"/>
    <s v="Job"/>
    <d v="2023-12-22T00:00:00"/>
    <x v="3"/>
    <s v="QVS95     "/>
    <s v="Freight Charges"/>
    <n v="1"/>
    <n v="61.64"/>
    <n v="61.64"/>
    <n v="15.41"/>
    <s v="KRISTIN BROCK"/>
    <s v="KristinBrock@uky.edu; carolyn.goodrich@uky.edu"/>
  </r>
  <r>
    <s v="LUCERNE DAIRY"/>
    <s v="LUC1012"/>
    <s v="Nicole Slomba"/>
    <s v="nicole.slomba@albertsons.com"/>
    <d v="2024-02-14T00:00:00"/>
    <s v="847 FORTY FOOT ROAD"/>
    <s v="HATFIELD"/>
    <x v="1"/>
    <x v="141"/>
    <n v="204022"/>
    <s v="usd5"/>
    <d v="2024-02-13T00:00:00"/>
    <x v="3"/>
    <s v="QVS95     "/>
    <s v="Freight Charges"/>
    <n v="1"/>
    <n v="61.64"/>
    <n v="61.64"/>
    <n v="15.41"/>
    <s v="Nicole Slomba"/>
    <s v="nicole.slomba@albertsons.com"/>
  </r>
  <r>
    <s v="DANONE NA - BROOMFIELD"/>
    <s v="WHI1030"/>
    <s v="Caitlin Kalogeras"/>
    <s v="Caitlin.KALOGERAS@danone.com; Kuanrong.ZHU@danone.com"/>
    <d v="2024-02-27T00:00:00"/>
    <s v="1900 CHERRY STREET"/>
    <s v="LOUISVILLE"/>
    <x v="24"/>
    <x v="115"/>
    <n v="192867"/>
    <s v="Job"/>
    <d v="2023-11-03T00:00:00"/>
    <x v="3"/>
    <s v="QVS95     "/>
    <s v="Freight Charges"/>
    <n v="1"/>
    <n v="61.76"/>
    <n v="61.76"/>
    <n v="15.44"/>
    <s v="Michael Geist   Kimberlee Klosowski"/>
    <s v="Caitlin.KALOGERAS@danone.com; Kuanrong.ZHU@danone.com; DanoneUSInvoices@danone.com"/>
  </r>
  <r>
    <s v="Milkco Inc."/>
    <s v="MIL1020"/>
    <s v="PATRICK LOOMIS"/>
    <s v="ploomis@milkco.com"/>
    <d v="2024-02-26T00:00:00"/>
    <s v="220 DEAVERVIEW RD"/>
    <s v="ASHEVILLE"/>
    <x v="28"/>
    <x v="114"/>
    <n v="195548"/>
    <s v="Job"/>
    <d v="2023-12-04T00:00:00"/>
    <x v="3"/>
    <s v="QVS95     "/>
    <s v="Freight Charges"/>
    <n v="1"/>
    <n v="61.76"/>
    <n v="61.76"/>
    <n v="15.44"/>
    <s v="PATRICK LOOMIS"/>
    <s v="ploomis@milkco.com; hcarmack@milkco.com"/>
  </r>
  <r>
    <s v="CAYUGA MILK INGREDIENTS"/>
    <s v="CAY1000"/>
    <s v="Ray Falce"/>
    <s v="rfalce@cmingredients.com; jherrling@cmingredients.com; jhenry@cmingredients.com;bchapin@cmingredients.com"/>
    <d v="2024-02-20T00:00:00"/>
    <s v="15 EAGLE DRIVE"/>
    <s v="AUBURN"/>
    <x v="16"/>
    <x v="136"/>
    <n v="196506"/>
    <s v="Job"/>
    <d v="2023-12-08T00:00:00"/>
    <x v="3"/>
    <s v="QVS95     "/>
    <s v="Freight Charges"/>
    <n v="1"/>
    <n v="61.76"/>
    <n v="61.76"/>
    <n v="15.44"/>
    <s v="Ray Falce"/>
    <s v="ap@cmingredients.com"/>
  </r>
  <r>
    <s v="CREAMLAND DAIRIES INC"/>
    <s v="CRE1005"/>
    <s v="Kristen Kleeberger"/>
    <s v="kjohnson7@dfamilk.com; keven.driggers@dfamilk.com"/>
    <d v="2024-02-19T00:00:00"/>
    <s v="1911 2ND ST NW"/>
    <s v="ALBUQUERQUE"/>
    <x v="21"/>
    <x v="119"/>
    <n v="197627"/>
    <s v="Job"/>
    <d v="2023-12-08T00:00:00"/>
    <x v="3"/>
    <s v="QVS95     "/>
    <s v="Freight Charges"/>
    <n v="1"/>
    <n v="61.76"/>
    <n v="61.76"/>
    <n v="15.44"/>
    <s v=""/>
    <s v="invoices@deanfoods.coupahost.com"/>
  </r>
  <r>
    <s v="DF - PA - CARLISLE LAND O LAKES INC"/>
    <s v="LAN1001"/>
    <s v="JAYNE HATTERER  Melanie Wyche "/>
    <s v="laboratory@landolakes.com; JAHatterer@landolakes.com; MWyche2@landolakes.com"/>
    <d v="2024-02-19T00:00:00"/>
    <s v="405 PARK DRIVE"/>
    <s v="CARLISLE"/>
    <x v="1"/>
    <x v="120"/>
    <n v="197875"/>
    <s v="Job"/>
    <d v="2023-12-08T00:00:00"/>
    <x v="3"/>
    <s v="QVS95     "/>
    <s v="Freight Charges"/>
    <n v="1"/>
    <n v="61.76"/>
    <n v="61.76"/>
    <n v="15.44"/>
    <s v="JAYNE HATTERER"/>
    <s v="DQCIAccountsReceivable@EurofinsUS.com"/>
  </r>
  <r>
    <s v="CLOVERLAND FARMS DAIRY"/>
    <s v="CLO1010"/>
    <s v="Saroj Bastola"/>
    <s v="sbastola@cloverlanddairy.com; DMeadows@cloverlanddairy.com"/>
    <d v="2024-02-27T00:00:00"/>
    <s v="2701 LOCH RAVEN ROAD"/>
    <s v="BALTIMORE"/>
    <x v="27"/>
    <x v="113"/>
    <n v="198044"/>
    <s v="Job"/>
    <d v="2023-12-08T00:00:00"/>
    <x v="3"/>
    <s v="QVS95     "/>
    <s v="Freight Charges"/>
    <n v="1"/>
    <n v="61.76"/>
    <n v="61.76"/>
    <n v="15.44"/>
    <s v="Saroj Bastola"/>
    <s v="accounts.payable@cloverlanddairy.com; DMeadows@cloverlanddairy.com"/>
  </r>
  <r>
    <s v="DANONE - DALLAS"/>
    <s v="WHI1040"/>
    <s v="AMANDA HALEPASKA "/>
    <s v="Jeanne.milligan@danone.com; Amanda.HALEPASKA@danone.com"/>
    <d v="2024-02-20T00:00:00"/>
    <s v="3333 DAN MORTON DRIVE"/>
    <s v="DALLAS"/>
    <x v="15"/>
    <x v="122"/>
    <n v="198643"/>
    <s v="Job"/>
    <d v="2023-12-08T00:00:00"/>
    <x v="3"/>
    <s v="QVS95     "/>
    <s v="Freight Charges"/>
    <n v="1"/>
    <n v="61.76"/>
    <n v="61.76"/>
    <n v="15.44"/>
    <s v="AMANDA HALEPASKA "/>
    <s v="DanoneUSInvoices@danone.com; jeanne.milligan@danone.com"/>
  </r>
  <r>
    <s v="JOHANNA FOODS INC"/>
    <s v="JOH1000"/>
    <s v="John Bissonette Mandy Singto"/>
    <s v="jbissonette@johannafoods.com; msingto@johannafoods.com"/>
    <d v="2024-02-19T00:00:00"/>
    <s v="JOHANNA FARMS ROAD"/>
    <s v="FLEMINGTON"/>
    <x v="14"/>
    <x v="137"/>
    <n v="199694"/>
    <s v="Job"/>
    <d v="2023-12-11T00:00:00"/>
    <x v="3"/>
    <s v="QVS95     "/>
    <s v="Freight Charges"/>
    <n v="1"/>
    <n v="61.76"/>
    <n v="61.76"/>
    <n v="15.44"/>
    <s v="John Bissonette"/>
    <s v="AccountsPayable@Johannafoods.com"/>
  </r>
  <r>
    <s v="Land O'Lakes - Kent, OH"/>
    <s v="LAN1021"/>
    <s v="Joel Biggs  Jasmine Johnson Joshua Becking"/>
    <s v="JTBIggs@landolakes.com; JJohnson3@landolakes.com; JJBecking@landolakes.com"/>
    <d v="2024-02-26T00:00:00"/>
    <s v="2001 MOGADORE ROAD"/>
    <s v="KENT"/>
    <x v="13"/>
    <x v="134"/>
    <n v="199861"/>
    <s v="Job"/>
    <d v="2023-12-11T00:00:00"/>
    <x v="3"/>
    <s v="QVS95     "/>
    <s v="Freight Charges"/>
    <n v="1"/>
    <n v="61.76"/>
    <n v="61.76"/>
    <n v="15.44"/>
    <s v="Joel Biggs "/>
    <s v="DQCIAccountsReceivable@EurofinsUS.com"/>
  </r>
  <r>
    <s v="SAPUTO DAIRY FOODS USA LLC"/>
    <s v="MIL1010"/>
    <s v="JOE SANDLIN"/>
    <s v="Joe.Sandlin@saputo.com"/>
    <d v="2024-02-27T00:00:00"/>
    <s v="1611 - 6TH AVE SE"/>
    <s v="DECATUR"/>
    <x v="31"/>
    <x v="126"/>
    <n v="200151"/>
    <s v="Job"/>
    <d v="2023-12-11T00:00:00"/>
    <x v="3"/>
    <s v="QVS95     "/>
    <s v="Freight Charges"/>
    <n v="1"/>
    <n v="61.76"/>
    <n v="61.76"/>
    <n v="15.44"/>
    <s v="JOE SANDLIN"/>
    <s v="scusaapinvoices@saputo.com; Imaging@Saputo.com, apsdfusa_imaging@saputo.com"/>
  </r>
  <r>
    <s v="GEORGIA DEPT OF AG"/>
    <s v="GEO1010"/>
    <s v="Natasha Morris"/>
    <s v="agillel@agr.state.ga.us; Adam.Gilleland@agr.georgia.gov; natasha.morris@agr.georgia.gov"/>
    <d v="2024-02-20T00:00:00"/>
    <s v="19 MARTIN LUTHER KING DR SW"/>
    <s v="ATLANTA"/>
    <x v="32"/>
    <x v="127"/>
    <n v="200273"/>
    <s v="Job"/>
    <d v="2023-12-11T00:00:00"/>
    <x v="3"/>
    <s v="QVS95     "/>
    <s v="Freight Charges"/>
    <n v="1"/>
    <n v="61.76"/>
    <n v="61.76"/>
    <n v="15.44"/>
    <s v="ADAM GILLELAND"/>
    <s v="accountspayable@agr.georgia.gov"/>
  </r>
  <r>
    <s v="GEORGIA DEPT OF AG"/>
    <s v="GEO1010"/>
    <s v="Natasha Morris"/>
    <s v="agillel@agr.state.ga.us; Adam.Gilleland@agr.georgia.gov; natasha.morris@agr.georgia.gov"/>
    <d v="2024-02-27T00:00:00"/>
    <s v="19 MARTIN LUTHER KING DR SW"/>
    <s v="ATLANTA"/>
    <x v="32"/>
    <x v="127"/>
    <n v="200274"/>
    <s v="Job"/>
    <d v="2023-12-11T00:00:00"/>
    <x v="3"/>
    <s v="QVS95     "/>
    <s v="Freight Charges"/>
    <n v="1"/>
    <n v="61.76"/>
    <n v="61.76"/>
    <n v="15.44"/>
    <s v="ADAM GILLELAND"/>
    <s v="accountspayable@agr.georgia.gov"/>
  </r>
  <r>
    <s v="PURITY DAIRY INC"/>
    <s v="PUR1020"/>
    <s v="Pam Owen"/>
    <s v="james.garner@dfamilk.com; pam.owen@dfamilk.com"/>
    <d v="2024-02-19T00:00:00"/>
    <s v="360 MURFREESBORO RD"/>
    <s v="NASHVILLE"/>
    <x v="3"/>
    <x v="142"/>
    <n v="200390"/>
    <s v="Job"/>
    <d v="2023-12-11T00:00:00"/>
    <x v="3"/>
    <s v="QVS95     "/>
    <s v="Freight Charges"/>
    <n v="1"/>
    <n v="61.76"/>
    <n v="61.76"/>
    <n v="15.44"/>
    <s v=""/>
    <s v="invoices@deanfoods.coupahost.com"/>
  </r>
  <r>
    <s v="ROYAL CREST DAIRY"/>
    <s v="ROY1010"/>
    <s v="Anna Saville"/>
    <s v="asaville@royalcrestdairy.com; ahenry@royalcrestdairy.com"/>
    <d v="2024-02-27T00:00:00"/>
    <s v="800 WEAVER PARK ROAD"/>
    <s v="LONGMONT"/>
    <x v="24"/>
    <x v="143"/>
    <n v="200519"/>
    <s v="Job"/>
    <d v="2023-12-11T00:00:00"/>
    <x v="3"/>
    <s v="QVS95     "/>
    <s v="Freight Charges"/>
    <n v="1"/>
    <n v="61.76"/>
    <n v="61.76"/>
    <n v="15.44"/>
    <s v=""/>
    <s v="AP@RoyalCrestDairy.com"/>
  </r>
  <r>
    <s v="SAPUTO DAIRY FOODS USA "/>
    <s v="MOR1007"/>
    <s v="SHARON GROSSMAN-MATT SELLERS"/>
    <s v="holly.tribett@saputo.com; sharon.grossman@saputo.com;"/>
    <d v="2024-02-19T00:00:00"/>
    <s v="428 E PATRICK ST"/>
    <s v="FREDERICK"/>
    <x v="27"/>
    <x v="121"/>
    <n v="201712"/>
    <s v="Job"/>
    <d v="2023-12-19T00:00:00"/>
    <x v="3"/>
    <s v="QVS95     "/>
    <s v="Freight Charges"/>
    <n v="1"/>
    <n v="61.76"/>
    <n v="61.76"/>
    <n v="15.44"/>
    <s v="SHARON GROSSMAN-MATT SELLERS"/>
    <s v="Imaging@Saputo.com; scusaapinvoices@saputo.com"/>
  </r>
  <r>
    <s v="UNIVERSITY OF KENTUCKY"/>
    <s v="UOK1010"/>
    <s v="KRISTIN BROCK"/>
    <s v="KristinBrock@uky.edu; carolyn.goodrich@uky.edu"/>
    <d v="2024-02-20T00:00:00"/>
    <s v="103 REGULATORY SERVICE BLDG"/>
    <s v="LEXINGTON"/>
    <x v="22"/>
    <x v="130"/>
    <n v="201987"/>
    <s v="Job"/>
    <d v="2023-12-22T00:00:00"/>
    <x v="3"/>
    <s v="QVS95     "/>
    <s v="Freight Charges"/>
    <n v="1"/>
    <n v="61.76"/>
    <n v="61.76"/>
    <n v="15.44"/>
    <s v="KRISTIN BROCK"/>
    <s v="KristinBrock@uky.edu; carolyn.goodrich@uky.edu"/>
  </r>
  <r>
    <s v="UNIVERSITY OF KENTUCKY"/>
    <s v="UOK1010"/>
    <s v="KRISTIN BROCK"/>
    <s v="KristinBrock@uky.edu; carolyn.goodrich@uky.edu"/>
    <d v="2024-02-27T00:00:00"/>
    <s v="103 REGULATORY SERVICE BLDG"/>
    <s v="LEXINGTON"/>
    <x v="22"/>
    <x v="130"/>
    <n v="201988"/>
    <s v="Job"/>
    <d v="2023-12-22T00:00:00"/>
    <x v="3"/>
    <s v="QVS95     "/>
    <s v="Freight Charges"/>
    <n v="1"/>
    <n v="61.76"/>
    <n v="61.76"/>
    <n v="15.44"/>
    <s v="KRISTIN BROCK"/>
    <s v="KristinBrock@uky.edu; carolyn.goodrich@uky.edu"/>
  </r>
  <r>
    <s v="DFA - Reading, PA"/>
    <s v="DIE1011"/>
    <s v="JANICE YOUSE"/>
    <s v="jyouse@dfamilk.com"/>
    <d v="2024-02-19T00:00:00"/>
    <s v="100 MCKINLEY AVE"/>
    <s v="READING"/>
    <x v="1"/>
    <x v="131"/>
    <n v="202206"/>
    <s v="Job"/>
    <d v="2023-12-29T00:00:00"/>
    <x v="3"/>
    <s v="QVS95     "/>
    <s v="Freight Charges"/>
    <n v="1"/>
    <n v="61.76"/>
    <n v="61.76"/>
    <n v="15.44"/>
    <s v=" JANICE YOUSE"/>
    <s v="tbealer@dfamilk.com; DQCIAccountsReceivable@EurofinsUS.com"/>
  </r>
  <r>
    <s v="SMITH COUNTY PUBLIC HEALTH LAB"/>
    <s v="SMI1005"/>
    <s v="CINDY SPIER"/>
    <s v="Cspier@netphd.org"/>
    <d v="2024-02-27T00:00:00"/>
    <s v="815 N BROADWAY/REAR ENTRANCE"/>
    <s v="TYLER"/>
    <x v="15"/>
    <x v="135"/>
    <n v="202254"/>
    <s v="Job"/>
    <d v="2023-12-29T00:00:00"/>
    <x v="3"/>
    <s v="QVS95     "/>
    <s v="Freight Charges"/>
    <n v="1"/>
    <n v="61.76"/>
    <n v="61.76"/>
    <n v="15.44"/>
    <s v="CINDY SPIER"/>
    <s v="CSpier@netphd.org; RCargile@netphd.org"/>
  </r>
  <r>
    <s v="Dean Foods - Winston Salem, NC"/>
    <s v="DAI1047"/>
    <s v="Mary Parks Carol Parsons Travis Mohn Alona Shoe "/>
    <s v="carol.parsons@dfamilk.com; mparks1@dfamilk.com; ben.samuels@dfamilk.com; "/>
    <d v="2024-02-20T00:00:00"/>
    <s v="2221 PATTERSON AVE NE"/>
    <s v="WINSTON SALEM"/>
    <x v="28"/>
    <x v="138"/>
    <n v="202794"/>
    <s v="Job"/>
    <d v="2024-01-08T00:00:00"/>
    <x v="3"/>
    <s v="QVS95     "/>
    <s v="Freight Charges"/>
    <n v="1"/>
    <n v="61.76"/>
    <n v="61.76"/>
    <n v="15.44"/>
    <s v="Alona Shoe  Travis Mohn"/>
    <s v="invoices@deanfoods.coupahost.com"/>
  </r>
  <r>
    <s v="Dean Foods - High Point, NC"/>
    <s v="DAI1051"/>
    <s v="Jessica Butler "/>
    <s v="jessica.butler@dfamilk.com"/>
    <d v="2024-02-20T00:00:00"/>
    <s v="1350 FAIRFIELD ROAD"/>
    <s v="HIGH POINT"/>
    <x v="28"/>
    <x v="139"/>
    <n v="203177"/>
    <s v="Job"/>
    <d v="2024-01-11T00:00:00"/>
    <x v="3"/>
    <s v="QVS95     "/>
    <s v="Freight Charges"/>
    <n v="1"/>
    <n v="61.76"/>
    <n v="61.76"/>
    <n v="15.44"/>
    <s v="Jessica Butler "/>
    <s v="invoices@deanfoods.coupahost.com"/>
  </r>
  <r>
    <s v="KROGER LAYTON DAIRY - ICE CREAM LAB"/>
    <s v="KRO1010"/>
    <s v="RANDY NELSON   MAX TORRES"/>
    <s v="max.torres@kroger.com;isaac.feyedelem@kroger.com; Anthony.garrett@kroger.com"/>
    <d v="2024-02-21T00:00:00"/>
    <s v="500 NORTH SUGAR STREET  BLDG #4"/>
    <s v="LAYTON"/>
    <x v="12"/>
    <x v="140"/>
    <n v="204130"/>
    <s v="Y8GX"/>
    <d v="2024-02-21T00:00:00"/>
    <x v="3"/>
    <s v="QVS95     "/>
    <s v="Freight Charges"/>
    <n v="1"/>
    <n v="61.76"/>
    <n v="61.76"/>
    <n v="15.44"/>
    <m/>
    <s v="DQCIAccountsReceivable@eurofinsus.com; max.torres@kroger.com; isaac.feyedelem@kroger.com;morgan.clark@kroger.com "/>
  </r>
  <r>
    <s v="Cacique Foods, LLC"/>
    <s v="CAC1005"/>
    <s v="David Quintero"/>
    <s v="Dquintero@caciquefoods.com"/>
    <d v="2024-02-27T00:00:00"/>
    <s v="8501 S Georgia St."/>
    <s v="Amarillo"/>
    <x v="15"/>
    <x v="144"/>
    <n v="204171"/>
    <s v="Y8GX"/>
    <d v="2024-02-27T00:00:00"/>
    <x v="3"/>
    <s v="QVS95     "/>
    <s v="Freight Charges"/>
    <n v="1"/>
    <n v="61.76"/>
    <n v="61.76"/>
    <n v="15.44"/>
    <s v="David Quintero"/>
    <s v="AP-Invoices@caciqueinc.com"/>
  </r>
  <r>
    <s v="GARELICK FARMS/RENSSELAER"/>
    <s v="GAR1014"/>
    <s v="Tammy Viall   Leanne O’Connell"/>
    <s v="tammy.viall@garelickdairy.com; tviall@dfamilk.com"/>
    <d v="2024-01-30T00:00:00"/>
    <s v="504 THIRD AVE EXTENSION"/>
    <s v="RENSSELAER"/>
    <x v="16"/>
    <x v="132"/>
    <n v="201455"/>
    <s v="Job"/>
    <d v="2023-12-15T00:00:00"/>
    <x v="2"/>
    <s v="QVS95     "/>
    <s v="Freight Charges"/>
    <n v="1"/>
    <n v="61.85"/>
    <n v="61.85"/>
    <n v="15.4625"/>
    <s v="Tammy Viall "/>
    <s v="invoices@deanfoods.coupahost.com; tammy.viall@garelickdairy.com  "/>
  </r>
  <r>
    <s v="GARELICK FARMS/RENSSELAER"/>
    <s v="GAR1014"/>
    <s v="Tammy Viall   Leanne O’Connell"/>
    <s v="tammy.viall@garelickdairy.com; tviall@dfamilk.com"/>
    <d v="2024-02-27T00:00:00"/>
    <s v="504 THIRD AVE EXTENSION"/>
    <s v="RENSSELAER"/>
    <x v="16"/>
    <x v="132"/>
    <n v="201456"/>
    <s v="Job"/>
    <d v="2023-12-15T00:00:00"/>
    <x v="2"/>
    <s v="QVS95     "/>
    <s v="Freight Charges"/>
    <n v="1"/>
    <n v="62.16"/>
    <n v="62.16"/>
    <n v="15.54"/>
    <s v="Tammy Viall "/>
    <s v="invoices@deanfoods.coupahost.com; tammy.viall@garelickdairy.com  "/>
  </r>
  <r>
    <s v="DANONE N.A."/>
    <s v="DAN1008"/>
    <s v="Ismeta Pasic"/>
    <s v="ismeta.pasic@dannon.com"/>
    <d v="2024-02-27T00:00:00"/>
    <s v="6165 W DANNON WAY"/>
    <s v="WEST JORDAN"/>
    <x v="12"/>
    <x v="45"/>
    <n v="204052"/>
    <s v="Y8GX"/>
    <d v="2024-02-16T00:00:00"/>
    <x v="2"/>
    <s v="QVS95     "/>
    <s v="Freight Charges"/>
    <n v="1"/>
    <n v="62.16"/>
    <n v="62.16"/>
    <n v="15.54"/>
    <s v="Ismeta Pasic"/>
    <s v="DanoneUSInvoices@danone.com  "/>
  </r>
  <r>
    <s v="Wisconsin Dairy State Cheese Co."/>
    <s v="WIS1080"/>
    <s v="Avneet Sonna"/>
    <s v="asonna@dairystatecheese.com"/>
    <d v="2024-01-09T00:00:00"/>
    <s v="6888 Hwy 13 34"/>
    <s v="Rudolph"/>
    <x v="0"/>
    <x v="104"/>
    <n v="199143"/>
    <s v="Job"/>
    <d v="2023-12-11T00:00:00"/>
    <x v="3"/>
    <s v="QVS95     "/>
    <s v="Freight Charges"/>
    <n v="2"/>
    <n v="124.4"/>
    <n v="62.2"/>
    <n v="15.55"/>
    <s v="Jamie Weinfurter"/>
    <s v=" accounting@dairystatecheese.com; asonna@dairystatecheese.com"/>
  </r>
  <r>
    <s v="WEST POINT PRODUCERS"/>
    <s v="WES1003"/>
    <s v="Cashley Ahlberg-Smith "/>
    <s v="cahlbergsmith@westpointdairy.com"/>
    <d v="2024-01-16T00:00:00"/>
    <s v="1715 E Road"/>
    <s v="WEST POINT"/>
    <x v="11"/>
    <x v="105"/>
    <n v="193458"/>
    <s v="Job"/>
    <d v="2023-11-06T00:00:00"/>
    <x v="3"/>
    <s v="QVS95     "/>
    <s v="Freight Charges"/>
    <n v="1"/>
    <n v="62.2"/>
    <n v="62.2"/>
    <n v="15.55"/>
    <m/>
    <s v="APWESTPOINTDAIRY@GRASSLAND.COM"/>
  </r>
  <r>
    <s v="Plant Closed - SAPUTO BELMONT"/>
    <s v="MON1000"/>
    <s v="Lindsey O'Brien Kaleb Courtney"/>
    <s v="lindsey.obrien@saputo.com; Kaleb.Courtney@saputo.com"/>
    <d v="2024-01-09T00:00:00"/>
    <s v="336 S PENN ST"/>
    <s v="BELMONT"/>
    <x v="0"/>
    <x v="8"/>
    <n v="200037"/>
    <s v="Job"/>
    <d v="2023-12-11T00:00:00"/>
    <x v="3"/>
    <s v="QVS95     "/>
    <s v="Freight Charges"/>
    <n v="1"/>
    <n v="62.2"/>
    <n v="62.2"/>
    <n v="15.55"/>
    <s v="Lindsey O'Brien Kaleb Courtney"/>
    <s v="Payables.montchevre@saputo.com; scusaapinvoices@saputo.com"/>
  </r>
  <r>
    <s v="Land O'Lakes - Kiel, WI"/>
    <s v="LAN1003"/>
    <s v="MIRIAH PAUTZ   BRADLEY SCHMITZ"/>
    <s v="BGSchmitz@landolakes.com; QA@landolakes.com; mpautz@landolakes.com; rbingham-engle@landolakes.com"/>
    <d v="2024-01-16T00:00:00"/>
    <s v="LAND O LAKES INC"/>
    <s v="KIEL"/>
    <x v="0"/>
    <x v="145"/>
    <n v="201469"/>
    <s v="Job"/>
    <d v="2023-12-15T00:00:00"/>
    <x v="3"/>
    <s v="QVS95     "/>
    <s v="Freight Charges"/>
    <n v="1"/>
    <n v="62.2"/>
    <n v="62.2"/>
    <n v="15.55"/>
    <s v="KIM KOWIESKI  BRADLEY SCHMITZ"/>
    <s v="DQCIAccountsReceivable@EurofinsUS.com"/>
  </r>
  <r>
    <s v="BREWSTER CHEESE CO./STOCKTON CHEESE "/>
    <s v="STO1015"/>
    <s v="PEGGY STAR  JEFF JOGERST"/>
    <s v="pstarr@brewstercheese.com; jjogerst@brewstercheese.com; tdittmar@brewstercheese.com"/>
    <d v="2024-01-30T00:00:00"/>
    <s v="300 WEST RAILROAD AVE"/>
    <s v="STOCKTON"/>
    <x v="8"/>
    <x v="97"/>
    <n v="194057"/>
    <s v="Job"/>
    <d v="2023-11-08T00:00:00"/>
    <x v="3"/>
    <s v="QVS95     "/>
    <s v="Freight Charges"/>
    <n v="1"/>
    <n v="62.48"/>
    <n v="62.48"/>
    <n v="15.62"/>
    <s v="PEGGY STAR  JEFF JOGERST"/>
    <s v="bwanek@brewstercheese.com"/>
  </r>
  <r>
    <s v="Prairie Farms Shullsburg Creamery"/>
    <s v="SHU1020"/>
    <s v="Dawn Funk"/>
    <s v="dfunk@prairiefarms.com"/>
    <d v="2024-01-22T00:00:00"/>
    <s v="208 W Water St"/>
    <s v="Shullsburg"/>
    <x v="0"/>
    <x v="108"/>
    <n v="194704"/>
    <s v="Job"/>
    <d v="2023-11-14T00:00:00"/>
    <x v="3"/>
    <s v="QVS95     "/>
    <s v="Freight Charges"/>
    <n v="1"/>
    <n v="62.48"/>
    <n v="62.48"/>
    <n v="15.62"/>
    <s v="Dawn Funk"/>
    <s v="pfcheese.image@send2image.com AccountsPayable@shullsburgcreamery.com"/>
  </r>
  <r>
    <s v="KOLB LENA BRESSE BLEU INC"/>
    <s v="KOL1000"/>
    <s v="Joey Trumble Michelle Westland Derrick Quick"/>
    <s v="derrick.quick@savencia.com; joey.trumble@savenciacheeseusa.com; michelle.westland@savencia.com"/>
    <d v="2024-02-05T00:00:00"/>
    <s v="3990 N SUNNYSIDE ROAD"/>
    <s v="LENA"/>
    <x v="8"/>
    <x v="146"/>
    <n v="199778"/>
    <s v="Job"/>
    <d v="2023-12-11T00:00:00"/>
    <x v="3"/>
    <s v="QVS95     "/>
    <s v="Freight Charges"/>
    <n v="1"/>
    <n v="62.6"/>
    <n v="62.6"/>
    <n v="15.65"/>
    <s v="Judy Oliver"/>
    <s v="FDLE.AP@savenciacheeseusa.com"/>
  </r>
  <r>
    <s v="EMMI ROTH USA  INC."/>
    <s v="ROT1016"/>
    <s v="Jesse Mann   Becky Myers "/>
    <s v="jesse.mann@emmiroth.com; rebecca.myers@emmiroth.com"/>
    <d v="2024-03-04T00:00:00"/>
    <s v="1525 VISION DRIVE"/>
    <s v="PLATTEVILLE"/>
    <x v="0"/>
    <x v="147"/>
    <n v="204157"/>
    <s v="Job"/>
    <d v="2024-02-23T00:00:00"/>
    <x v="3"/>
    <s v="QVS95     "/>
    <s v="Freight Charges"/>
    <n v="1"/>
    <n v="62.6"/>
    <n v="62.6"/>
    <n v="15.65"/>
    <s v="Kevin Davis"/>
    <s v="payables@emmirothusa.com"/>
  </r>
  <r>
    <s v="Wisconsin Dairy State Cheese Co."/>
    <s v="WIS1080"/>
    <s v="Avneet Sonna"/>
    <s v="asonna@dairystatecheese.com"/>
    <d v="2024-03-04T00:00:00"/>
    <s v="6888 Hwy 13 34"/>
    <s v="Rudolph"/>
    <x v="0"/>
    <x v="104"/>
    <n v="199145"/>
    <s v="Job"/>
    <d v="2023-12-11T00:00:00"/>
    <x v="3"/>
    <s v="QVS95     "/>
    <s v="Freight Charges"/>
    <n v="2"/>
    <n v="125.6"/>
    <n v="62.8"/>
    <n v="15.7"/>
    <s v="Jamie Weinfurter"/>
    <s v=" accounting@dairystatecheese.com; asonna@dairystatecheese.com"/>
  </r>
  <r>
    <s v="WEST POINT PRODUCERS"/>
    <s v="WES1003"/>
    <s v="Cashley Ahlberg-Smith "/>
    <s v="cahlbergsmith@westpointdairy.com"/>
    <d v="2024-02-20T00:00:00"/>
    <s v="1715 E Road"/>
    <s v="WEST POINT"/>
    <x v="11"/>
    <x v="105"/>
    <n v="193461"/>
    <s v="Job"/>
    <d v="2023-11-06T00:00:00"/>
    <x v="3"/>
    <s v="QVS95     "/>
    <s v="Freight Charges"/>
    <n v="1"/>
    <n v="62.8"/>
    <n v="62.8"/>
    <n v="15.7"/>
    <m/>
    <s v="APWESTPOINTDAIRY@GRASSLAND.COM"/>
  </r>
  <r>
    <s v="SAPUTO CHEESE USA INC."/>
    <s v="ALT1010"/>
    <s v="Kelly VandeZande; Trish Roessler"/>
    <s v="Kelly.VandeZande@saputo.com; Trish.Roessler@saputo.com"/>
    <d v="2024-02-19T00:00:00"/>
    <s v="N3545 COUNTY EE"/>
    <s v="WAUPUN"/>
    <x v="0"/>
    <x v="107"/>
    <n v="194796"/>
    <s v="Job"/>
    <d v="2023-11-16T00:00:00"/>
    <x v="3"/>
    <s v="QVS95     "/>
    <s v="Freight Charges"/>
    <n v="1"/>
    <n v="62.8"/>
    <n v="62.8"/>
    <n v="15.7"/>
    <s v=""/>
    <s v="scusaapinvoices@saputo.com; DL_US_Waupun_Invoice@Saputo.com"/>
  </r>
  <r>
    <s v="BREWSTER CHEESE CO./STOCKTON CHEESE "/>
    <s v="STO1015"/>
    <s v="PEGGY STAR  JEFF JOGERST"/>
    <s v="pstarr@brewstercheese.com; jjogerst@brewstercheese.com; tdittmar@brewstercheese.com"/>
    <d v="2024-02-21T00:00:00"/>
    <s v="300 WEST RAILROAD AVE"/>
    <s v="STOCKTON"/>
    <x v="8"/>
    <x v="97"/>
    <n v="204114"/>
    <s v="Y8GX"/>
    <d v="2024-02-21T00:00:00"/>
    <x v="3"/>
    <s v="QVS95     "/>
    <s v="Freight Charges"/>
    <n v="1"/>
    <n v="62.8"/>
    <n v="62.8"/>
    <n v="15.7"/>
    <s v="PEGGY STAR  JEFF JOGERST"/>
    <s v="bwanek@brewstercheese.com"/>
  </r>
  <r>
    <s v="SAPUTO CHEESE USA INC."/>
    <s v="ALT1010"/>
    <s v="Kelly VandeZande; Trish Roessler"/>
    <s v="Kelly.VandeZande@saputo.com; Trish.Roessler@saputo.com"/>
    <d v="2024-01-30T00:00:00"/>
    <s v="N3545 COUNTY EE"/>
    <s v="WAUPUN"/>
    <x v="0"/>
    <x v="107"/>
    <n v="194794"/>
    <s v="Job"/>
    <d v="2023-11-16T00:00:00"/>
    <x v="3"/>
    <s v="QVS95     "/>
    <s v="Freight Charges"/>
    <n v="1"/>
    <n v="62.88"/>
    <n v="62.88"/>
    <n v="15.72"/>
    <s v=""/>
    <s v="scusaapinvoices@saputo.com; DL_US_Waupun_Invoice@Saputo.com"/>
  </r>
  <r>
    <s v="Agropur Inc. - Weyauwega, WI"/>
    <s v="AGR1022"/>
    <s v="Tou Vue-Moua; Dan Tellock"/>
    <s v="Tou.Moua@agropur.com; Heather.Ernst@agropur.com; Daniel.Tellock@agropur.com"/>
    <d v="2024-01-30T00:00:00"/>
    <s v="105 E THIRD AVE"/>
    <s v="WEYAUWEGA"/>
    <x v="0"/>
    <x v="148"/>
    <n v="203090"/>
    <s v="Job"/>
    <d v="2024-01-11T00:00:00"/>
    <x v="3"/>
    <s v="QVS95     "/>
    <s v="Freight Charges"/>
    <n v="1"/>
    <n v="62.88"/>
    <n v="62.88"/>
    <n v="15.72"/>
    <s v="Dan Tellock"/>
    <s v="ap.invoices@agropur.com"/>
  </r>
  <r>
    <s v="CEDAR VALLEY CHEESE"/>
    <s v="CED1000"/>
    <s v="HOLLY KEMPF"/>
    <s v="HOLLY@CEDARVALLEYCHEESE.COM"/>
    <d v="2024-01-29T00:00:00"/>
    <s v="W311 JAY ROAD"/>
    <s v="BELGIUM"/>
    <x v="0"/>
    <x v="149"/>
    <n v="203574"/>
    <s v="V7ZG"/>
    <d v="2024-01-26T00:00:00"/>
    <x v="3"/>
    <s v="QVS95     "/>
    <s v="Freight Charges"/>
    <n v="1"/>
    <n v="62.88"/>
    <n v="62.88"/>
    <n v="15.72"/>
    <s v="HOLLY KEMPF"/>
    <s v="HOLLY@CEDARVALLEYCHEESE.COM"/>
  </r>
  <r>
    <s v="WEST POINT PRODUCERS"/>
    <s v="WES1003"/>
    <s v="Cashley Ahlberg-Smith "/>
    <s v="cahlbergsmith@westpointdairy.com"/>
    <d v="2024-02-13T00:00:00"/>
    <s v="1715 E Road"/>
    <s v="WEST POINT"/>
    <x v="11"/>
    <x v="105"/>
    <n v="193460"/>
    <s v="Job"/>
    <d v="2023-11-06T00:00:00"/>
    <x v="3"/>
    <s v="QVS95     "/>
    <s v="Freight Charges"/>
    <n v="1"/>
    <n v="63.08"/>
    <n v="63.08"/>
    <n v="15.77"/>
    <m/>
    <s v="APWESTPOINTDAIRY@GRASSLAND.COM"/>
  </r>
  <r>
    <s v="BREWSTER CHEESE CO./STOCKTON CHEESE "/>
    <s v="STO1015"/>
    <s v="PEGGY STAR  JEFF JOGERST"/>
    <s v="pstarr@brewstercheese.com; jjogerst@brewstercheese.com; tdittmar@brewstercheese.com"/>
    <d v="2024-01-09T00:00:00"/>
    <s v="300 WEST RAILROAD AVE"/>
    <s v="STOCKTON"/>
    <x v="8"/>
    <x v="97"/>
    <n v="194054"/>
    <s v="Job"/>
    <d v="2023-11-08T00:00:00"/>
    <x v="3"/>
    <s v="QVS95     "/>
    <s v="Freight Charges"/>
    <n v="1"/>
    <n v="63.08"/>
    <n v="63.08"/>
    <n v="15.77"/>
    <s v="PEGGY STAR  JEFF JOGERST"/>
    <s v="bwanek@brewstercheese.com"/>
  </r>
  <r>
    <s v="BREWSTER CHEESE CO./STOCKTON CHEESE "/>
    <s v="STO1015"/>
    <s v="PEGGY STAR  JEFF JOGERST"/>
    <s v="pstarr@brewstercheese.com; jjogerst@brewstercheese.com; tdittmar@brewstercheese.com"/>
    <d v="2024-02-13T00:00:00"/>
    <s v="300 WEST RAILROAD AVE"/>
    <s v="STOCKTON"/>
    <x v="8"/>
    <x v="97"/>
    <n v="194059"/>
    <s v="Job"/>
    <d v="2023-11-08T00:00:00"/>
    <x v="3"/>
    <s v="QVS95     "/>
    <s v="Freight Charges"/>
    <n v="1"/>
    <n v="63.08"/>
    <n v="63.08"/>
    <n v="15.77"/>
    <s v="PEGGY STAR  JEFF JOGERST"/>
    <s v="bwanek@brewstercheese.com"/>
  </r>
  <r>
    <s v="Agropur Inc. - Weyauwega, WI"/>
    <s v="AGR1022"/>
    <s v="Tou Vue-Moua; Dan Tellock"/>
    <s v="Tou.Moua@agropur.com; Heather.Ernst@agropur.com; Daniel.Tellock@agropur.com"/>
    <d v="2024-01-11T00:00:00"/>
    <s v="105 E THIRD AVE"/>
    <s v="WEYAUWEGA"/>
    <x v="0"/>
    <x v="148"/>
    <n v="198086"/>
    <s v="Job"/>
    <d v="2023-12-08T00:00:00"/>
    <x v="3"/>
    <s v="QVS95     "/>
    <s v="Freight Charges"/>
    <n v="1"/>
    <n v="63.08"/>
    <n v="63.08"/>
    <n v="15.77"/>
    <s v="Dan Tellock"/>
    <s v="ap.invoices@agropur.com"/>
  </r>
  <r>
    <s v="Land O'Lakes - Kiel, WI"/>
    <s v="LAN1003"/>
    <s v="MIRIAH PAUTZ   BRADLEY SCHMITZ"/>
    <s v="BGSchmitz@landolakes.com; QA@landolakes.com; mpautz@landolakes.com; rbingham-engle@landolakes.com"/>
    <d v="2024-01-08T00:00:00"/>
    <s v="LAND O LAKES INC"/>
    <s v="KIEL"/>
    <x v="0"/>
    <x v="145"/>
    <n v="201468"/>
    <s v="Job"/>
    <d v="2023-12-15T00:00:00"/>
    <x v="3"/>
    <s v="QVS95     "/>
    <s v="Freight Charges"/>
    <n v="1"/>
    <n v="63.08"/>
    <n v="63.08"/>
    <n v="15.77"/>
    <s v="KIM KOWIESKI  BRADLEY SCHMITZ"/>
    <s v="DQCIAccountsReceivable@EurofinsUS.com"/>
  </r>
  <r>
    <s v="Land O'Lakes - Kiel, WI"/>
    <s v="LAN1003"/>
    <s v="MIRIAH PAUTZ   BRADLEY SCHMITZ"/>
    <s v="BGSchmitz@landolakes.com; QA@landolakes.com; mpautz@landolakes.com; rbingham-engle@landolakes.com"/>
    <d v="2024-02-13T00:00:00"/>
    <s v="LAND O LAKES INC"/>
    <s v="KIEL"/>
    <x v="0"/>
    <x v="145"/>
    <n v="201471"/>
    <s v="Job"/>
    <d v="2023-12-15T00:00:00"/>
    <x v="3"/>
    <s v="QVS95     "/>
    <s v="Freight Charges"/>
    <n v="1"/>
    <n v="63.08"/>
    <n v="63.08"/>
    <n v="15.77"/>
    <s v="KIM KOWIESKI  BRADLEY SCHMITZ"/>
    <s v="DQCIAccountsReceivable@EurofinsUS.com"/>
  </r>
  <r>
    <s v="Agropur Inc. - Weyauwega, WI"/>
    <s v="AGR1022"/>
    <s v="Tou Vue-Moua; Dan Tellock"/>
    <s v="Tou.Moua@agropur.com; Heather.Ernst@agropur.com; Daniel.Tellock@agropur.com"/>
    <d v="2024-02-27T00:00:00"/>
    <s v="105 E THIRD AVE"/>
    <s v="WEYAUWEGA"/>
    <x v="0"/>
    <x v="148"/>
    <n v="203092"/>
    <s v="Job"/>
    <d v="2024-01-11T00:00:00"/>
    <x v="3"/>
    <s v="QVS95     "/>
    <s v="Freight Charges"/>
    <n v="1"/>
    <n v="63.2"/>
    <n v="63.2"/>
    <n v="15.8"/>
    <s v="Dan Tellock"/>
    <s v="ap.invoices@agropur.com"/>
  </r>
  <r>
    <s v="SAPUTO CHEESE USA INC."/>
    <s v="ALT1010"/>
    <s v="Kelly VandeZande; Trish Roessler"/>
    <s v="Kelly.VandeZande@saputo.com; Trish.Roessler@saputo.com"/>
    <d v="2024-02-20T00:00:00"/>
    <s v="N3545 COUNTY EE"/>
    <s v="WAUPUN"/>
    <x v="0"/>
    <x v="107"/>
    <n v="204099"/>
    <s v="Y8GX"/>
    <d v="2024-02-20T00:00:00"/>
    <x v="3"/>
    <s v="QVS95     "/>
    <s v="Freight Charges"/>
    <n v="1"/>
    <n v="63.2"/>
    <n v="63.2"/>
    <n v="15.8"/>
    <s v=""/>
    <s v="scusaapinvoices@saputo.com; DL_US_Waupun_Invoice@Saputo.com"/>
  </r>
  <r>
    <s v="EMMI ROTH USA  INC."/>
    <s v="ROT1016"/>
    <s v="Jesse Mann   Becky Myers "/>
    <s v="jesse.mann@emmiroth.com; rebecca.myers@emmiroth.com"/>
    <d v="2024-02-27T00:00:00"/>
    <s v="1525 VISION DRIVE"/>
    <s v="PLATTEVILLE"/>
    <x v="0"/>
    <x v="147"/>
    <n v="204156"/>
    <s v="Job"/>
    <d v="2024-02-23T00:00:00"/>
    <x v="3"/>
    <s v="QVS95     "/>
    <s v="Freight Charges"/>
    <n v="1"/>
    <n v="63.2"/>
    <n v="63.2"/>
    <n v="15.8"/>
    <s v="Kevin Davis"/>
    <s v="payables@emmirothusa.com"/>
  </r>
  <r>
    <s v="WHITE HILL CHEESE"/>
    <s v="WHI1035"/>
    <s v="Adrianna Lau"/>
    <s v="bcook@prairiefarms.com; alau@prairiefarms.com"/>
    <d v="2024-01-29T00:00:00"/>
    <s v="110 MINER WAY  BLDG 5"/>
    <s v="SHULLSBURG"/>
    <x v="0"/>
    <x v="108"/>
    <n v="193130"/>
    <s v="Job"/>
    <d v="2023-11-03T00:00:00"/>
    <x v="3"/>
    <s v="QVS95     "/>
    <s v="Freight Charges"/>
    <n v="1"/>
    <n v="63.4"/>
    <n v="63.4"/>
    <n v="15.85"/>
    <s v="Adrianna Lu"/>
    <s v="pfcheese.image@send2image.com"/>
  </r>
  <r>
    <s v="Land O'Lakes - Kiel, WI"/>
    <s v="LAN1003"/>
    <s v="MIRIAH PAUTZ   BRADLEY SCHMITZ"/>
    <s v="BGSchmitz@landolakes.com; QA@landolakes.com; mpautz@landolakes.com; rbingham-engle@landolakes.com"/>
    <d v="2024-03-04T00:00:00"/>
    <s v="LAND O LAKES INC"/>
    <s v="KIEL"/>
    <x v="0"/>
    <x v="145"/>
    <n v="201472"/>
    <s v="Job"/>
    <d v="2023-12-15T00:00:00"/>
    <x v="3"/>
    <s v="QVS95     "/>
    <s v="Freight Charges"/>
    <n v="1"/>
    <n v="63.48"/>
    <n v="63.48"/>
    <n v="15.87"/>
    <s v="KIM KOWIESKI  BRADLEY SCHMITZ"/>
    <s v="DQCIAccountsReceivable@EurofinsUS.com"/>
  </r>
  <r>
    <s v="WEST POINT PRODUCERS"/>
    <s v="WES1003"/>
    <s v="Cashley Ahlberg-Smith "/>
    <s v="cahlbergsmith@westpointdairy.com"/>
    <d v="2024-01-23T00:00:00"/>
    <s v="1715 E Road"/>
    <s v="WEST POINT"/>
    <x v="11"/>
    <x v="105"/>
    <n v="193459"/>
    <s v="Job"/>
    <d v="2023-11-06T00:00:00"/>
    <x v="3"/>
    <s v="QVS95     "/>
    <s v="Freight Charges"/>
    <n v="1"/>
    <n v="63.6"/>
    <n v="63.6"/>
    <n v="15.9"/>
    <m/>
    <s v="APWESTPOINTDAIRY@GRASSLAND.COM"/>
  </r>
  <r>
    <s v="BREWSTER CHEESE CO./STOCKTON CHEESE "/>
    <s v="STO1015"/>
    <s v="PEGGY STAR  JEFF JOGERST"/>
    <s v="pstarr@brewstercheese.com; jjogerst@brewstercheese.com; tdittmar@brewstercheese.com"/>
    <d v="2024-01-23T00:00:00"/>
    <s v="300 WEST RAILROAD AVE"/>
    <s v="STOCKTON"/>
    <x v="8"/>
    <x v="97"/>
    <n v="194056"/>
    <s v="Job"/>
    <d v="2023-11-08T00:00:00"/>
    <x v="3"/>
    <s v="QVS95     "/>
    <s v="Freight Charges"/>
    <n v="1"/>
    <n v="63.6"/>
    <n v="63.6"/>
    <n v="15.9"/>
    <s v="PEGGY STAR  JEFF JOGERST"/>
    <s v="bwanek@brewstercheese.com"/>
  </r>
  <r>
    <s v="BREWSTER CHEESE CO./STOCKTON CHEESE "/>
    <s v="STO1015"/>
    <s v="PEGGY STAR  JEFF JOGERST"/>
    <s v="pstarr@brewstercheese.com; jjogerst@brewstercheese.com; tdittmar@brewstercheese.com"/>
    <d v="2024-02-06T00:00:00"/>
    <s v="300 WEST RAILROAD AVE"/>
    <s v="STOCKTON"/>
    <x v="8"/>
    <x v="97"/>
    <n v="194058"/>
    <s v="Job"/>
    <d v="2023-11-08T00:00:00"/>
    <x v="3"/>
    <s v="QVS95     "/>
    <s v="Freight Charges"/>
    <n v="1"/>
    <n v="63.72"/>
    <n v="63.72"/>
    <n v="15.93"/>
    <s v="PEGGY STAR  JEFF JOGERST"/>
    <s v="bwanek@brewstercheese.com"/>
  </r>
  <r>
    <s v="GRANDE CHEESE - BROWNSVILLE"/>
    <s v="GRA1022"/>
    <s v=" GLENN WIESE"/>
    <s v="Allison.Dorzok@grande.com;Kayla.Bladl@grande.com;josh.guell@grande.com"/>
    <d v="2024-01-22T00:00:00"/>
    <s v="N11689 Dairy Road"/>
    <s v="BROWNSVILLE"/>
    <x v="0"/>
    <x v="17"/>
    <n v="196962"/>
    <s v="Job"/>
    <d v="2023-12-08T00:00:00"/>
    <x v="2"/>
    <s v="QVS95     "/>
    <s v="Freight Charges"/>
    <n v="1"/>
    <n v="63.72"/>
    <n v="63.72"/>
    <n v="15.93"/>
    <s v="Jennifer Voegeli"/>
    <s v="accounts.payable@grande.com"/>
  </r>
  <r>
    <s v="Land O'Lakes - Kiel, WI"/>
    <s v="LAN1003"/>
    <s v="MIRIAH PAUTZ   BRADLEY SCHMITZ"/>
    <s v="BGSchmitz@landolakes.com; QA@landolakes.com; mpautz@landolakes.com; rbingham-engle@landolakes.com"/>
    <d v="2024-02-06T00:00:00"/>
    <s v="LAND O LAKES INC"/>
    <s v="KIEL"/>
    <x v="0"/>
    <x v="145"/>
    <n v="201470"/>
    <s v="Job"/>
    <d v="2023-12-15T00:00:00"/>
    <x v="3"/>
    <s v="QVS95     "/>
    <s v="Freight Charges"/>
    <n v="1"/>
    <n v="63.72"/>
    <n v="63.72"/>
    <n v="15.93"/>
    <s v="KIM KOWIESKI  BRADLEY SCHMITZ"/>
    <s v="DQCIAccountsReceivable@EurofinsUS.com"/>
  </r>
  <r>
    <s v="Agropur Inc. - Weyauwega, WI"/>
    <s v="AGR1022"/>
    <s v="Tou Vue-Moua; Dan Tellock"/>
    <s v="Tou.Moua@agropur.com; Heather.Ernst@agropur.com; Daniel.Tellock@agropur.com"/>
    <d v="2024-02-06T00:00:00"/>
    <s v="105 E THIRD AVE"/>
    <s v="WEYAUWEGA"/>
    <x v="0"/>
    <x v="148"/>
    <n v="203091"/>
    <s v="Job"/>
    <d v="2024-01-11T00:00:00"/>
    <x v="3"/>
    <s v="QVS95     "/>
    <s v="Freight Charges"/>
    <n v="1"/>
    <n v="63.72"/>
    <n v="63.72"/>
    <n v="15.93"/>
    <s v="Dan Tellock"/>
    <s v="ap.invoices@agropur.com"/>
  </r>
  <r>
    <s v="VALLEY QUEEN CHEESE"/>
    <s v="VQC1011"/>
    <s v="Tosha Overby "/>
    <s v="TOverby@vqcheese.com"/>
    <d v="2024-01-30T00:00:00"/>
    <s v="108 SOUTH MAIN"/>
    <s v="MILBANK"/>
    <x v="5"/>
    <x v="88"/>
    <n v="193732"/>
    <s v="Job"/>
    <d v="2023-11-07T00:00:00"/>
    <x v="3"/>
    <s v="QVS95     "/>
    <s v="Freight Charges"/>
    <n v="2"/>
    <n v="127.8"/>
    <n v="63.9"/>
    <n v="15.975"/>
    <s v="TOSHA OVERBY"/>
    <s v="TOverby@vqcheese.com; athronson@vqcheese.com; apinvoices@vqcheese.com"/>
  </r>
  <r>
    <s v="PRICES CREAMERIES"/>
    <s v="PRI1010"/>
    <s v="David Villalobos  Anthoney Hardy "/>
    <s v="anthoney.hardy@dfamilk.com; david.villalobos@dfamilk.com"/>
    <d v="2024-01-15T00:00:00"/>
    <s v="600 N PIEDRAS"/>
    <s v="EL PASO"/>
    <x v="15"/>
    <x v="150"/>
    <n v="194391"/>
    <s v="Job"/>
    <d v="2023-11-10T00:00:00"/>
    <x v="3"/>
    <s v="QVS95     "/>
    <s v="Freight Charges"/>
    <n v="1"/>
    <n v="64"/>
    <n v="64"/>
    <n v="16"/>
    <s v="Anthoney Hardy "/>
    <s v="invoices@deanfoods.coupahost.com; sally.witte@dfamilk.com"/>
  </r>
  <r>
    <s v="DEPT OF PUBLIC HEALTH"/>
    <s v="STA1011"/>
    <s v="KIM HOLMES-TALBOT  Laurn Mank"/>
    <s v="Kimberly.Holmes-Talbot@ct.gov; Laurn.mank@ct.gov"/>
    <d v="2024-01-09T00:00:00"/>
    <s v="395 WEST STREET"/>
    <s v="ROCKY HILL"/>
    <x v="33"/>
    <x v="151"/>
    <n v="195744"/>
    <s v="Job"/>
    <d v="2023-12-07T00:00:00"/>
    <x v="3"/>
    <s v="QVS95     "/>
    <s v="Freight Charges"/>
    <n v="1"/>
    <n v="64"/>
    <n v="64"/>
    <n v="16"/>
    <s v="Stacy Kinney Purchasing  Rafael Conde"/>
    <s v="Carlarae.Rodriguez@ct.gov"/>
  </r>
  <r>
    <s v="FL Dept of Ag and Consumer Services"/>
    <s v="FLO1018"/>
    <s v="TIERRE MATHEWS/ PATRICIA HANSON"/>
    <s v="tierre.mathews@fdacs.gov"/>
    <d v="2024-01-09T00:00:00"/>
    <s v="3125 CONNER BLVD"/>
    <s v="TALLAHASSEE"/>
    <x v="34"/>
    <x v="152"/>
    <n v="197329"/>
    <s v="Job"/>
    <d v="2023-12-08T00:00:00"/>
    <x v="3"/>
    <s v="QVS95     "/>
    <s v="Freight Charges"/>
    <n v="1"/>
    <n v="64"/>
    <n v="64"/>
    <n v="16"/>
    <s v="JOHN MILLER/RON GERO WINTERHVN"/>
    <s v="Tierre.Mathews@fdacs.gov"/>
  </r>
  <r>
    <s v="FL Dept of Ag and Consumer Services"/>
    <s v="FLO1018"/>
    <s v="TIERRE MATHEWS/ PATRICIA HANSON"/>
    <s v="tierre.mathews@fdacs.gov"/>
    <d v="2024-01-16T00:00:00"/>
    <s v="3125 CONNER BLVD"/>
    <s v="TALLAHASSEE"/>
    <x v="34"/>
    <x v="152"/>
    <n v="197330"/>
    <s v="Job"/>
    <d v="2023-12-08T00:00:00"/>
    <x v="3"/>
    <s v="QVS95     "/>
    <s v="Freight Charges"/>
    <n v="1"/>
    <n v="64"/>
    <n v="64"/>
    <n v="16"/>
    <s v="JOHN MILLER/RON GERO WINTERHVN"/>
    <s v="Tierre.Mathews@fdacs.gov"/>
  </r>
  <r>
    <s v="GARELICK FARMS"/>
    <s v="GAR1011"/>
    <s v="FRANK (5577) "/>
    <s v="frank_kapiskas@deanfoods.com; frank.kapiskas@dfamilk.com"/>
    <d v="2024-01-08T00:00:00"/>
    <s v="1199 W CENTRAL ST"/>
    <s v="FRANKLIN"/>
    <x v="17"/>
    <x v="153"/>
    <n v="197385"/>
    <s v="Job"/>
    <d v="2023-12-08T00:00:00"/>
    <x v="3"/>
    <s v="QVS95     "/>
    <s v="Freight Charges"/>
    <n v="1"/>
    <n v="64"/>
    <n v="64"/>
    <n v="16"/>
    <s v="FRANK 5577 - JANET ALLAIRE"/>
    <s v="frank_kapiskas@deanfoods.com; invoices@deanfoods.coupahost.com"/>
  </r>
  <r>
    <s v="MEADOW GOLD - LAS VEGAS"/>
    <s v="MEA1016"/>
    <s v="FRED ASUEGA  ERNIE WARD"/>
    <s v="fred_asuega@deanfoods.com; ernie_ward@deanfoods.com; ernie.ward@meadowgolddairy.com"/>
    <d v="2024-01-08T00:00:00"/>
    <s v="6350 E CENTENNIAL PKWY"/>
    <s v="LAS VEGAS"/>
    <x v="6"/>
    <x v="154"/>
    <n v="198414"/>
    <s v="Job"/>
    <d v="2023-12-08T00:00:00"/>
    <x v="3"/>
    <s v="QVS95     "/>
    <s v="Freight Charges"/>
    <n v="1"/>
    <n v="64"/>
    <n v="64"/>
    <n v="16"/>
    <s v="ERNIE WARD"/>
    <s v="invoices@deanfoods.coupahost.com; ernie_ward@deanfoods.com"/>
  </r>
  <r>
    <s v="Dean Foods - Orlando, FL"/>
    <s v="LEE1010"/>
    <s v="LIZ DENNIS 321-388-8624"/>
    <s v="liz_dennis@deanfoods.com; liz.dennis@dfamilk.com"/>
    <d v="2024-01-08T00:00:00"/>
    <s v="315 N BUMBY AVE"/>
    <s v="ORLANDO"/>
    <x v="34"/>
    <x v="155"/>
    <n v="198804"/>
    <s v="Job"/>
    <d v="2023-12-11T00:00:00"/>
    <x v="3"/>
    <s v="QVS95     "/>
    <s v="Freight Charges"/>
    <n v="1"/>
    <n v="64"/>
    <n v="64"/>
    <n v="16"/>
    <s v="LIZ DENNIS 321-388-8624"/>
    <s v="invoices@deanfoods.coupahost.com"/>
  </r>
  <r>
    <s v="CASA GRANDE DAIRY"/>
    <s v="EHR1000"/>
    <s v="JOSEPH MARKHAM  BRAD CLAWSON"/>
    <s v="joseph.markham@us.lactalis.com; Brad.Clawson@us.lactalis.com; brandi.duenez@commonwealth-dairy.com; Quinn.Romero@us.lactalis.com"/>
    <d v="2024-01-09T00:00:00"/>
    <s v="1285 WEST GILA BEND HWY"/>
    <s v="CASA GRANDE"/>
    <x v="18"/>
    <x v="156"/>
    <n v="199463"/>
    <s v="Job"/>
    <d v="2023-12-11T00:00:00"/>
    <x v="3"/>
    <s v="QVS95     "/>
    <s v="Freight Charges"/>
    <n v="1"/>
    <n v="64"/>
    <n v="64"/>
    <n v="16"/>
    <s v="Elizabeth Michael  BRAD CLAWSON"/>
    <s v=" LUSY-AP@us.lactalis.com."/>
  </r>
  <r>
    <s v="CASA GRANDE DAIRY"/>
    <s v="EHR1000"/>
    <s v="JOSEPH MARKHAM  BRAD CLAWSON"/>
    <s v="joseph.markham@us.lactalis.com; Brad.Clawson@us.lactalis.com; brandi.duenez@commonwealth-dairy.com; Quinn.Romero@us.lactalis.com"/>
    <d v="2024-01-15T00:00:00"/>
    <s v="1285 WEST GILA BEND HWY"/>
    <s v="CASA GRANDE"/>
    <x v="18"/>
    <x v="156"/>
    <n v="199464"/>
    <s v="Job"/>
    <d v="2023-12-11T00:00:00"/>
    <x v="3"/>
    <s v="QVS95     "/>
    <s v="Freight Charges"/>
    <n v="1"/>
    <n v="64"/>
    <n v="64"/>
    <n v="16"/>
    <s v="Elizabeth Michael  BRAD CLAWSON"/>
    <s v=" LUSY-AP@us.lactalis.com."/>
  </r>
  <r>
    <s v="H P HOOD - CONCORD"/>
    <s v="HPH1045"/>
    <s v="MIKE FICK - PAULINE(410-1003)"/>
    <s v="Michael.Fick@hphood.com"/>
    <d v="2024-01-15T00:00:00"/>
    <s v="330 NORTH STATE STREET"/>
    <s v="CONCORD"/>
    <x v="35"/>
    <x v="157"/>
    <n v="199654"/>
    <s v="Job"/>
    <d v="2023-12-11T00:00:00"/>
    <x v="3"/>
    <s v="QVS95     "/>
    <s v="Freight Charges"/>
    <n v="1"/>
    <n v="64"/>
    <n v="64"/>
    <n v="16"/>
    <s v="MIKE FICK - PAULINE410-1003"/>
    <s v="Pauline.baker@hphood.com ; APINVOICE@hphood.com"/>
  </r>
  <r>
    <s v="SAFEWAY  MILK PLANT /BELLEVUE"/>
    <s v="SAF1020"/>
    <s v="Sohui Kim Kristina Nalley"/>
    <s v="so.kim@albertsons.com; Kristina.Nalley@albertsons.com"/>
    <d v="2024-01-15T00:00:00"/>
    <s v="1723 -  124TH AVE NE"/>
    <s v="BELLEVUE"/>
    <x v="20"/>
    <x v="54"/>
    <n v="200543"/>
    <s v="Job"/>
    <d v="2023-12-11T00:00:00"/>
    <x v="2"/>
    <s v="QVS95     "/>
    <s v="Freight Charges"/>
    <n v="1"/>
    <n v="64"/>
    <n v="64"/>
    <n v="16"/>
    <s v="/QUALITY CONTROL"/>
    <s v="so.kim@albertsons.com; Kristina.Nalley@albertsons.com"/>
  </r>
  <r>
    <s v="ALBERTSONS COMPANIES"/>
    <s v="SAF1021"/>
    <s v="Tapasya Patel; Ushasri Puranam"/>
    <s v="Ushasri.Puranam@albertsons.com; Tapasya.Patel@albertsons.com"/>
    <d v="2024-01-15T00:00:00"/>
    <s v="1747 -  124TH AVE NE"/>
    <s v="BELLEVUE"/>
    <x v="20"/>
    <x v="158"/>
    <n v="200673"/>
    <s v="Job"/>
    <d v="2023-12-11T00:00:00"/>
    <x v="3"/>
    <s v="QVS95     "/>
    <s v="Freight Charges"/>
    <n v="1"/>
    <n v="64"/>
    <n v="64"/>
    <n v="16"/>
    <s v="Usha Puranam"/>
    <s v="Tapasya.Patel@albertsons.com; Ushasri.puranam@albertons.com"/>
  </r>
  <r>
    <s v="Saputo Dairy Foods USA - Plant City, FL"/>
    <s v="SUP1015"/>
    <s v="Anastasiia Nesterenko  WAS SUNSHINE STATE"/>
    <s v="anastasiia.nesterenko@saputo.com; Lonnie.Diedering@saputo.com"/>
    <d v="2024-01-09T00:00:00"/>
    <s v="3304 SYDNEY RD"/>
    <s v="PLANT CITY"/>
    <x v="34"/>
    <x v="159"/>
    <n v="200829"/>
    <s v="Job"/>
    <d v="2023-12-11T00:00:00"/>
    <x v="3"/>
    <s v="QVS95     "/>
    <s v="Freight Charges"/>
    <n v="1"/>
    <n v="64"/>
    <n v="64"/>
    <n v="16"/>
    <s v="JUSTIN LARSEN"/>
    <s v="scusaapinvoices@saputo.com; imaging@saputo.com"/>
  </r>
  <r>
    <s v="CHOBANI LLC, Idaho"/>
    <s v="CHO1000"/>
    <s v="Melisa Kytle "/>
    <s v="Melisa.Kytle@chobani.com; Lisa.Wilson@chobani.com;Benito.Gonzalez@chobani.com"/>
    <d v="2024-01-08T00:00:00"/>
    <s v="3450 Kimberly RD"/>
    <s v="Twin Falls"/>
    <x v="19"/>
    <x v="160"/>
    <n v="202485"/>
    <s v="Job"/>
    <d v="2023-12-29T00:00:00"/>
    <x v="3"/>
    <s v="QVS95     "/>
    <s v="Freight Charges"/>
    <n v="1"/>
    <n v="64"/>
    <n v="64"/>
    <n v="16"/>
    <s v=""/>
    <s v="PAYABLES@CHOBANI.COM"/>
  </r>
  <r>
    <s v="Lactalis US Yogurt, Inc DBA Stonyfield Farm, Inc"/>
    <s v="STO1010"/>
    <s v="Lauren Johnston"/>
    <s v="lauren.johnston@us.lactalis.com"/>
    <d v="2024-01-08T00:00:00"/>
    <s v="10 BURTON DRIVE"/>
    <s v="LONDONDERRY"/>
    <x v="35"/>
    <x v="161"/>
    <n v="202556"/>
    <s v="Job"/>
    <d v="2024-01-02T00:00:00"/>
    <x v="3"/>
    <s v="QVS95     "/>
    <s v="Freight Charges"/>
    <n v="1"/>
    <n v="64"/>
    <n v="64"/>
    <n v="16"/>
    <s v="Linda LeBrun"/>
    <s v="LUSY-AP@us.lactalis.com"/>
  </r>
  <r>
    <s v="SCHREIBER FOODS INC - TEMPE"/>
    <s v="SCH1005"/>
    <s v="Corey Wyatt; Steve Moreno"/>
    <s v="corey.wyatt@schreiberfoods.com;steve.moreno@schreiberfoods.com"/>
    <d v="2024-01-16T00:00:00"/>
    <s v="2122 S HARDY DR"/>
    <s v="TEMPE"/>
    <x v="18"/>
    <x v="52"/>
    <n v="202819"/>
    <s v="Job"/>
    <d v="2024-01-08T00:00:00"/>
    <x v="3"/>
    <s v="QVS95     "/>
    <s v="Freight Charges"/>
    <n v="1"/>
    <n v="64"/>
    <n v="64"/>
    <n v="16"/>
    <s v="Corey Wyatt"/>
    <s v="invoicesusapo@schreiberfoods.com; corey.wyatt@schreiberfoods.com; julie.figueroa@schreiberfoods.com"/>
  </r>
  <r>
    <s v="UNITED DAIRYMEN OF ARIZONA"/>
    <s v="UNI1020"/>
    <s v="Shannon Richardson"/>
    <s v="hmyers@uda.coop; shannon.richardson@udaz.org; jbender@udaz.org"/>
    <d v="2024-01-15T00:00:00"/>
    <s v="2036 S HARDY DR"/>
    <s v="TEMPE"/>
    <x v="18"/>
    <x v="162"/>
    <n v="203122"/>
    <s v="Job"/>
    <d v="2024-01-11T00:00:00"/>
    <x v="3"/>
    <s v="QVS95     "/>
    <s v="Freight Charges"/>
    <n v="1"/>
    <n v="64"/>
    <n v="64"/>
    <n v="16"/>
    <s v="Shannon Richardson; Heidi Myers"/>
    <s v="Shannon.richardson@udaz.org"/>
  </r>
  <r>
    <s v="SAPUTO DAIRY FOODS USA  LLC "/>
    <s v="KOH1016"/>
    <s v="Kelly Castro Santos"/>
    <s v="kelly.castro-santos@saputo.com; jade.hoyen@saputo.com; kevin.campbell@saputo.com; gregory.martin@saputo.com"/>
    <d v="2024-01-17T00:00:00"/>
    <s v="ATTN: LAB"/>
    <s v="NEWINGTON"/>
    <x v="33"/>
    <x v="163"/>
    <n v="203315"/>
    <s v="Y8GX"/>
    <d v="2024-01-17T00:00:00"/>
    <x v="3"/>
    <s v="QVS95     "/>
    <s v="Freight Charges"/>
    <n v="1"/>
    <n v="64"/>
    <n v="64"/>
    <n v="16"/>
    <s v="Kelly Castro Santos"/>
    <s v="scusaapinvoices@saputo.com; apsdfusa_imaging@saputo.com; josee.whalen@saputo.com"/>
  </r>
  <r>
    <s v="MEADOW GOLD - LAS VEGAS"/>
    <s v="MEA1016"/>
    <s v="FRED ASUEGA  ERNIE WARD"/>
    <s v="fred_asuega@deanfoods.com; ernie_ward@deanfoods.com; ernie.ward@meadowgolddairy.com"/>
    <d v="2024-01-18T00:00:00"/>
    <s v="6350 E CENTENNIAL PKWY"/>
    <s v="LAS VEGAS"/>
    <x v="6"/>
    <x v="154"/>
    <n v="203331"/>
    <s v="V7ZG"/>
    <d v="2024-01-17T00:00:00"/>
    <x v="3"/>
    <s v="QVS95     "/>
    <s v="Freight Charges"/>
    <n v="1"/>
    <n v="64"/>
    <n v="64"/>
    <n v="16"/>
    <s v="ERNIE WARD"/>
    <s v="invoices@deanfoods.coupahost.com; ernie_ward@deanfoods.com"/>
  </r>
  <r>
    <s v="UNITED DAIRYMEN OF ARIZONA"/>
    <s v="UNI1020"/>
    <s v="Shannon Richardson"/>
    <s v="hmyers@uda.coop; shannon.richardson@udaz.org; jbender@udaz.org"/>
    <d v="2024-01-02T00:00:00"/>
    <s v="2036 S HARDY DR"/>
    <s v="TEMPE"/>
    <x v="18"/>
    <x v="162"/>
    <n v="197066"/>
    <s v="Job"/>
    <d v="2023-12-08T00:00:00"/>
    <x v="3"/>
    <s v="QVS95     "/>
    <s v="Freight Charges"/>
    <n v="1"/>
    <n v="64.2"/>
    <n v="64.2"/>
    <n v="16.05"/>
    <s v="Shannon Richardson; Heidi Myers"/>
    <s v="Shannon.richardson@udaz.org"/>
  </r>
  <r>
    <s v="FL Dept of Ag and Consumer Services"/>
    <s v="FLO1018"/>
    <s v="TIERRE MATHEWS/ PATRICIA HANSON"/>
    <s v="tierre.mathews@fdacs.gov"/>
    <d v="2024-01-03T00:00:00"/>
    <s v="3125 CONNER BLVD"/>
    <s v="TALLAHASSEE"/>
    <x v="34"/>
    <x v="152"/>
    <n v="197328"/>
    <s v="Job"/>
    <d v="2023-12-08T00:00:00"/>
    <x v="3"/>
    <s v="QVS95     "/>
    <s v="Freight Charges"/>
    <n v="1"/>
    <n v="64.2"/>
    <n v="64.2"/>
    <n v="16.05"/>
    <s v="JOHN MILLER/RON GERO WINTERHVN"/>
    <s v="Tierre.Mathews@fdacs.gov"/>
  </r>
  <r>
    <s v="H P HOOD - CONCORD"/>
    <s v="HPH1045"/>
    <s v="MIKE FICK - PAULINE(410-1003)"/>
    <s v="Michael.Fick@hphood.com"/>
    <d v="2024-01-02T00:00:00"/>
    <s v="330 NORTH STATE STREET"/>
    <s v="CONCORD"/>
    <x v="35"/>
    <x v="157"/>
    <n v="199653"/>
    <s v="Job"/>
    <d v="2023-12-11T00:00:00"/>
    <x v="3"/>
    <s v="QVS95     "/>
    <s v="Freight Charges"/>
    <n v="1"/>
    <n v="64.2"/>
    <n v="64.2"/>
    <n v="16.05"/>
    <s v="MIKE FICK - PAULINE410-1003"/>
    <s v="Pauline.baker@hphood.com ; APINVOICE@hphood.com"/>
  </r>
  <r>
    <s v="ANDERSON DAIRY/LAS VEGAS"/>
    <s v="AND1020"/>
    <s v="AMANDA THOMPSON"/>
    <s v="athompson@andersondairy.com"/>
    <d v="2024-01-04T00:00:00"/>
    <s v="810 SEARLES AVE"/>
    <s v="LAS VEGAS"/>
    <x v="6"/>
    <x v="24"/>
    <n v="202685"/>
    <s v="V7ZG"/>
    <d v="2024-01-04T00:00:00"/>
    <x v="2"/>
    <s v="QVS95     "/>
    <s v="Freight Charges"/>
    <n v="1"/>
    <n v="64.239999999999995"/>
    <n v="64.239999999999995"/>
    <n v="16.059999999999999"/>
    <s v="Hailey SanNicolas"/>
    <s v="hsannicolas@andersondairy.com "/>
  </r>
  <r>
    <s v="Fairlife Goodyear"/>
    <s v="FAI1060"/>
    <s v="Brandon Mcilhargey"/>
    <s v="brandonm@fairlife.com"/>
    <d v="2024-01-30T00:00:00"/>
    <s v="3100 N Cotton Lane"/>
    <s v="Goodyear"/>
    <x v="18"/>
    <x v="164"/>
    <n v="192578"/>
    <s v="Job"/>
    <d v="2023-11-03T00:00:00"/>
    <x v="3"/>
    <s v="QVS95     "/>
    <s v="Freight Charges"/>
    <n v="1"/>
    <n v="64.319999999999993"/>
    <n v="64.319999999999993"/>
    <n v="16.079999999999998"/>
    <s v="Brandon Mcilhargey"/>
    <s v="brandonm@fairlife.com; accountspayable@fairlife.com"/>
  </r>
  <r>
    <s v="DEPT OF PUBLIC HEALTH"/>
    <s v="STA1011"/>
    <s v="KIM HOLMES-TALBOT  Laurn Mank"/>
    <s v="Kimberly.Holmes-Talbot@ct.gov; Laurn.mank@ct.gov"/>
    <d v="2024-01-23T00:00:00"/>
    <s v="395 WEST STREET"/>
    <s v="ROCKY HILL"/>
    <x v="33"/>
    <x v="151"/>
    <n v="195746"/>
    <s v="Job"/>
    <d v="2023-12-07T00:00:00"/>
    <x v="3"/>
    <s v="QVS95     "/>
    <s v="Freight Charges"/>
    <n v="1"/>
    <n v="64.319999999999993"/>
    <n v="64.319999999999993"/>
    <n v="16.079999999999998"/>
    <s v="Stacy Kinney Purchasing  Rafael Conde"/>
    <s v="Carlarae.Rodriguez@ct.gov"/>
  </r>
  <r>
    <s v="FL Dept of Ag and Consumer Services"/>
    <s v="FLO1018"/>
    <s v="TIERRE MATHEWS/ PATRICIA HANSON"/>
    <s v="tierre.mathews@fdacs.gov"/>
    <d v="2024-01-23T00:00:00"/>
    <s v="3125 CONNER BLVD"/>
    <s v="TALLAHASSEE"/>
    <x v="34"/>
    <x v="152"/>
    <n v="197331"/>
    <s v="Job"/>
    <d v="2023-12-08T00:00:00"/>
    <x v="3"/>
    <s v="QVS95     "/>
    <s v="Freight Charges"/>
    <n v="1"/>
    <n v="64.319999999999993"/>
    <n v="64.319999999999993"/>
    <n v="16.079999999999998"/>
    <s v="JOHN MILLER/RON GERO WINTERHVN"/>
    <s v="Tierre.Mathews@fdacs.gov"/>
  </r>
  <r>
    <s v="FL Dept of Ag and Consumer Services"/>
    <s v="FLO1018"/>
    <s v="TIERRE MATHEWS/ PATRICIA HANSON"/>
    <s v="tierre.mathews@fdacs.gov"/>
    <d v="2024-01-30T00:00:00"/>
    <s v="3125 CONNER BLVD"/>
    <s v="TALLAHASSEE"/>
    <x v="34"/>
    <x v="152"/>
    <n v="197332"/>
    <s v="Job"/>
    <d v="2023-12-08T00:00:00"/>
    <x v="3"/>
    <s v="QVS95     "/>
    <s v="Freight Charges"/>
    <n v="1"/>
    <n v="64.319999999999993"/>
    <n v="64.319999999999993"/>
    <n v="16.079999999999998"/>
    <s v="JOHN MILLER/RON GERO WINTERHVN"/>
    <s v="Tierre.Mathews@fdacs.gov"/>
  </r>
  <r>
    <s v="GARELICK FARMS"/>
    <s v="GAR1011"/>
    <s v="FRANK (5577) "/>
    <s v="frank_kapiskas@deanfoods.com; frank.kapiskas@dfamilk.com"/>
    <d v="2024-01-22T00:00:00"/>
    <s v="1199 W CENTRAL ST"/>
    <s v="FRANKLIN"/>
    <x v="17"/>
    <x v="153"/>
    <n v="197387"/>
    <s v="Job"/>
    <d v="2023-12-08T00:00:00"/>
    <x v="3"/>
    <s v="QVS95     "/>
    <s v="Freight Charges"/>
    <n v="1"/>
    <n v="64.319999999999993"/>
    <n v="64.319999999999993"/>
    <n v="16.079999999999998"/>
    <s v="FRANK 5577 - JANET ALLAIRE"/>
    <s v="frank_kapiskas@deanfoods.com; invoices@deanfoods.coupahost.com"/>
  </r>
  <r>
    <s v="H P HOOD - CONCORD"/>
    <s v="HPH1045"/>
    <s v="MIKE FICK - PAULINE(410-1003)"/>
    <s v="Michael.Fick@hphood.com"/>
    <d v="2024-01-29T00:00:00"/>
    <s v="330 NORTH STATE STREET"/>
    <s v="CONCORD"/>
    <x v="35"/>
    <x v="157"/>
    <n v="199655"/>
    <s v="Job"/>
    <d v="2023-12-11T00:00:00"/>
    <x v="3"/>
    <s v="QVS95     "/>
    <s v="Freight Charges"/>
    <n v="1"/>
    <n v="64.319999999999993"/>
    <n v="64.319999999999993"/>
    <n v="16.079999999999998"/>
    <s v="MIKE FICK - PAULINE410-1003"/>
    <s v="Pauline.baker@hphood.com ; APINVOICE@hphood.com"/>
  </r>
  <r>
    <s v="CHOBANI LLC, Idaho"/>
    <s v="CHO1000"/>
    <s v="Melisa Kytle "/>
    <s v="Melisa.Kytle@chobani.com; Lisa.Wilson@chobani.com;Benito.Gonzalez@chobani.com"/>
    <d v="2024-01-22T00:00:00"/>
    <s v="3450 Kimberly RD"/>
    <s v="Twin Falls"/>
    <x v="19"/>
    <x v="160"/>
    <n v="202487"/>
    <s v="Job"/>
    <d v="2023-12-29T00:00:00"/>
    <x v="3"/>
    <s v="QVS95     "/>
    <s v="Freight Charges"/>
    <n v="1"/>
    <n v="64.319999999999993"/>
    <n v="64.319999999999993"/>
    <n v="16.079999999999998"/>
    <s v=""/>
    <s v="PAYABLES@CHOBANI.COM"/>
  </r>
  <r>
    <s v="Lactalis US Yogurt, Inc DBA Stonyfield Farm, Inc"/>
    <s v="STO1010"/>
    <s v="Lauren Johnston"/>
    <s v="lauren.johnston@us.lactalis.com"/>
    <d v="2024-01-22T00:00:00"/>
    <s v="10 BURTON DRIVE"/>
    <s v="LONDONDERRY"/>
    <x v="35"/>
    <x v="161"/>
    <n v="202558"/>
    <s v="Job"/>
    <d v="2024-01-02T00:00:00"/>
    <x v="3"/>
    <s v="QVS95     "/>
    <s v="Freight Charges"/>
    <n v="1"/>
    <n v="64.319999999999993"/>
    <n v="64.319999999999993"/>
    <n v="16.079999999999998"/>
    <s v="Linda LeBrun"/>
    <s v="LUSY-AP@us.lactalis.com"/>
  </r>
  <r>
    <s v="UNITED DAIRYMEN OF ARIZONA"/>
    <s v="UNI1020"/>
    <s v="Shannon Richardson"/>
    <s v="hmyers@uda.coop; shannon.richardson@udaz.org; jbender@udaz.org"/>
    <d v="2024-01-30T00:00:00"/>
    <s v="2036 S HARDY DR"/>
    <s v="TEMPE"/>
    <x v="18"/>
    <x v="162"/>
    <n v="203124"/>
    <s v="Job"/>
    <d v="2024-01-11T00:00:00"/>
    <x v="3"/>
    <s v="QVS95     "/>
    <s v="Freight Charges"/>
    <n v="1"/>
    <n v="64.319999999999993"/>
    <n v="64.319999999999993"/>
    <n v="16.079999999999998"/>
    <s v="Shannon Richardson; Heidi Myers"/>
    <s v="Shannon.richardson@udaz.org"/>
  </r>
  <r>
    <s v="Pepsi Cola"/>
    <s v="PEP1020"/>
    <s v="Lauren Benedict"/>
    <s v="lauren.benedict1@pepsico.com"/>
    <d v="2024-01-22T00:00:00"/>
    <s v="100 E Stevens Ave"/>
    <s v="Valhalla "/>
    <x v="16"/>
    <x v="165"/>
    <n v="203234"/>
    <s v="Y8GX"/>
    <d v="2024-01-12T00:00:00"/>
    <x v="3"/>
    <s v="QVS95     "/>
    <s v="Freight Charges"/>
    <n v="1"/>
    <n v="64.319999999999993"/>
    <n v="64.319999999999993"/>
    <n v="16.079999999999998"/>
    <s v="Lauren Benedict"/>
    <s v="lauren.benedict1@pepsico.com"/>
  </r>
  <r>
    <s v="Saputo Dairy Foods USA - Plant City, FL"/>
    <s v="SUP1015"/>
    <s v="Anastasiia Nesterenko  WAS SUNSHINE STATE"/>
    <s v="anastasiia.nesterenko@saputo.com; Lonnie.Diedering@saputo.com"/>
    <d v="2024-01-30T00:00:00"/>
    <s v="3304 SYDNEY RD"/>
    <s v="PLANT CITY"/>
    <x v="34"/>
    <x v="159"/>
    <n v="203638"/>
    <s v="Y8GX"/>
    <d v="2024-01-30T00:00:00"/>
    <x v="3"/>
    <s v="QVS95     "/>
    <s v="Freight Charges"/>
    <n v="1"/>
    <n v="64.319999999999993"/>
    <n v="64.319999999999993"/>
    <n v="16.079999999999998"/>
    <s v="JUSTIN LARSEN"/>
    <s v="scusaapinvoices@saputo.com; imaging@saputo.com"/>
  </r>
  <r>
    <s v="SAPUTO DAIRY FOODS USA  LLC "/>
    <s v="KOH1016"/>
    <s v="Kelly Castro Santos"/>
    <s v="kelly.castro-santos@saputo.com; jade.hoyen@saputo.com; kevin.campbell@saputo.com; gregory.martin@saputo.com"/>
    <d v="2024-01-30T00:00:00"/>
    <s v="ATTN: LAB"/>
    <s v="NEWINGTON"/>
    <x v="33"/>
    <x v="163"/>
    <n v="203639"/>
    <s v="Y8GX"/>
    <d v="2024-01-30T00:00:00"/>
    <x v="3"/>
    <s v="QVS95     "/>
    <s v="Freight Charges"/>
    <n v="1"/>
    <n v="64.319999999999993"/>
    <n v="64.319999999999993"/>
    <n v="16.079999999999998"/>
    <s v="Kelly Castro Santos"/>
    <s v="scusaapinvoices@saputo.com; apsdfusa_imaging@saputo.com; josee.whalen@saputo.com"/>
  </r>
  <r>
    <s v="DEPT OF PUBLIC HEALTH"/>
    <s v="STA1011"/>
    <s v="KIM HOLMES-TALBOT  Laurn Mank"/>
    <s v="Kimberly.Holmes-Talbot@ct.gov; Laurn.mank@ct.gov"/>
    <d v="2024-02-06T00:00:00"/>
    <s v="395 WEST STREET"/>
    <s v="ROCKY HILL"/>
    <x v="33"/>
    <x v="151"/>
    <n v="195748"/>
    <s v="Job"/>
    <d v="2023-12-07T00:00:00"/>
    <x v="3"/>
    <s v="QVS95     "/>
    <s v="Freight Charges"/>
    <n v="1"/>
    <n v="64.44"/>
    <n v="64.44"/>
    <n v="16.11"/>
    <s v="Stacy Kinney Purchasing  Rafael Conde"/>
    <s v="Carlarae.Rodriguez@ct.gov"/>
  </r>
  <r>
    <s v="FL Dept of Ag and Consumer Services"/>
    <s v="FLO1018"/>
    <s v="TIERRE MATHEWS/ PATRICIA HANSON"/>
    <s v="tierre.mathews@fdacs.gov"/>
    <d v="2024-02-06T00:00:00"/>
    <s v="3125 CONNER BLVD"/>
    <s v="TALLAHASSEE"/>
    <x v="34"/>
    <x v="152"/>
    <n v="197333"/>
    <s v="Job"/>
    <d v="2023-12-08T00:00:00"/>
    <x v="3"/>
    <s v="QVS95     "/>
    <s v="Freight Charges"/>
    <n v="1"/>
    <n v="64.44"/>
    <n v="64.44"/>
    <n v="16.11"/>
    <s v="JOHN MILLER/RON GERO WINTERHVN"/>
    <s v="Tierre.Mathews@fdacs.gov"/>
  </r>
  <r>
    <s v="GARELICK FARMS"/>
    <s v="GAR1011"/>
    <s v="FRANK (5577) "/>
    <s v="frank_kapiskas@deanfoods.com; frank.kapiskas@dfamilk.com"/>
    <d v="2024-02-05T00:00:00"/>
    <s v="1199 W CENTRAL ST"/>
    <s v="FRANKLIN"/>
    <x v="17"/>
    <x v="153"/>
    <n v="197389"/>
    <s v="Job"/>
    <d v="2023-12-08T00:00:00"/>
    <x v="3"/>
    <s v="QVS95     "/>
    <s v="Freight Charges"/>
    <n v="1"/>
    <n v="64.44"/>
    <n v="64.44"/>
    <n v="16.11"/>
    <s v="FRANK 5577 - JANET ALLAIRE"/>
    <s v="frank_kapiskas@deanfoods.com; invoices@deanfoods.coupahost.com"/>
  </r>
  <r>
    <s v="GARELICK FARMS"/>
    <s v="GAR1011"/>
    <s v="FRANK (5577) "/>
    <s v="frank_kapiskas@deanfoods.com; frank.kapiskas@dfamilk.com"/>
    <d v="2024-03-04T00:00:00"/>
    <s v="1199 W CENTRAL ST"/>
    <s v="FRANKLIN"/>
    <x v="17"/>
    <x v="153"/>
    <n v="197393"/>
    <s v="Job"/>
    <d v="2023-12-08T00:00:00"/>
    <x v="3"/>
    <s v="QVS95     "/>
    <s v="Freight Charges"/>
    <n v="1"/>
    <n v="64.44"/>
    <n v="64.44"/>
    <n v="16.11"/>
    <s v="FRANK 5577 - JANET ALLAIRE"/>
    <s v="frank_kapiskas@deanfoods.com; invoices@deanfoods.coupahost.com"/>
  </r>
  <r>
    <s v="Dean Foods - Orlando, FL"/>
    <s v="LEE1010"/>
    <s v="LIZ DENNIS 321-388-8624"/>
    <s v="liz_dennis@deanfoods.com; liz.dennis@dfamilk.com"/>
    <d v="2024-02-05T00:00:00"/>
    <s v="315 N BUMBY AVE"/>
    <s v="ORLANDO"/>
    <x v="34"/>
    <x v="155"/>
    <n v="198806"/>
    <s v="Job"/>
    <d v="2023-12-11T00:00:00"/>
    <x v="3"/>
    <s v="QVS95     "/>
    <s v="Freight Charges"/>
    <n v="1"/>
    <n v="64.44"/>
    <n v="64.44"/>
    <n v="16.11"/>
    <s v="LIZ DENNIS 321-388-8624"/>
    <s v="invoices@deanfoods.coupahost.com"/>
  </r>
  <r>
    <s v="Dean Foods - Orlando, FL"/>
    <s v="LEE1010"/>
    <s v="LIZ DENNIS 321-388-8624"/>
    <s v="liz_dennis@deanfoods.com; liz.dennis@dfamilk.com"/>
    <d v="2024-03-04T00:00:00"/>
    <s v="315 N BUMBY AVE"/>
    <s v="ORLANDO"/>
    <x v="34"/>
    <x v="155"/>
    <n v="198808"/>
    <s v="Job"/>
    <d v="2023-12-11T00:00:00"/>
    <x v="3"/>
    <s v="QVS95     "/>
    <s v="Freight Charges"/>
    <n v="1"/>
    <n v="64.44"/>
    <n v="64.44"/>
    <n v="16.11"/>
    <s v="LIZ DENNIS 321-388-8624"/>
    <s v="invoices@deanfoods.coupahost.com"/>
  </r>
  <r>
    <s v="CASA GRANDE DAIRY"/>
    <s v="EHR1000"/>
    <s v="JOSEPH MARKHAM  BRAD CLAWSON"/>
    <s v="joseph.markham@us.lactalis.com; Brad.Clawson@us.lactalis.com; brandi.duenez@commonwealth-dairy.com; Quinn.Romero@us.lactalis.com"/>
    <d v="2024-02-05T00:00:00"/>
    <s v="1285 WEST GILA BEND HWY"/>
    <s v="CASA GRANDE"/>
    <x v="18"/>
    <x v="156"/>
    <n v="199465"/>
    <s v="Job"/>
    <d v="2023-12-11T00:00:00"/>
    <x v="3"/>
    <s v="QVS95     "/>
    <s v="Freight Charges"/>
    <n v="1"/>
    <n v="64.44"/>
    <n v="64.44"/>
    <n v="16.11"/>
    <s v="Elizabeth Michael  BRAD CLAWSON"/>
    <s v=" LUSY-AP@us.lactalis.com."/>
  </r>
  <r>
    <s v="Saputo Dairy Foods USA - Plant City, FL"/>
    <s v="SUP1015"/>
    <s v="Anastasiia Nesterenko  WAS SUNSHINE STATE"/>
    <s v="anastasiia.nesterenko@saputo.com; Lonnie.Diedering@saputo.com"/>
    <d v="2024-02-05T00:00:00"/>
    <s v="3304 SYDNEY RD"/>
    <s v="PLANT CITY"/>
    <x v="34"/>
    <x v="159"/>
    <n v="200831"/>
    <s v="Job"/>
    <d v="2023-12-11T00:00:00"/>
    <x v="3"/>
    <s v="QVS95     "/>
    <s v="Freight Charges"/>
    <n v="1"/>
    <n v="64.44"/>
    <n v="64.44"/>
    <n v="16.11"/>
    <s v="JUSTIN LARSEN"/>
    <s v="scusaapinvoices@saputo.com; imaging@saputo.com"/>
  </r>
  <r>
    <s v="Lactalis US Yogurt, Inc DBA Stonyfield Farm, Inc"/>
    <s v="STO1010"/>
    <s v="Lauren Johnston"/>
    <s v="lauren.johnston@us.lactalis.com"/>
    <d v="2024-02-05T00:00:00"/>
    <s v="10 BURTON DRIVE"/>
    <s v="LONDONDERRY"/>
    <x v="35"/>
    <x v="161"/>
    <n v="202560"/>
    <s v="Job"/>
    <d v="2024-01-02T00:00:00"/>
    <x v="3"/>
    <s v="QVS95     "/>
    <s v="Freight Charges"/>
    <n v="1"/>
    <n v="64.44"/>
    <n v="64.44"/>
    <n v="16.11"/>
    <s v="Linda LeBrun"/>
    <s v="LUSY-AP@us.lactalis.com"/>
  </r>
  <r>
    <s v="Lactalis US Yogurt, Inc DBA Stonyfield Farm, Inc"/>
    <s v="STO1010"/>
    <s v="Lauren Johnston"/>
    <s v="lauren.johnston@us.lactalis.com"/>
    <d v="2024-03-04T00:00:00"/>
    <s v="10 BURTON DRIVE"/>
    <s v="LONDONDERRY"/>
    <x v="35"/>
    <x v="161"/>
    <n v="202564"/>
    <s v="Job"/>
    <d v="2024-01-02T00:00:00"/>
    <x v="3"/>
    <s v="QVS95     "/>
    <s v="Freight Charges"/>
    <n v="1"/>
    <n v="64.44"/>
    <n v="64.44"/>
    <n v="16.11"/>
    <s v="Linda LeBrun"/>
    <s v="LUSY-AP@us.lactalis.com"/>
  </r>
  <r>
    <s v="MARVA MAID DAIRY"/>
    <s v="MAR1025"/>
    <s v="Christian Reid"/>
    <s v="creid@mdvamilk.com; sreynolds@marvamaid.com; sreynolds@mdvamilk.com; apiepenhagen@mdvamilk.com; "/>
    <d v="2024-02-06T00:00:00"/>
    <s v="5500 CHESTNUT AVENUE"/>
    <s v="NEWPORT NEWS"/>
    <x v="36"/>
    <x v="166"/>
    <n v="203383"/>
    <s v="Job"/>
    <d v="2024-01-19T00:00:00"/>
    <x v="3"/>
    <s v="QVS95     "/>
    <s v="Freight Charges"/>
    <n v="1"/>
    <n v="64.44"/>
    <n v="64.44"/>
    <n v="16.11"/>
    <s v="SARA REYNOLDS"/>
    <s v="acctspayable@marvamaid.com"/>
  </r>
  <r>
    <s v="CHOBANI LLC, Idaho"/>
    <s v="CHO1000"/>
    <s v="Melisa Kytle "/>
    <s v="Melisa.Kytle@chobani.com; Lisa.Wilson@chobani.com;Benito.Gonzalez@chobani.com"/>
    <d v="2024-02-05T00:00:00"/>
    <s v="3450 Kimberly RD"/>
    <s v="Twin Falls"/>
    <x v="19"/>
    <x v="160"/>
    <n v="203735"/>
    <s v="Job"/>
    <d v="2024-01-31T00:00:00"/>
    <x v="3"/>
    <s v="QVS95     "/>
    <s v="Freight Charges"/>
    <n v="1"/>
    <n v="64.44"/>
    <n v="64.44"/>
    <n v="16.11"/>
    <s v=""/>
    <s v="PAYABLES@CHOBANI.COM"/>
  </r>
  <r>
    <s v="CHOBANI LLC, Idaho"/>
    <s v="CHO1000"/>
    <s v="Melisa Kytle "/>
    <s v="Melisa.Kytle@chobani.com; Lisa.Wilson@chobani.com;Benito.Gonzalez@chobani.com"/>
    <d v="2024-03-04T00:00:00"/>
    <s v="3450 Kimberly RD"/>
    <s v="Twin Falls"/>
    <x v="19"/>
    <x v="160"/>
    <n v="203739"/>
    <s v="Job"/>
    <d v="2024-01-31T00:00:00"/>
    <x v="3"/>
    <s v="QVS95     "/>
    <s v="Freight Charges"/>
    <n v="1"/>
    <n v="64.44"/>
    <n v="64.44"/>
    <n v="16.11"/>
    <s v=""/>
    <s v="PAYABLES@CHOBANI.COM"/>
  </r>
  <r>
    <s v="SARTORI COMPANY/ PLYMOUTH"/>
    <s v="SAR1010"/>
    <s v="Lauren Bruggink"/>
    <s v=" lbruggink@sartoricheese.com; cswoverland@sartoricheese.com"/>
    <d v="2024-02-06T00:00:00"/>
    <s v="1001 SARTORI WHEY"/>
    <s v="PLYMOUTH"/>
    <x v="0"/>
    <x v="80"/>
    <n v="200700"/>
    <s v="Job"/>
    <d v="2023-12-11T00:00:00"/>
    <x v="3"/>
    <s v="QVS95     "/>
    <s v="Freight Charges"/>
    <n v="1"/>
    <n v="64.48"/>
    <n v="64.48"/>
    <n v="16.12"/>
    <s v="Tasha Rasmussen Melissa Miller"/>
    <s v="accountspayable@sartoricompany.com"/>
  </r>
  <r>
    <s v="SARTORI COMPANY/ PLYMOUTH"/>
    <s v="SAR1010"/>
    <s v="Lauren Bruggink"/>
    <s v=" lbruggink@sartoricheese.com; cswoverland@sartoricheese.com"/>
    <d v="2024-03-04T00:00:00"/>
    <s v="1001 SARTORI WHEY"/>
    <s v="PLYMOUTH"/>
    <x v="0"/>
    <x v="80"/>
    <n v="200702"/>
    <s v="Job"/>
    <d v="2023-12-11T00:00:00"/>
    <x v="3"/>
    <s v="QVS95     "/>
    <s v="Freight Charges"/>
    <n v="1"/>
    <n v="64.48"/>
    <n v="64.48"/>
    <n v="16.12"/>
    <s v="Tasha Rasmussen Melissa Miller"/>
    <s v="accountspayable@sartoricompany.com"/>
  </r>
  <r>
    <s v="PRICES CREAMERIES"/>
    <s v="PRI1010"/>
    <s v="David Villalobos  Anthoney Hardy "/>
    <s v="anthoney.hardy@dfamilk.com; david.villalobos@dfamilk.com"/>
    <d v="2024-02-12T00:00:00"/>
    <s v="600 N PIEDRAS"/>
    <s v="EL PASO"/>
    <x v="15"/>
    <x v="150"/>
    <n v="194392"/>
    <s v="Job"/>
    <d v="2023-11-10T00:00:00"/>
    <x v="3"/>
    <s v="QVS95     "/>
    <s v="Freight Charges"/>
    <n v="1"/>
    <n v="64.52"/>
    <n v="64.52"/>
    <n v="16.13"/>
    <s v="Anthoney Hardy "/>
    <s v="invoices@deanfoods.coupahost.com; sally.witte@dfamilk.com"/>
  </r>
  <r>
    <s v="FL Dept of Ag and Consumer Services"/>
    <s v="FLO1018"/>
    <s v="TIERRE MATHEWS/ PATRICIA HANSON"/>
    <s v="tierre.mathews@fdacs.gov"/>
    <d v="2024-02-13T00:00:00"/>
    <s v="3125 CONNER BLVD"/>
    <s v="TALLAHASSEE"/>
    <x v="34"/>
    <x v="152"/>
    <n v="197334"/>
    <s v="Job"/>
    <d v="2023-12-08T00:00:00"/>
    <x v="3"/>
    <s v="QVS95     "/>
    <s v="Freight Charges"/>
    <n v="1"/>
    <n v="64.52"/>
    <n v="64.52"/>
    <n v="16.13"/>
    <s v="JOHN MILLER/RON GERO WINTERHVN"/>
    <s v="Tierre.Mathews@fdacs.gov"/>
  </r>
  <r>
    <s v="CASA GRANDE DAIRY"/>
    <s v="EHR1000"/>
    <s v="JOSEPH MARKHAM  BRAD CLAWSON"/>
    <s v="joseph.markham@us.lactalis.com; Brad.Clawson@us.lactalis.com; brandi.duenez@commonwealth-dairy.com; Quinn.Romero@us.lactalis.com"/>
    <d v="2024-02-12T00:00:00"/>
    <s v="1285 WEST GILA BEND HWY"/>
    <s v="CASA GRANDE"/>
    <x v="18"/>
    <x v="156"/>
    <n v="199466"/>
    <s v="Job"/>
    <d v="2023-12-11T00:00:00"/>
    <x v="3"/>
    <s v="QVS95     "/>
    <s v="Freight Charges"/>
    <n v="1"/>
    <n v="64.52"/>
    <n v="64.52"/>
    <n v="16.13"/>
    <s v="Elizabeth Michael  BRAD CLAWSON"/>
    <s v=" LUSY-AP@us.lactalis.com."/>
  </r>
  <r>
    <s v="H P HOOD - CONCORD"/>
    <s v="HPH1045"/>
    <s v="MIKE FICK - PAULINE(410-1003)"/>
    <s v="Michael.Fick@hphood.com"/>
    <d v="2024-02-12T00:00:00"/>
    <s v="330 NORTH STATE STREET"/>
    <s v="CONCORD"/>
    <x v="35"/>
    <x v="157"/>
    <n v="199656"/>
    <s v="Job"/>
    <d v="2023-12-11T00:00:00"/>
    <x v="3"/>
    <s v="QVS95     "/>
    <s v="Freight Charges"/>
    <n v="1"/>
    <n v="64.52"/>
    <n v="64.52"/>
    <n v="16.13"/>
    <s v="MIKE FICK - PAULINE410-1003"/>
    <s v="Pauline.baker@hphood.com ; APINVOICE@hphood.com"/>
  </r>
  <r>
    <s v="SCHREIBER FOODS INC - TEMPE"/>
    <s v="SCH1005"/>
    <s v="Corey Wyatt; Steve Moreno"/>
    <s v="corey.wyatt@schreiberfoods.com;steve.moreno@schreiberfoods.com"/>
    <d v="2024-02-13T00:00:00"/>
    <s v="2122 S HARDY DR"/>
    <s v="TEMPE"/>
    <x v="18"/>
    <x v="52"/>
    <n v="202820"/>
    <s v="Job"/>
    <d v="2024-01-08T00:00:00"/>
    <x v="3"/>
    <s v="QVS95     "/>
    <s v="Freight Charges"/>
    <n v="1"/>
    <n v="64.52"/>
    <n v="64.52"/>
    <n v="16.13"/>
    <s v="Corey Wyatt"/>
    <s v="invoicesusapo@schreiberfoods.com; corey.wyatt@schreiberfoods.com; julie.figueroa@schreiberfoods.com"/>
  </r>
  <r>
    <s v="UNITED DAIRYMEN OF ARIZONA"/>
    <s v="UNI1020"/>
    <s v="Shannon Richardson"/>
    <s v="hmyers@uda.coop; shannon.richardson@udaz.org; jbender@udaz.org"/>
    <d v="2024-02-12T00:00:00"/>
    <s v="2036 S HARDY DR"/>
    <s v="TEMPE"/>
    <x v="18"/>
    <x v="162"/>
    <n v="203126"/>
    <s v="Job"/>
    <d v="2024-01-11T00:00:00"/>
    <x v="3"/>
    <s v="QVS95     "/>
    <s v="Freight Charges"/>
    <n v="1"/>
    <n v="64.52"/>
    <n v="64.52"/>
    <n v="16.13"/>
    <s v="Shannon Richardson; Heidi Myers"/>
    <s v="Shannon.richardson@udaz.org"/>
  </r>
  <r>
    <s v="CHOBANI LLC, Idaho"/>
    <s v="CHO1000"/>
    <s v="Melisa Kytle "/>
    <s v="Melisa.Kytle@chobani.com; Lisa.Wilson@chobani.com;Benito.Gonzalez@chobani.com"/>
    <d v="2024-02-12T00:00:00"/>
    <s v="3450 Kimberly RD"/>
    <s v="Twin Falls"/>
    <x v="19"/>
    <x v="160"/>
    <n v="203736"/>
    <s v="Job"/>
    <d v="2024-01-31T00:00:00"/>
    <x v="3"/>
    <s v="QVS95     "/>
    <s v="Freight Charges"/>
    <n v="1"/>
    <n v="64.52"/>
    <n v="64.52"/>
    <n v="16.13"/>
    <s v=""/>
    <s v="PAYABLES@CHOBANI.COM"/>
  </r>
  <r>
    <s v="Pepsi Cola"/>
    <s v="PEP1020"/>
    <s v="Lauren Benedict"/>
    <s v="lauren.benedict1@pepsico.com"/>
    <d v="2024-02-12T00:00:00"/>
    <s v="100 E Stevens Ave"/>
    <s v="Valhalla "/>
    <x v="16"/>
    <x v="165"/>
    <n v="203951"/>
    <s v="Y8GX"/>
    <d v="2024-02-08T00:00:00"/>
    <x v="3"/>
    <s v="QVS95     "/>
    <s v="Freight Charges"/>
    <n v="1"/>
    <n v="64.52"/>
    <n v="64.52"/>
    <n v="16.13"/>
    <s v="Lauren Benedict"/>
    <s v="lauren.benedict1@pepsico.com"/>
  </r>
  <r>
    <s v="Dairywise Laboratory Services LLC"/>
    <s v="DAI1180"/>
    <s v="Andrea Mouw"/>
    <s v="mouwandrea@gmail.com"/>
    <d v="2024-02-20T00:00:00"/>
    <s v="1445 Fillmore Street "/>
    <s v="Twin Falls"/>
    <x v="19"/>
    <x v="160"/>
    <n v="193998"/>
    <s v="Job"/>
    <d v="2023-11-08T00:00:00"/>
    <x v="3"/>
    <s v="QVS95     "/>
    <s v="Freight Charges"/>
    <n v="1"/>
    <n v="64.64"/>
    <n v="64.64"/>
    <n v="16.16"/>
    <s v="Andrea Mouw"/>
    <s v="mouwandrea@gmail.com"/>
  </r>
  <r>
    <s v="DEPT OF PUBLIC HEALTH"/>
    <s v="STA1011"/>
    <s v="KIM HOLMES-TALBOT  Laurn Mank"/>
    <s v="Kimberly.Holmes-Talbot@ct.gov; Laurn.mank@ct.gov"/>
    <d v="2024-02-20T00:00:00"/>
    <s v="395 WEST STREET"/>
    <s v="ROCKY HILL"/>
    <x v="33"/>
    <x v="151"/>
    <n v="195750"/>
    <s v="Job"/>
    <d v="2023-12-07T00:00:00"/>
    <x v="3"/>
    <s v="QVS95     "/>
    <s v="Freight Charges"/>
    <n v="1"/>
    <n v="64.64"/>
    <n v="64.64"/>
    <n v="16.16"/>
    <s v="Stacy Kinney Purchasing  Rafael Conde"/>
    <s v="Carlarae.Rodriguez@ct.gov"/>
  </r>
  <r>
    <s v="FL Dept of Ag and Consumer Services"/>
    <s v="FLO1018"/>
    <s v="TIERRE MATHEWS/ PATRICIA HANSON"/>
    <s v="tierre.mathews@fdacs.gov"/>
    <d v="2024-02-27T00:00:00"/>
    <s v="3125 CONNER BLVD"/>
    <s v="TALLAHASSEE"/>
    <x v="34"/>
    <x v="152"/>
    <n v="197336"/>
    <s v="Job"/>
    <d v="2023-12-08T00:00:00"/>
    <x v="3"/>
    <s v="QVS95     "/>
    <s v="Freight Charges"/>
    <n v="1"/>
    <n v="64.64"/>
    <n v="64.64"/>
    <n v="16.16"/>
    <s v="JOHN MILLER/RON GERO WINTERHVN"/>
    <s v="Tierre.Mathews@fdacs.gov"/>
  </r>
  <r>
    <s v="GARELICK FARMS"/>
    <s v="GAR1011"/>
    <s v="FRANK (5577) "/>
    <s v="frank_kapiskas@deanfoods.com; frank.kapiskas@dfamilk.com"/>
    <d v="2024-02-19T00:00:00"/>
    <s v="1199 W CENTRAL ST"/>
    <s v="FRANKLIN"/>
    <x v="17"/>
    <x v="153"/>
    <n v="197391"/>
    <s v="Job"/>
    <d v="2023-12-08T00:00:00"/>
    <x v="3"/>
    <s v="QVS95     "/>
    <s v="Freight Charges"/>
    <n v="1"/>
    <n v="64.64"/>
    <n v="64.64"/>
    <n v="16.16"/>
    <s v="FRANK 5577 - JANET ALLAIRE"/>
    <s v="frank_kapiskas@deanfoods.com; invoices@deanfoods.coupahost.com"/>
  </r>
  <r>
    <s v="MEADOW GOLD - LAS VEGAS"/>
    <s v="MEA1016"/>
    <s v="FRED ASUEGA  ERNIE WARD"/>
    <s v="fred_asuega@deanfoods.com; ernie_ward@deanfoods.com; ernie.ward@meadowgolddairy.com"/>
    <d v="2024-02-20T00:00:00"/>
    <s v="6350 E CENTENNIAL PKWY"/>
    <s v="LAS VEGAS"/>
    <x v="6"/>
    <x v="154"/>
    <n v="198416"/>
    <s v="Job"/>
    <d v="2023-12-08T00:00:00"/>
    <x v="3"/>
    <s v="QVS95     "/>
    <s v="Freight Charges"/>
    <n v="1"/>
    <n v="64.64"/>
    <n v="64.64"/>
    <n v="16.16"/>
    <s v="ERNIE WARD"/>
    <s v="invoices@deanfoods.coupahost.com; ernie_ward@deanfoods.com"/>
  </r>
  <r>
    <s v="H P HOOD - CONCORD"/>
    <s v="HPH1045"/>
    <s v="MIKE FICK - PAULINE(410-1003)"/>
    <s v="Michael.Fick@hphood.com"/>
    <d v="2024-02-27T00:00:00"/>
    <s v="330 NORTH STATE STREET"/>
    <s v="CONCORD"/>
    <x v="35"/>
    <x v="157"/>
    <n v="199657"/>
    <s v="Job"/>
    <d v="2023-12-11T00:00:00"/>
    <x v="3"/>
    <s v="QVS95     "/>
    <s v="Freight Charges"/>
    <n v="1"/>
    <n v="64.64"/>
    <n v="64.64"/>
    <n v="16.16"/>
    <s v="MIKE FICK - PAULINE410-1003"/>
    <s v="Pauline.baker@hphood.com ; APINVOICE@hphood.com"/>
  </r>
  <r>
    <s v="Lactalis US Yogurt, Inc DBA Stonyfield Farm, Inc"/>
    <s v="STO1010"/>
    <s v="Lauren Johnston"/>
    <s v="lauren.johnston@us.lactalis.com"/>
    <d v="2024-02-19T00:00:00"/>
    <s v="10 BURTON DRIVE"/>
    <s v="LONDONDERRY"/>
    <x v="35"/>
    <x v="161"/>
    <n v="202562"/>
    <s v="Job"/>
    <d v="2024-01-02T00:00:00"/>
    <x v="3"/>
    <s v="QVS95     "/>
    <s v="Freight Charges"/>
    <n v="1"/>
    <n v="64.64"/>
    <n v="64.64"/>
    <n v="16.16"/>
    <s v="Linda LeBrun"/>
    <s v="LUSY-AP@us.lactalis.com"/>
  </r>
  <r>
    <s v="UNITED DAIRYMEN OF ARIZONA"/>
    <s v="UNI1020"/>
    <s v="Shannon Richardson"/>
    <s v="hmyers@uda.coop; shannon.richardson@udaz.org; jbender@udaz.org"/>
    <d v="2024-02-27T00:00:00"/>
    <s v="2036 S HARDY DR"/>
    <s v="TEMPE"/>
    <x v="18"/>
    <x v="162"/>
    <n v="203128"/>
    <s v="Job"/>
    <d v="2024-01-11T00:00:00"/>
    <x v="3"/>
    <s v="QVS95     "/>
    <s v="Freight Charges"/>
    <n v="1"/>
    <n v="64.64"/>
    <n v="64.64"/>
    <n v="16.16"/>
    <s v="Shannon Richardson; Heidi Myers"/>
    <s v="Shannon.richardson@udaz.org"/>
  </r>
  <r>
    <s v="CHOBANI LLC, Idaho"/>
    <s v="CHO1000"/>
    <s v="Melisa Kytle "/>
    <s v="Melisa.Kytle@chobani.com; Lisa.Wilson@chobani.com;Benito.Gonzalez@chobani.com"/>
    <d v="2024-02-19T00:00:00"/>
    <s v="3450 Kimberly RD"/>
    <s v="Twin Falls"/>
    <x v="19"/>
    <x v="160"/>
    <n v="203737"/>
    <s v="Job"/>
    <d v="2024-01-31T00:00:00"/>
    <x v="3"/>
    <s v="QVS95     "/>
    <s v="Freight Charges"/>
    <n v="1"/>
    <n v="64.64"/>
    <n v="64.64"/>
    <n v="16.16"/>
    <s v=""/>
    <s v="PAYABLES@CHOBANI.COM"/>
  </r>
  <r>
    <s v="CHOBANI LLC, Idaho"/>
    <s v="CHO1000"/>
    <s v="Melisa Kytle "/>
    <s v="Melisa.Kytle@chobani.com; Lisa.Wilson@chobani.com;Benito.Gonzalez@chobani.com"/>
    <d v="2024-02-27T00:00:00"/>
    <s v="3450 Kimberly RD"/>
    <s v="Twin Falls"/>
    <x v="19"/>
    <x v="160"/>
    <n v="203786"/>
    <s v="Job"/>
    <d v="2024-02-01T00:00:00"/>
    <x v="3"/>
    <s v="QVS95     "/>
    <s v="Freight Charges"/>
    <n v="1"/>
    <n v="64.64"/>
    <n v="64.64"/>
    <n v="16.16"/>
    <s v=""/>
    <s v="PAYABLES@CHOBANI.COM"/>
  </r>
  <r>
    <s v="PRAIRIE FARMS DAIRY INC"/>
    <s v="SOU1003"/>
    <s v="RAY JENNINGS  ext 270  LAURA WILSON"/>
    <s v="rjennings@prairiefarms.com; LWilson@prairiefarms.com"/>
    <d v="2024-01-29T00:00:00"/>
    <s v="607 EAST BOURNE AVE"/>
    <s v="SOMERSET"/>
    <x v="22"/>
    <x v="57"/>
    <n v="196872"/>
    <s v="Job"/>
    <d v="2023-12-08T00:00:00"/>
    <x v="2"/>
    <s v="QVS95     "/>
    <s v="Freight Charges"/>
    <n v="1"/>
    <n v="64.849999999999994"/>
    <n v="64.849999999999994"/>
    <n v="16.212499999999999"/>
    <s v="RAY JENNINGS  ext 270"/>
    <s v="PrairieFarmsDairyAccountsPayable@prairiefarms.com"/>
  </r>
  <r>
    <s v="PRAIRIE FARMS DAIRY INC"/>
    <s v="SOU1003"/>
    <s v="RAY JENNINGS  ext 270  LAURA WILSON"/>
    <s v="rjennings@prairiefarms.com; LWilson@prairiefarms.com"/>
    <d v="2024-02-12T00:00:00"/>
    <s v="607 EAST BOURNE AVE"/>
    <s v="SOMERSET"/>
    <x v="22"/>
    <x v="57"/>
    <n v="196874"/>
    <s v="Job"/>
    <d v="2023-12-08T00:00:00"/>
    <x v="2"/>
    <s v="QVS95     "/>
    <s v="Freight Charges"/>
    <n v="1"/>
    <n v="65.05"/>
    <n v="65.05"/>
    <n v="16.262499999999999"/>
    <s v="RAY JENNINGS  ext 270"/>
    <s v="PrairieFarmsDairyAccountsPayable@prairiefarms.com"/>
  </r>
  <r>
    <s v="SAFEWAY MILK PLANT TEMPE"/>
    <s v="SAF1001"/>
    <s v="Vish Dahiya"/>
    <s v="vishwajeet.dahiya@albertsons.com; jeanette.carlson@albertsons.com"/>
    <d v="2024-02-13T00:00:00"/>
    <s v="1115 WEST ALAMEDA"/>
    <s v="TEMPE"/>
    <x v="18"/>
    <x v="52"/>
    <n v="203891"/>
    <s v="Job"/>
    <d v="2024-02-07T00:00:00"/>
    <x v="2"/>
    <s v="QVS95     "/>
    <s v="Freight Charges"/>
    <n v="1"/>
    <n v="65.099999999999994"/>
    <n v="65.099999999999994"/>
    <n v="16.274999999999999"/>
    <s v="Vish Dahiya; Barbara Harris"/>
    <s v="vishwajeet.dahiya@albertsons.com; Barbara.Harris@albertsons.com"/>
  </r>
  <r>
    <s v="PRAIRIE FARMS DAIRY INC"/>
    <s v="SOU1003"/>
    <s v="RAY JENNINGS  ext 270  LAURA WILSON"/>
    <s v="rjennings@prairiefarms.com; LWilson@prairiefarms.com"/>
    <d v="2024-02-26T00:00:00"/>
    <s v="607 EAST BOURNE AVE"/>
    <s v="SOMERSET"/>
    <x v="22"/>
    <x v="57"/>
    <n v="196876"/>
    <s v="Job"/>
    <d v="2023-12-08T00:00:00"/>
    <x v="2"/>
    <s v="QVS95     "/>
    <s v="Freight Charges"/>
    <n v="1"/>
    <n v="65.17"/>
    <n v="65.17"/>
    <n v="16.2925"/>
    <s v="RAY JENNINGS  ext 270"/>
    <s v="PrairieFarmsDairyAccountsPayable@prairiefarms.com"/>
  </r>
  <r>
    <s v="PEARL VALLEY CHEESE"/>
    <s v="PEA1010"/>
    <s v="CHUCK ELLIS, David Burch"/>
    <s v="dburch@pearlvalleycheese.com"/>
    <d v="2024-01-08T00:00:00"/>
    <s v="54760 TOWNSHIP ROAD 90"/>
    <s v="FRESNO"/>
    <x v="13"/>
    <x v="167"/>
    <n v="202816"/>
    <s v="Y8GX"/>
    <d v="2024-01-08T00:00:00"/>
    <x v="2"/>
    <s v="QVS95     "/>
    <s v="Freight Charges"/>
    <n v="1"/>
    <n v="65.34"/>
    <n v="65.34"/>
    <n v="16.335000000000001"/>
    <s v="Diane Gress"/>
    <s v="diane@pearlvalleycheese.com"/>
  </r>
  <r>
    <s v="SARTORI COMPANY/ ANTIGO"/>
    <s v="SAR1005"/>
    <s v="TASHA RASMUSSEN  MELISSA MILLER"/>
    <s v="trasmussen@sartoricheese.com; AntigoQA@sartoricheese.com; mmiller@sartoricheese.com"/>
    <d v="2024-02-05T00:00:00"/>
    <s v="201 MORSE STREET"/>
    <s v="ANTIGO"/>
    <x v="0"/>
    <x v="76"/>
    <n v="201326"/>
    <s v="Job"/>
    <d v="2023-12-13T00:00:00"/>
    <x v="3"/>
    <s v="QVS95     "/>
    <s v="Freight Charges"/>
    <n v="1"/>
    <n v="65.56"/>
    <n v="65.56"/>
    <n v="16.39"/>
    <s v="TASHA RASMUSSEN  MELISSA MILLER"/>
    <s v="accountspayable@sartoricompany.com"/>
  </r>
  <r>
    <s v="ARLA FOODS PRODUCTION LLC"/>
    <s v="ARL1010"/>
    <s v="Joanne Ruebl"/>
    <s v="runne@arlafoods.com; olmae@arlafoods.com"/>
    <d v="2024-03-04T00:00:00"/>
    <s v="489 HOLLAND COURT"/>
    <s v="KAUKAUNA"/>
    <x v="0"/>
    <x v="92"/>
    <n v="194722"/>
    <s v="Job"/>
    <d v="2023-11-16T00:00:00"/>
    <x v="3"/>
    <s v="QVS95     "/>
    <s v="Freight Charges"/>
    <n v="2"/>
    <n v="132.47999999999999"/>
    <n v="66.239999999999995"/>
    <n v="16.559999999999999"/>
    <s v="Joanne Ruebl"/>
    <s v="arlausa_wi_ap@arlafoods.com"/>
  </r>
  <r>
    <s v="WAPSIE VALLEY CREAMERY"/>
    <s v="WAP1010"/>
    <s v="Russ Beier   Cristy Grover"/>
    <s v="russb@wapsievalley.com; cristyg@wapsievalley.com"/>
    <d v="2024-01-09T00:00:00"/>
    <s v="300 10TH ST NE"/>
    <s v="INDEPENDENCE"/>
    <x v="4"/>
    <x v="70"/>
    <n v="193782"/>
    <s v="Job"/>
    <d v="2023-11-07T00:00:00"/>
    <x v="3"/>
    <s v="QVS95     "/>
    <s v="Freight Charges"/>
    <n v="2"/>
    <n v="133.84"/>
    <n v="66.92"/>
    <n v="16.73"/>
    <s v="Russ Beier"/>
    <s v="wvcap@wapsievalley.com; teresad@wapsievalley.com"/>
  </r>
  <r>
    <s v="WAPSIE VALLEY CREAMERY"/>
    <s v="WAP1010"/>
    <s v="Russ Beier   Cristy Grover"/>
    <s v="russb@wapsievalley.com; cristyg@wapsievalley.com"/>
    <d v="2024-02-20T00:00:00"/>
    <s v="300 10TH ST NE"/>
    <s v="INDEPENDENCE"/>
    <x v="4"/>
    <x v="70"/>
    <n v="193788"/>
    <s v="Job"/>
    <d v="2023-11-07T00:00:00"/>
    <x v="3"/>
    <s v="QVS95     "/>
    <s v="Freight Charges"/>
    <n v="2"/>
    <n v="135.36000000000001"/>
    <n v="67.680000000000007"/>
    <n v="16.920000000000002"/>
    <s v="Russ Beier"/>
    <s v="wvcap@wapsievalley.com; teresad@wapsievalley.com"/>
  </r>
  <r>
    <s v="ARLA FOODS PRODUCTION LLC"/>
    <s v="ARL1010"/>
    <s v="Joanne Ruebl"/>
    <s v="runne@arlafoods.com; olmae@arlafoods.com"/>
    <d v="2024-02-05T00:00:00"/>
    <s v="489 HOLLAND COURT"/>
    <s v="KAUKAUNA"/>
    <x v="0"/>
    <x v="92"/>
    <n v="194720"/>
    <s v="Job"/>
    <d v="2023-11-16T00:00:00"/>
    <x v="3"/>
    <s v="QVS95     "/>
    <s v="Freight Charges"/>
    <n v="1"/>
    <n v="67.760000000000005"/>
    <n v="67.760000000000005"/>
    <n v="16.940000000000001"/>
    <s v="Joanne Ruebl"/>
    <s v="arlausa_wi_ap@arlafoods.com"/>
  </r>
  <r>
    <s v="MULLINS CHEESE INC"/>
    <s v="MUL1005"/>
    <s v="ADAM MULLINS  RYAN PETERSON"/>
    <s v="adam@mullinscheese.com; adamd@mullinscheese.biz"/>
    <d v="2024-02-05T00:00:00"/>
    <s v="204000 County Road DB"/>
    <s v="MOSINEE"/>
    <x v="0"/>
    <x v="40"/>
    <n v="195159"/>
    <s v="Job"/>
    <d v="2023-11-27T00:00:00"/>
    <x v="3"/>
    <s v="QVS95     "/>
    <s v="Freight Charges"/>
    <n v="1"/>
    <n v="67.760000000000005"/>
    <n v="67.760000000000005"/>
    <n v="16.940000000000001"/>
    <s v="ADAM MULLINS  RYAN PETERSON"/>
    <s v="payables@mullinscheese.biz"/>
  </r>
  <r>
    <s v="SAFEWAY INC"/>
    <s v="SAF1005"/>
    <s v="Li He MANJEET Luis Morales"/>
    <s v="Li.He@safeway.com; Luis.Morales@safeway.com"/>
    <d v="2024-01-30T00:00:00"/>
    <s v="2000 ADAMS AVE"/>
    <s v="SAN LEANDRO"/>
    <x v="7"/>
    <x v="56"/>
    <n v="203586"/>
    <s v="Y8GX"/>
    <d v="2024-01-29T00:00:00"/>
    <x v="2"/>
    <s v="QVS95     "/>
    <s v="Freight Charges"/>
    <n v="1"/>
    <n v="67.78"/>
    <n v="67.78"/>
    <n v="16.945"/>
    <s v="MANJEET"/>
    <s v="Luis.Morales@safeway.com; Santa.TerrazasPerez@albertsons.com"/>
  </r>
  <r>
    <s v="DANONE - DALLAS"/>
    <s v="WHI1040"/>
    <s v="AMANDA HALEPASKA "/>
    <s v="Jeanne.milligan@danone.com; Amanda.HALEPASKA@danone.com"/>
    <d v="2024-02-23T00:00:00"/>
    <s v="3333 DAN MORTON DRIVE"/>
    <s v="DALLAS"/>
    <x v="15"/>
    <x v="122"/>
    <n v="204148"/>
    <s v="Y8GX"/>
    <d v="2024-02-23T00:00:00"/>
    <x v="3"/>
    <s v="QVS95     "/>
    <s v="Freight Charges"/>
    <n v="1"/>
    <n v="68.959999999999994"/>
    <n v="68.959999999999994"/>
    <n v="17.239999999999998"/>
    <s v="AMANDA HALEPASKA "/>
    <s v="DanoneUSInvoices@danone.com; jeanne.milligan@danone.com"/>
  </r>
  <r>
    <s v="KROGER - JACKSON ICE CREAM/KS"/>
    <s v="JAC1010"/>
    <s v="MARLENA THOMPSON"/>
    <s v="marlena.thompson@kroger.com; chase.mahoney@kroger.com; lisa.goering@kroger.com"/>
    <d v="2024-01-15T00:00:00"/>
    <s v="2600 EAST 4TH"/>
    <s v="HUTCHINSON"/>
    <x v="25"/>
    <x v="87"/>
    <n v="197040"/>
    <s v="Job"/>
    <d v="2023-12-08T00:00:00"/>
    <x v="3"/>
    <s v="QVS95     "/>
    <s v="Freight Charges"/>
    <n v="1"/>
    <n v="69.56"/>
    <n v="69.56"/>
    <n v="17.39"/>
    <s v="MARLENA THOMPSON"/>
    <s v="angela.gilley@kroger.com;DQCIAccountsReceivable@EurofinsUS.com"/>
  </r>
  <r>
    <s v="DEAN FOODS/REITER"/>
    <s v="REI1001"/>
    <s v="BRIAN WOZNIAK  RICHY WILLIAMS, RICK BIZZARRI"/>
    <s v="brian_wozniak@deanfoods.com; richy_williams@deanfoods.com; rick_bizzarri@deanfoods.com; brian.wozniak@dfamilk.com"/>
    <d v="2024-01-16T00:00:00"/>
    <s v="1961 COMMERCE CIRCLE"/>
    <s v="SPRINGFIELD"/>
    <x v="13"/>
    <x v="86"/>
    <n v="200412"/>
    <s v="Job"/>
    <d v="2023-12-11T00:00:00"/>
    <x v="3"/>
    <s v="QVS95     "/>
    <s v="Freight Charges"/>
    <n v="1"/>
    <n v="69.56"/>
    <n v="69.56"/>
    <n v="17.39"/>
    <s v="RICHY WILLIAMS, RICK BIZZARRI"/>
    <s v="invoices@deanfoods.coupahost.com"/>
  </r>
  <r>
    <s v="Kroger - Crossroad Farms Dairy"/>
    <s v="KRO1040"/>
    <s v="Carl Lowery"/>
    <s v="carl.lowery@kroger.com"/>
    <d v="2024-01-15T00:00:00"/>
    <s v="400 South Short Bridge Rd"/>
    <s v="Indianapolis"/>
    <x v="26"/>
    <x v="168"/>
    <n v="203200"/>
    <s v="Job"/>
    <d v="2024-01-11T00:00:00"/>
    <x v="3"/>
    <s v="QVS95     "/>
    <s v="Freight Charges"/>
    <n v="1"/>
    <n v="69.56"/>
    <n v="69.56"/>
    <n v="17.39"/>
    <s v="Carl Lowery"/>
    <s v="carl.lowery@kroger.com"/>
  </r>
  <r>
    <s v="BLUE BELL CREAMERY - BROKEN ARROW"/>
    <s v="BLU1025"/>
    <s v="PATRICIA BRITTENHAM  JEFF MARTIN MATTHEW SMITHBERG"/>
    <s v="Patricia.Brittenham@bluebell.com; jeff.martin@bluebell.com; "/>
    <d v="2024-01-03T00:00:00"/>
    <s v="8201 EAST HWY 51"/>
    <s v="BROKEN ARROW"/>
    <x v="23"/>
    <x v="81"/>
    <n v="192417"/>
    <s v="Job"/>
    <d v="2023-11-03T00:00:00"/>
    <x v="3"/>
    <s v="QVS95     "/>
    <s v="Freight Charges"/>
    <n v="1"/>
    <n v="69.760000000000005"/>
    <n v="69.760000000000005"/>
    <n v="17.440000000000001"/>
    <s v="PATRICIA BRITTENHAM  JEFF MARTIN MATTHEW SMITHBERG"/>
    <s v="Patricia.Brittenham@bluebell.com; jeff.martin@bluebell.com; faith.garman@bluebell.com"/>
  </r>
  <r>
    <s v="BLUE BELL CREAMERY - BROKEN ARROW"/>
    <s v="BLU1025"/>
    <s v="PATRICIA BRITTENHAM  JEFF MARTIN MATTHEW SMITHBERG"/>
    <s v="Patricia.Brittenham@bluebell.com; jeff.martin@bluebell.com; "/>
    <d v="2024-01-30T00:00:00"/>
    <s v="8201 EAST HWY 51"/>
    <s v="BROKEN ARROW"/>
    <x v="23"/>
    <x v="81"/>
    <n v="192419"/>
    <s v="Job"/>
    <d v="2023-11-03T00:00:00"/>
    <x v="3"/>
    <s v="QVS95     "/>
    <s v="Freight Charges"/>
    <n v="1"/>
    <n v="69.88"/>
    <n v="69.88"/>
    <n v="17.47"/>
    <s v="PATRICIA BRITTENHAM  JEFF MARTIN MATTHEW SMITHBERG"/>
    <s v="Patricia.Brittenham@bluebell.com; jeff.martin@bluebell.com; faith.garman@bluebell.com"/>
  </r>
  <r>
    <s v="Kroger - Crossroad Farms Dairy"/>
    <s v="KRO1040"/>
    <s v="Carl Lowery"/>
    <s v="carl.lowery@kroger.com"/>
    <d v="2024-01-23T00:00:00"/>
    <s v="400 South Short Bridge Rd"/>
    <s v="Indianapolis"/>
    <x v="26"/>
    <x v="168"/>
    <n v="203346"/>
    <s v="Y8GX"/>
    <d v="2024-01-18T00:00:00"/>
    <x v="3"/>
    <s v="QVS95     "/>
    <s v="Freight Charges"/>
    <n v="1"/>
    <n v="69.88"/>
    <n v="69.88"/>
    <n v="17.47"/>
    <s v="Carl Lowery"/>
    <s v="carl.lowery@kroger.com"/>
  </r>
  <r>
    <s v="VERN DALE PRODUCTS, INC - LYNDON"/>
    <s v="VER1020"/>
    <s v="Nicole Frederickson "/>
    <s v="nfrederickson@verndaleproducts.com; dforbes@verndaleproducts.com"/>
    <d v="2024-02-05T00:00:00"/>
    <s v="8445 LYNDON ST"/>
    <s v="DETROIT"/>
    <x v="37"/>
    <x v="169"/>
    <n v="194519"/>
    <s v="Job"/>
    <d v="2023-11-10T00:00:00"/>
    <x v="3"/>
    <s v="QVS95     "/>
    <s v="Freight Charges"/>
    <n v="1"/>
    <n v="70"/>
    <n v="70"/>
    <n v="17.5"/>
    <s v="Nicole Frederickson "/>
    <s v="nfrederickson@verndaleproducts.com; fred@verndaleproducts.com"/>
  </r>
  <r>
    <s v="NEBRASKA DEPT OF AG"/>
    <s v="NEB1010"/>
    <s v="Kathy Piper"/>
    <s v="Kathy.piper@nebraska.gov"/>
    <d v="2024-01-03T00:00:00"/>
    <s v="3703 S 14TH STREET"/>
    <s v="LINCOLN"/>
    <x v="11"/>
    <x v="170"/>
    <n v="201911"/>
    <s v="Job"/>
    <d v="2023-12-21T00:00:00"/>
    <x v="3"/>
    <s v="QVS95     "/>
    <s v="Freight Charges"/>
    <n v="1"/>
    <n v="70"/>
    <n v="70"/>
    <n v="17.5"/>
    <s v="Kathy Piper"/>
    <s v="Kathy.piper@nebraska.gov"/>
  </r>
  <r>
    <s v="NEBRASKA DEPT OF AG"/>
    <s v="NEB1010"/>
    <s v="Kathy Piper"/>
    <s v="Kathy.piper@nebraska.gov"/>
    <d v="2024-01-09T00:00:00"/>
    <s v="3703 S 14TH STREET"/>
    <s v="LINCOLN"/>
    <x v="11"/>
    <x v="170"/>
    <n v="201912"/>
    <s v="Job"/>
    <d v="2023-12-21T00:00:00"/>
    <x v="3"/>
    <s v="QVS95     "/>
    <s v="Freight Charges"/>
    <n v="1"/>
    <n v="70"/>
    <n v="70"/>
    <n v="17.5"/>
    <s v="Kathy Piper"/>
    <s v="Kathy.piper@nebraska.gov"/>
  </r>
  <r>
    <s v="NEBRASKA DEPT OF AG"/>
    <s v="NEB1010"/>
    <s v="Kathy Piper"/>
    <s v="Kathy.piper@nebraska.gov"/>
    <d v="2024-01-16T00:00:00"/>
    <s v="3703 S 14TH STREET"/>
    <s v="LINCOLN"/>
    <x v="11"/>
    <x v="170"/>
    <n v="201913"/>
    <s v="Job"/>
    <d v="2023-12-21T00:00:00"/>
    <x v="3"/>
    <s v="QVS95     "/>
    <s v="Freight Charges"/>
    <n v="1"/>
    <n v="70"/>
    <n v="70"/>
    <n v="17.5"/>
    <s v="Kathy Piper"/>
    <s v="Kathy.piper@nebraska.gov"/>
  </r>
  <r>
    <s v="NEBRASKA DEPT OF AG"/>
    <s v="NEB1010"/>
    <s v="Kathy Piper"/>
    <s v="Kathy.piper@nebraska.gov"/>
    <d v="2024-01-23T00:00:00"/>
    <s v="3703 S 14TH STREET"/>
    <s v="LINCOLN"/>
    <x v="11"/>
    <x v="170"/>
    <n v="201914"/>
    <s v="Job"/>
    <d v="2023-12-21T00:00:00"/>
    <x v="3"/>
    <s v="QVS95     "/>
    <s v="Freight Charges"/>
    <n v="1"/>
    <n v="70"/>
    <n v="70"/>
    <n v="17.5"/>
    <s v="Kathy Piper"/>
    <s v="Kathy.piper@nebraska.gov"/>
  </r>
  <r>
    <s v="NEBRASKA DEPT OF AG"/>
    <s v="NEB1010"/>
    <s v="Kathy Piper"/>
    <s v="Kathy.piper@nebraska.gov"/>
    <d v="2024-01-30T00:00:00"/>
    <s v="3703 S 14TH STREET"/>
    <s v="LINCOLN"/>
    <x v="11"/>
    <x v="170"/>
    <n v="201915"/>
    <s v="Job"/>
    <d v="2023-12-21T00:00:00"/>
    <x v="3"/>
    <s v="QVS95     "/>
    <s v="Freight Charges"/>
    <n v="1"/>
    <n v="70"/>
    <n v="70"/>
    <n v="17.5"/>
    <s v="Kathy Piper"/>
    <s v="Kathy.piper@nebraska.gov"/>
  </r>
  <r>
    <s v="NEBRASKA DEPT OF AG"/>
    <s v="NEB1010"/>
    <s v="Kathy Piper"/>
    <s v="Kathy.piper@nebraska.gov"/>
    <d v="2024-02-06T00:00:00"/>
    <s v="3703 S 14TH STREET"/>
    <s v="LINCOLN"/>
    <x v="11"/>
    <x v="170"/>
    <n v="201916"/>
    <s v="Job"/>
    <d v="2023-12-21T00:00:00"/>
    <x v="3"/>
    <s v="QVS95     "/>
    <s v="Freight Charges"/>
    <n v="1"/>
    <n v="70"/>
    <n v="70"/>
    <n v="17.5"/>
    <s v="Kathy Piper"/>
    <s v="Kathy.piper@nebraska.gov"/>
  </r>
  <r>
    <s v="NEBRASKA DEPT OF AG"/>
    <s v="NEB1010"/>
    <s v="Kathy Piper"/>
    <s v="Kathy.piper@nebraska.gov"/>
    <d v="2024-02-13T00:00:00"/>
    <s v="3703 S 14TH STREET"/>
    <s v="LINCOLN"/>
    <x v="11"/>
    <x v="170"/>
    <n v="201917"/>
    <s v="Job"/>
    <d v="2023-12-21T00:00:00"/>
    <x v="3"/>
    <s v="QVS95     "/>
    <s v="Freight Charges"/>
    <n v="1"/>
    <n v="70"/>
    <n v="70"/>
    <n v="17.5"/>
    <s v="Kathy Piper"/>
    <s v="Kathy.piper@nebraska.gov"/>
  </r>
  <r>
    <s v="NEBRASKA DEPT OF AG"/>
    <s v="NEB1010"/>
    <s v="Kathy Piper"/>
    <s v="Kathy.piper@nebraska.gov"/>
    <d v="2024-02-20T00:00:00"/>
    <s v="3703 S 14TH STREET"/>
    <s v="LINCOLN"/>
    <x v="11"/>
    <x v="170"/>
    <n v="201918"/>
    <s v="Job"/>
    <d v="2023-12-21T00:00:00"/>
    <x v="3"/>
    <s v="QVS95     "/>
    <s v="Freight Charges"/>
    <n v="1"/>
    <n v="70"/>
    <n v="70"/>
    <n v="17.5"/>
    <s v="Kathy Piper"/>
    <s v="Kathy.piper@nebraska.gov"/>
  </r>
  <r>
    <s v="NEBRASKA DEPT OF AG"/>
    <s v="NEB1010"/>
    <s v="Kathy Piper"/>
    <s v="Kathy.piper@nebraska.gov"/>
    <d v="2024-02-27T00:00:00"/>
    <s v="3703 S 14TH STREET"/>
    <s v="LINCOLN"/>
    <x v="11"/>
    <x v="170"/>
    <n v="201919"/>
    <s v="Job"/>
    <d v="2023-12-21T00:00:00"/>
    <x v="3"/>
    <s v="QVS95     "/>
    <s v="Freight Charges"/>
    <n v="1"/>
    <n v="70"/>
    <n v="70"/>
    <n v="17.5"/>
    <s v="Kathy Piper"/>
    <s v="Kathy.piper@nebraska.gov"/>
  </r>
  <r>
    <s v="Richmond Beverage Solutions, LLC (DFA)"/>
    <s v="SMI1011"/>
    <s v="Jeorgene Gaddy"/>
    <s v="jeorgenegaddy@SmithFoods.com"/>
    <d v="2024-03-04T00:00:00"/>
    <s v="1590 N.W. 11TH STREET"/>
    <s v="RICHMOND"/>
    <x v="26"/>
    <x v="171"/>
    <n v="204278"/>
    <s v="Y8GX"/>
    <d v="2024-03-04T00:00:00"/>
    <x v="3"/>
    <s v="QVS95     "/>
    <s v="Freight Charges"/>
    <n v="1"/>
    <n v="70"/>
    <n v="70"/>
    <n v="17.5"/>
    <s v="Jeorgene Gaddy"/>
    <s v="dairybrandsinvoices@dfamilk.com; christina.alexander6@dfamilk.com"/>
  </r>
  <r>
    <s v="BREWSTER CHEESE CO./STOCKTON CHEESE "/>
    <s v="STO1015"/>
    <s v="PEGGY STAR  JEFF JOGERST"/>
    <s v="pstarr@brewstercheese.com; jjogerst@brewstercheese.com; tdittmar@brewstercheese.com"/>
    <d v="2024-02-20T00:00:00"/>
    <s v="300 WEST RAILROAD AVE"/>
    <s v="STOCKTON"/>
    <x v="8"/>
    <x v="97"/>
    <n v="194060"/>
    <s v="Job"/>
    <d v="2023-11-08T00:00:00"/>
    <x v="3"/>
    <s v="QVS95     "/>
    <s v="Freight Charges"/>
    <n v="1"/>
    <n v="70.040000000000006"/>
    <n v="70.040000000000006"/>
    <n v="17.510000000000002"/>
    <s v="PEGGY STAR  JEFF JOGERST"/>
    <s v="bwanek@brewstercheese.com"/>
  </r>
  <r>
    <s v="VERN DALE PRODUCTS, INC - LYNDON"/>
    <s v="VER1020"/>
    <s v="Nicole Frederickson "/>
    <s v="nfrederickson@verndaleproducts.com; dforbes@verndaleproducts.com"/>
    <d v="2024-02-12T00:00:00"/>
    <s v="8445 LYNDON ST"/>
    <s v="DETROIT"/>
    <x v="37"/>
    <x v="169"/>
    <n v="194520"/>
    <s v="Job"/>
    <d v="2023-11-10T00:00:00"/>
    <x v="3"/>
    <s v="QVS95     "/>
    <s v="Freight Charges"/>
    <n v="1"/>
    <n v="70.12"/>
    <n v="70.12"/>
    <n v="17.53"/>
    <s v="Nicole Frederickson "/>
    <s v="nfrederickson@verndaleproducts.com; fred@verndaleproducts.com"/>
  </r>
  <r>
    <s v="VALLEY QUEEN CHEESE"/>
    <s v="VQC1011"/>
    <s v="Tosha Overby "/>
    <s v="TOverby@vqcheese.com"/>
    <d v="2024-01-03T00:00:00"/>
    <s v="108 SOUTH MAIN"/>
    <s v="MILBANK"/>
    <x v="5"/>
    <x v="88"/>
    <n v="193728"/>
    <s v="Job"/>
    <d v="2023-11-07T00:00:00"/>
    <x v="3"/>
    <s v="QVS95     "/>
    <s v="Freight Charges"/>
    <n v="1"/>
    <n v="70.52"/>
    <n v="70.52"/>
    <n v="17.63"/>
    <s v="TOSHA OVERBY"/>
    <s v="TOverby@vqcheese.com; athronson@vqcheese.com; apinvoices@vqcheese.com"/>
  </r>
  <r>
    <s v="WELLS ENTERPRISES, INC."/>
    <s v="WEL1012"/>
    <s v="KRISTIN DABERKOW DAVE HARNACK  Jose Q Kirsten Day "/>
    <s v="kkdaberkow@bluebunny.com; klgroetken@bluebunny.com; dcharnack@bluebunny.com; JJQuintani@bluebunny.com"/>
    <d v="2024-01-16T00:00:00"/>
    <s v="1500 - 12TH AVE SW"/>
    <s v="LE MARS"/>
    <x v="4"/>
    <x v="79"/>
    <n v="194553"/>
    <s v="Job"/>
    <d v="2023-11-10T00:00:00"/>
    <x v="3"/>
    <s v="QVS95     "/>
    <s v="Freight Charges"/>
    <n v="1"/>
    <n v="70.52"/>
    <n v="70.52"/>
    <n v="17.63"/>
    <s v="KRISTIN DABERKOW"/>
    <s v="AP@BLUEBUNNY.COM"/>
  </r>
  <r>
    <s v="BEL BRANDS USA - BROOKINGS"/>
    <s v="BEL1040"/>
    <s v="Vladmir L/Steven Hauger"/>
    <s v="VLABUN@groupe-bel.com; shauger@belbrandsusa.com"/>
    <d v="2024-01-22T00:00:00"/>
    <s v="1400 32nd Ave"/>
    <s v="BROOKINGS"/>
    <x v="5"/>
    <x v="172"/>
    <n v="203310"/>
    <s v="Y8GX"/>
    <d v="2024-01-16T00:00:00"/>
    <x v="3"/>
    <s v="QVS95     "/>
    <s v="Freight Charges"/>
    <n v="2"/>
    <n v="141.52000000000001"/>
    <n v="70.760000000000005"/>
    <n v="17.690000000000001"/>
    <s v="CASSEY WATSON"/>
    <s v="us_ap@groupe-bel.com"/>
  </r>
  <r>
    <s v="VALLEY QUEEN CHEESE"/>
    <s v="VQC1011"/>
    <s v="Tosha Overby "/>
    <s v="TOverby@vqcheese.com"/>
    <d v="2024-01-09T00:00:00"/>
    <s v="108 SOUTH MAIN"/>
    <s v="MILBANK"/>
    <x v="5"/>
    <x v="88"/>
    <n v="193729"/>
    <s v="Job"/>
    <d v="2023-11-07T00:00:00"/>
    <x v="3"/>
    <s v="QVS95     "/>
    <s v="Freight Charges"/>
    <n v="1"/>
    <n v="70.8"/>
    <n v="70.8"/>
    <n v="17.7"/>
    <s v="TOSHA OVERBY"/>
    <s v="TOverby@vqcheese.com; athronson@vqcheese.com; apinvoices@vqcheese.com"/>
  </r>
  <r>
    <s v="WAPSIE VALLEY CREAMERY"/>
    <s v="WAP1010"/>
    <s v="Russ Beier   Cristy Grover"/>
    <s v="russb@wapsievalley.com; cristyg@wapsievalley.com"/>
    <d v="2024-02-06T00:00:00"/>
    <s v="300 10TH ST NE"/>
    <s v="INDEPENDENCE"/>
    <x v="4"/>
    <x v="70"/>
    <n v="193786"/>
    <s v="Job"/>
    <d v="2023-11-07T00:00:00"/>
    <x v="3"/>
    <s v="QVS95     "/>
    <s v="Freight Charges"/>
    <n v="2"/>
    <n v="141.76"/>
    <n v="70.88"/>
    <n v="17.72"/>
    <s v="Russ Beier"/>
    <s v="wvcap@wapsievalley.com; teresad@wapsievalley.com"/>
  </r>
  <r>
    <s v="Land O'Lakes - Tulare, CA"/>
    <s v="DAI1000"/>
    <s v="Steven Correia  Ronie Sandoval"/>
    <s v="SCorreia@landolakes.com; RPhengsavath2@landolakes.com"/>
    <d v="2024-02-05T00:00:00"/>
    <s v="400 SOUTH M ST"/>
    <s v="TULARE"/>
    <x v="7"/>
    <x v="63"/>
    <n v="196597"/>
    <s v="Job"/>
    <d v="2023-12-08T00:00:00"/>
    <x v="2"/>
    <s v="QVS95     "/>
    <s v="Freight Charges"/>
    <n v="1"/>
    <n v="70.900000000000006"/>
    <n v="70.900000000000006"/>
    <n v="17.725000000000001"/>
    <s v=""/>
    <s v="DQCIAccountsReceivable@EurofinsUS.com"/>
  </r>
  <r>
    <s v="WELLS ENTERPRISES, INC."/>
    <s v="WEL1012"/>
    <s v="KRISTIN DABERKOW DAVE HARNACK  Jose Q Kirsten Day "/>
    <s v="kkdaberkow@bluebunny.com; klgroetken@bluebunny.com; dcharnack@bluebunny.com; JJQuintani@bluebunny.com"/>
    <d v="2024-01-30T00:00:00"/>
    <s v="1500 - 12TH AVE SW"/>
    <s v="LE MARS"/>
    <x v="4"/>
    <x v="79"/>
    <n v="194555"/>
    <s v="Job"/>
    <d v="2023-11-10T00:00:00"/>
    <x v="3"/>
    <s v="QVS95     "/>
    <s v="Freight Charges"/>
    <n v="1"/>
    <n v="71.12"/>
    <n v="71.12"/>
    <n v="17.78"/>
    <s v="KRISTIN DABERKOW"/>
    <s v="AP@BLUEBUNNY.COM"/>
  </r>
  <r>
    <s v="PRAIRIE FARMS DAIRY"/>
    <s v="PRA1022"/>
    <s v="RANDY HANSON/JULIE CHAPMAN    WAS SWI1010"/>
    <s v="rhanson@prairiefarms.com; jchapman@prairiefarms.com"/>
    <d v="2024-01-16T00:00:00"/>
    <s v="3510 CENTRAL AVENUE"/>
    <s v="DUBUQUE"/>
    <x v="4"/>
    <x v="18"/>
    <n v="203250"/>
    <s v="Y8GX"/>
    <d v="2024-01-12T00:00:00"/>
    <x v="1"/>
    <s v="QVS95     "/>
    <s v="Freight Charges"/>
    <n v="1"/>
    <n v="71.17"/>
    <n v="71.17"/>
    <n v="17.7925"/>
    <s v="RANDY HANSON/JULIE CHAPMAN "/>
    <s v="PrairieFarmsDairyAccountsPayable@prairiefarms.com"/>
  </r>
  <r>
    <s v="WELLS ENTERPRISES, INC."/>
    <s v="WEL1012"/>
    <s v="KRISTIN DABERKOW DAVE HARNACK  Jose Q Kirsten Day "/>
    <s v="kkdaberkow@bluebunny.com; klgroetken@bluebunny.com; dcharnack@bluebunny.com; JJQuintani@bluebunny.com"/>
    <d v="2024-02-27T00:00:00"/>
    <s v="1500 - 12TH AVE SW"/>
    <s v="LE MARS"/>
    <x v="4"/>
    <x v="79"/>
    <n v="194558"/>
    <s v="Job"/>
    <d v="2023-11-10T00:00:00"/>
    <x v="3"/>
    <s v="QVS95     "/>
    <s v="Freight Charges"/>
    <n v="1"/>
    <n v="71.2"/>
    <n v="71.2"/>
    <n v="17.8"/>
    <s v="KRISTIN DABERKOW"/>
    <s v="AP@BLUEBUNNY.COM"/>
  </r>
  <r>
    <s v="WELLS ENTERPRISES, INC."/>
    <s v="WEL1012"/>
    <s v="KRISTIN DABERKOW DAVE HARNACK  Jose Q Kirsten Day "/>
    <s v="kkdaberkow@bluebunny.com; klgroetken@bluebunny.com; dcharnack@bluebunny.com; JJQuintani@bluebunny.com"/>
    <d v="2024-02-13T00:00:00"/>
    <s v="1500 - 12TH AVE SW"/>
    <s v="LE MARS"/>
    <x v="4"/>
    <x v="79"/>
    <n v="194556"/>
    <s v="Job"/>
    <d v="2023-11-10T00:00:00"/>
    <x v="3"/>
    <s v="QVS95     "/>
    <s v="Freight Charges"/>
    <n v="1"/>
    <n v="71.36"/>
    <n v="71.36"/>
    <n v="17.84"/>
    <s v="KRISTIN DABERKOW"/>
    <s v="AP@BLUEBUNNY.COM"/>
  </r>
  <r>
    <s v="Dean Foods - City of Industry, CA"/>
    <s v="HEA1040"/>
    <s v="GINA AGUILA  (WAS SANTEE DAIRIES) "/>
    <s v="gina_aguila@deanfoods.com; gina.aguila@altadenadairy.com"/>
    <d v="2024-01-09T00:00:00"/>
    <s v="17851 E RAILROAD STREET"/>
    <s v="CITY OF INDUSTRY"/>
    <x v="7"/>
    <x v="173"/>
    <n v="192660"/>
    <s v="Job"/>
    <d v="2023-11-03T00:00:00"/>
    <x v="3"/>
    <s v="QVS95     "/>
    <s v="Freight Charges"/>
    <n v="1"/>
    <n v="71.48"/>
    <n v="71.48"/>
    <n v="17.87"/>
    <s v="WAS SANTEE DAIRIES GINA AGUILA"/>
    <s v="gina_aguila@deanfoods.com; invoices@deanfoods.coupahost.com"/>
  </r>
  <r>
    <s v="STRAUS FAMILY CREAMERY"/>
    <s v="STR1010"/>
    <s v="Fernando A. Arellano  Paula Castro Katherine Stair"/>
    <s v="QATeam@strausmilk.com; katherine@strausmilk.com"/>
    <d v="2024-01-15T00:00:00"/>
    <s v="655 Park Court"/>
    <s v="Rohnert Park"/>
    <x v="7"/>
    <x v="174"/>
    <n v="192932"/>
    <s v="Job"/>
    <d v="2023-11-03T00:00:00"/>
    <x v="3"/>
    <s v="QVS95     "/>
    <s v="Freight Charges"/>
    <n v="1"/>
    <n v="71.48"/>
    <n v="71.48"/>
    <n v="17.87"/>
    <s v="Fernando A. Arellano"/>
    <s v="accountspayable@strausmilk.com"/>
  </r>
  <r>
    <s v="MILK SPECIALTIES GLOBAL"/>
    <s v="MIL1090"/>
    <s v="Alan Abney Beth Koenig"/>
    <s v="AAbney@milkspecialties.com; BKoenig@milkspecialties.com"/>
    <d v="2024-01-08T00:00:00"/>
    <s v="715 N DIVISADERO ST"/>
    <s v="VISALIA"/>
    <x v="7"/>
    <x v="175"/>
    <n v="193636"/>
    <s v="Job"/>
    <d v="2023-11-07T00:00:00"/>
    <x v="3"/>
    <s v="QVS95     "/>
    <s v="Freight Charges"/>
    <n v="1"/>
    <n v="71.48"/>
    <n v="71.48"/>
    <n v="17.87"/>
    <s v="ACCOUNTS PAYABLE"/>
    <s v="actpay@milkspecialties.com"/>
  </r>
  <r>
    <s v="UNIVERSITY OF CALIFORNIA, DAVIS"/>
    <s v="UNI1110"/>
    <s v=" Kathy Kurth Wora Berisso"/>
    <s v="klkurth@ucdavis.edu; wbberisso@ucdavis.edu"/>
    <d v="2024-01-16T00:00:00"/>
    <s v="CAHFS SAN BERNARDINO"/>
    <s v="SAN BERNARDINO"/>
    <x v="7"/>
    <x v="176"/>
    <n v="194316"/>
    <s v="Y8GX"/>
    <d v="2023-11-10T00:00:00"/>
    <x v="3"/>
    <s v="QVS95     "/>
    <s v="Freight Charges"/>
    <n v="1"/>
    <n v="71.48"/>
    <n v="71.48"/>
    <n v="17.87"/>
    <s v="Wora Berisso  Kathy Kurth "/>
    <s v="cahfs-ap@ad3.ucdavis.edu"/>
  </r>
  <r>
    <s v="SAFEWAY FOODS/CLACKAMAS"/>
    <s v="SAF1031"/>
    <s v="PRESTON SWAIN"/>
    <s v="Preston.Swain@safeway.com"/>
    <d v="2024-01-16T00:00:00"/>
    <s v="16800 SE EVELYN ST"/>
    <s v="CLACKAMAS"/>
    <x v="38"/>
    <x v="177"/>
    <n v="194927"/>
    <s v="Job"/>
    <d v="2023-11-17T00:00:00"/>
    <x v="3"/>
    <s v="QVS95     "/>
    <s v="Freight Charges"/>
    <n v="1"/>
    <n v="71.48"/>
    <n v="71.48"/>
    <n v="17.87"/>
    <s v="PRESTON SWAIN"/>
    <s v="preston.swain@safeway.com; Peggy.Neill@Safeway.com"/>
  </r>
  <r>
    <s v="Crystal Creamery - Foster Farms - Fortu"/>
    <s v="FOS1001"/>
    <s v="Anthony Gennrich, Sumindar Kaur"/>
    <s v="agennrich@crystalcreamery.com; skaur@crystalcreamery.com"/>
    <d v="2024-01-08T00:00:00"/>
    <s v="415 KANSAS AVE"/>
    <s v="MODESTO"/>
    <x v="7"/>
    <x v="178"/>
    <n v="201197"/>
    <s v="Job"/>
    <d v="2023-12-12T00:00:00"/>
    <x v="3"/>
    <s v="QVS95     "/>
    <s v="Freight Charges"/>
    <n v="1"/>
    <n v="71.48"/>
    <n v="71.48"/>
    <n v="17.87"/>
    <s v="Anthony Gennrich"/>
    <s v="ap1@crystalcreamery.com"/>
  </r>
  <r>
    <s v="Danone North America  - CITY OF INDUSTRY"/>
    <s v="WHI1025"/>
    <s v="Andrew Smith   SHIVANI GUPTA"/>
    <s v="andrew.smith1@danone.com; ebby.safari@danone.com; shailendra.vyas@danone.com"/>
    <d v="2024-01-16T00:00:00"/>
    <s v="18275 ARENTH AVE"/>
    <s v="CITY OF INDUSTRY"/>
    <x v="7"/>
    <x v="173"/>
    <n v="201852"/>
    <s v="Job"/>
    <d v="2023-12-21T00:00:00"/>
    <x v="3"/>
    <s v="QVS95     "/>
    <s v="Freight Charges"/>
    <n v="1"/>
    <n v="71.48"/>
    <n v="71.48"/>
    <n v="17.87"/>
    <s v="Rachel Altovar"/>
    <s v="DanoneUSInvoices@danone.com;Rachel.Altovar@danone.com"/>
  </r>
  <r>
    <s v="UNIVERSITY OF CALIFORNIA, DAVIS"/>
    <s v="UNI1110"/>
    <s v=" Kathy Kurth Wora Berisso"/>
    <s v="klkurth@ucdavis.edu; wbberisso@ucdavis.edu"/>
    <d v="2024-01-03T00:00:00"/>
    <s v="CAHFS SAN BERNARDINO"/>
    <s v="SAN BERNARDINO"/>
    <x v="7"/>
    <x v="176"/>
    <n v="194315"/>
    <s v="Y8GX"/>
    <d v="2023-11-10T00:00:00"/>
    <x v="3"/>
    <s v="QVS95     "/>
    <s v="Freight Charges"/>
    <n v="1"/>
    <n v="71.680000000000007"/>
    <n v="71.680000000000007"/>
    <n v="17.920000000000002"/>
    <s v="Wora Berisso  Kathy Kurth "/>
    <s v="cahfs-ap@ad3.ucdavis.edu"/>
  </r>
  <r>
    <s v="Crystal Creamery - Foster Farms - Fortu"/>
    <s v="FOS1001"/>
    <s v="Anthony Gennrich, Sumindar Kaur"/>
    <s v="agennrich@crystalcreamery.com; skaur@crystalcreamery.com"/>
    <d v="2024-01-03T00:00:00"/>
    <s v="415 KANSAS AVE"/>
    <s v="MODESTO"/>
    <x v="7"/>
    <x v="178"/>
    <n v="197383"/>
    <s v="Job"/>
    <d v="2023-12-08T00:00:00"/>
    <x v="3"/>
    <s v="QVS95     "/>
    <s v="Freight Charges"/>
    <n v="1"/>
    <n v="71.680000000000007"/>
    <n v="71.680000000000007"/>
    <n v="17.920000000000002"/>
    <s v="Anthony Gennrich"/>
    <s v="ap1@crystalcreamery.com"/>
  </r>
  <r>
    <s v="DEAN FOODS/REITER"/>
    <s v="REI1001"/>
    <s v="BRIAN WOZNIAK  RICHY WILLIAMS, RICK BIZZARRI"/>
    <s v="brian_wozniak@deanfoods.com; richy_williams@deanfoods.com; rick_bizzarri@deanfoods.com; brian.wozniak@dfamilk.com"/>
    <d v="2024-02-13T00:00:00"/>
    <s v="1961 COMMERCE CIRCLE"/>
    <s v="SPRINGFIELD"/>
    <x v="13"/>
    <x v="86"/>
    <n v="200414"/>
    <s v="Job"/>
    <d v="2023-12-11T00:00:00"/>
    <x v="3"/>
    <s v="QVS95     "/>
    <s v="Freight Charges"/>
    <n v="1"/>
    <n v="71.680000000000007"/>
    <n v="71.680000000000007"/>
    <n v="17.920000000000002"/>
    <s v="RICHY WILLIAMS, RICK BIZZARRI"/>
    <s v="invoices@deanfoods.coupahost.com"/>
  </r>
  <r>
    <s v="ORGANIC VALLEY/MCMINVILLE CREAMERY"/>
    <s v="FAR1005"/>
    <s v="JESSICA LEWIS Rosie Newton"/>
    <s v="jessica.lewis@organicvalley.coop;Rosemarie.Clark@organicvalley.coop,emily.platt@organicvalley.coop"/>
    <d v="2024-01-03T00:00:00"/>
    <s v="700 NORTH HWY 99 WEST"/>
    <s v="MCMINNVILLE"/>
    <x v="38"/>
    <x v="179"/>
    <n v="202290"/>
    <s v="Job"/>
    <d v="2023-12-29T00:00:00"/>
    <x v="3"/>
    <s v="QVS95     "/>
    <s v="Freight Charges"/>
    <n v="1"/>
    <n v="71.680000000000007"/>
    <n v="71.680000000000007"/>
    <n v="17.920000000000002"/>
    <s v="JESSICA LEWIS"/>
    <s v="accountspayable@organicvalley.coop; Rosemarie.Clark@organicvalley.coop; accountspayable@organicvalley.com"/>
  </r>
  <r>
    <s v="TILLAMOOK COUNTY CREAMERY ASSN"/>
    <s v="TIL1010"/>
    <s v="AMY SPENCE"/>
    <s v="Aspence@tillamook.com; ksatter@tillamook.com;PStenberg@tillamook.com; mtitterington@tillamook.com"/>
    <d v="2024-02-20T00:00:00"/>
    <s v="4175 HWY 101 NORTH"/>
    <s v="TILLAMOOK"/>
    <x v="38"/>
    <x v="180"/>
    <n v="194433"/>
    <s v="Job"/>
    <d v="2023-11-10T00:00:00"/>
    <x v="2"/>
    <s v="QVS95     "/>
    <s v="Freight Charges"/>
    <n v="1"/>
    <n v="71.73"/>
    <n v="71.73"/>
    <n v="17.932500000000001"/>
    <s v="AMY SPENCE"/>
    <s v="AP@TILLAMOOK.COM"/>
  </r>
  <r>
    <s v="BLUE BELL CREAMERY - BROKEN ARROW"/>
    <s v="BLU1025"/>
    <s v="PATRICIA BRITTENHAM  JEFF MARTIN MATTHEW SMITHBERG"/>
    <s v="Patricia.Brittenham@bluebell.com; jeff.martin@bluebell.com; "/>
    <d v="2024-02-27T00:00:00"/>
    <s v="8201 EAST HWY 51"/>
    <s v="BROKEN ARROW"/>
    <x v="23"/>
    <x v="81"/>
    <n v="192420"/>
    <s v="Job"/>
    <d v="2023-11-03T00:00:00"/>
    <x v="3"/>
    <s v="QVS95     "/>
    <s v="Freight Charges"/>
    <n v="1"/>
    <n v="71.8"/>
    <n v="71.8"/>
    <n v="17.95"/>
    <s v="PATRICIA BRITTENHAM  JEFF MARTIN MATTHEW SMITHBERG"/>
    <s v="Patricia.Brittenham@bluebell.com; jeff.martin@bluebell.com; faith.garman@bluebell.com"/>
  </r>
  <r>
    <s v="MILK SPECIALTIES GLOBAL"/>
    <s v="MIL1090"/>
    <s v="Alan Abney Beth Koenig"/>
    <s v="AAbney@milkspecialties.com; BKoenig@milkspecialties.com"/>
    <d v="2024-01-22T00:00:00"/>
    <s v="715 N DIVISADERO ST"/>
    <s v="VISALIA"/>
    <x v="7"/>
    <x v="175"/>
    <n v="193637"/>
    <s v="Job"/>
    <d v="2023-11-07T00:00:00"/>
    <x v="3"/>
    <s v="QVS95     "/>
    <s v="Freight Charges"/>
    <n v="1"/>
    <n v="71.8"/>
    <n v="71.8"/>
    <n v="17.95"/>
    <s v="ACCOUNTS PAYABLE"/>
    <s v="actpay@milkspecialties.com"/>
  </r>
  <r>
    <s v="UNIVERSITY OF CALIFORNIA, DAVIS"/>
    <s v="UNI1110"/>
    <s v=" Kathy Kurth Wora Berisso"/>
    <s v="klkurth@ucdavis.edu; wbberisso@ucdavis.edu"/>
    <d v="2024-01-30T00:00:00"/>
    <s v="CAHFS SAN BERNARDINO"/>
    <s v="SAN BERNARDINO"/>
    <x v="7"/>
    <x v="176"/>
    <n v="194317"/>
    <s v="Y8GX"/>
    <d v="2023-11-10T00:00:00"/>
    <x v="3"/>
    <s v="QVS95     "/>
    <s v="Freight Charges"/>
    <n v="1"/>
    <n v="71.8"/>
    <n v="71.8"/>
    <n v="17.95"/>
    <s v="Wora Berisso  Kathy Kurth "/>
    <s v="cahfs-ap@ad3.ucdavis.edu"/>
  </r>
  <r>
    <s v="ALTA-DENA DAIRY"/>
    <s v="ALT1005"/>
    <s v="Grace Cheng MIMI LEE"/>
    <s v="gcheng1@dfamilk.com; mimi.lee@altadenadairy.com"/>
    <d v="2024-01-30T00:00:00"/>
    <s v="17637 E VALLEY BLVD"/>
    <s v="CITY OF INDUSTRY"/>
    <x v="7"/>
    <x v="181"/>
    <n v="199255"/>
    <s v="Job"/>
    <d v="2023-12-11T00:00:00"/>
    <x v="3"/>
    <s v="QVS95     "/>
    <s v="Freight Charges"/>
    <n v="1"/>
    <n v="71.8"/>
    <n v="71.8"/>
    <n v="17.95"/>
    <s v="CAROLYN YU x260 VINOD VYAS"/>
    <s v="invoices@deanfoods.coupahost.com"/>
  </r>
  <r>
    <s v="Stremicks Heritage Foods"/>
    <s v="HER1030"/>
    <s v="Violeta Bratu/LAB"/>
    <s v="vbratu@heritage-foods.com"/>
    <d v="2024-01-29T00:00:00"/>
    <s v="4002 Westminiester Avenue"/>
    <s v="Santa Ana"/>
    <x v="7"/>
    <x v="182"/>
    <n v="201055"/>
    <s v="Job"/>
    <d v="2023-12-12T00:00:00"/>
    <x v="3"/>
    <s v="QVS95     "/>
    <s v="Freight Charges"/>
    <n v="1"/>
    <n v="71.8"/>
    <n v="71.8"/>
    <n v="17.95"/>
    <s v="Accounts Payable"/>
    <s v="apheritage@heritage-foods.com;vbratu@heritage-foods.com"/>
  </r>
  <r>
    <s v="Crystal Creamery - Foster Farms - Fortu"/>
    <s v="FOS1001"/>
    <s v="Anthony Gennrich, Sumindar Kaur"/>
    <s v="agennrich@crystalcreamery.com; skaur@crystalcreamery.com"/>
    <d v="2024-01-23T00:00:00"/>
    <s v="415 KANSAS AVE"/>
    <s v="MODESTO"/>
    <x v="7"/>
    <x v="178"/>
    <n v="201198"/>
    <s v="Job"/>
    <d v="2023-12-12T00:00:00"/>
    <x v="3"/>
    <s v="QVS95     "/>
    <s v="Freight Charges"/>
    <n v="1"/>
    <n v="71.8"/>
    <n v="71.8"/>
    <n v="17.95"/>
    <s v="Anthony Gennrich"/>
    <s v="ap1@crystalcreamery.com"/>
  </r>
  <r>
    <s v="NESTLE USA/ANDERSON"/>
    <s v="NES1030"/>
    <s v="Milk Receiving Lab "/>
    <s v="Stephen.OConnor@us.nestle.com; Abigail.Bickel@us.nestle.com; Brandon.Russell@US.nestle.com; Stephen.OConnor@US.nestle.com;  thomas.kimmerling1@us.nestle.com"/>
    <d v="2024-02-27T00:00:00"/>
    <s v="4301 WEST 73rd STREET"/>
    <s v="ANDERSON"/>
    <x v="26"/>
    <x v="85"/>
    <n v="202064"/>
    <s v="Job"/>
    <d v="2023-12-27T00:00:00"/>
    <x v="3"/>
    <s v="QVS95     "/>
    <s v="Freight Charges"/>
    <n v="1"/>
    <n v="71.8"/>
    <n v="71.8"/>
    <n v="17.95"/>
    <s v=""/>
    <s v="Victoria.Goodspeed@us.nestle.com; Stephen.OConnor@US.nestle.com; Brandon.Russell@US.nestle.com"/>
  </r>
  <r>
    <s v="REX CREAMERY"/>
    <s v="REX1010"/>
    <s v="Roberto Esparza"/>
    <s v="robertoe@rexcreamery.com"/>
    <d v="2024-01-23T00:00:00"/>
    <s v="5743 SMITHWAY ST #105"/>
    <s v="COMMERCE"/>
    <x v="7"/>
    <x v="183"/>
    <n v="203114"/>
    <s v="Job"/>
    <d v="2024-01-11T00:00:00"/>
    <x v="3"/>
    <s v="QVS95     "/>
    <s v="Freight Charges"/>
    <n v="1"/>
    <n v="71.8"/>
    <n v="71.8"/>
    <n v="17.95"/>
    <s v="Roberto Esparza"/>
    <s v="invoices@rexcreamery.com"/>
  </r>
  <r>
    <s v="Dean Foods - City of Industry, CA"/>
    <s v="HEA1040"/>
    <s v="GINA AGUILA  (WAS SANTEE DAIRIES) "/>
    <s v="gina_aguila@deanfoods.com; gina.aguila@altadenadairy.com"/>
    <d v="2024-02-06T00:00:00"/>
    <s v="17851 E RAILROAD STREET"/>
    <s v="CITY OF INDUSTRY"/>
    <x v="7"/>
    <x v="173"/>
    <n v="192662"/>
    <s v="Job"/>
    <d v="2023-11-03T00:00:00"/>
    <x v="3"/>
    <s v="QVS95     "/>
    <s v="Freight Charges"/>
    <n v="1"/>
    <n v="71.92"/>
    <n v="71.92"/>
    <n v="17.98"/>
    <s v="WAS SANTEE DAIRIES GINA AGUILA"/>
    <s v="gina_aguila@deanfoods.com; invoices@deanfoods.coupahost.com"/>
  </r>
  <r>
    <s v="MILK SPECIALTIES GLOBAL"/>
    <s v="MIL1090"/>
    <s v="Alan Abney Beth Koenig"/>
    <s v="AAbney@milkspecialties.com; BKoenig@milkspecialties.com"/>
    <d v="2024-02-06T00:00:00"/>
    <s v="715 N DIVISADERO ST"/>
    <s v="VISALIA"/>
    <x v="7"/>
    <x v="175"/>
    <n v="193639"/>
    <s v="Job"/>
    <d v="2023-11-07T00:00:00"/>
    <x v="3"/>
    <s v="QVS95     "/>
    <s v="Freight Charges"/>
    <n v="1"/>
    <n v="71.92"/>
    <n v="71.92"/>
    <n v="17.98"/>
    <s v="ACCOUNTS PAYABLE"/>
    <s v="actpay@milkspecialties.com"/>
  </r>
  <r>
    <s v="ORGANIC VALLEY/MCMINVILLE CREAMERY"/>
    <s v="FAR1005"/>
    <s v="JESSICA LEWIS Rosie Newton"/>
    <s v="jessica.lewis@organicvalley.coop;Rosemarie.Clark@organicvalley.coop,emily.platt@organicvalley.coop"/>
    <d v="2024-02-06T00:00:00"/>
    <s v="700 NORTH HWY 99 WEST"/>
    <s v="MCMINNVILLE"/>
    <x v="38"/>
    <x v="179"/>
    <n v="202293"/>
    <s v="Job"/>
    <d v="2023-12-29T00:00:00"/>
    <x v="3"/>
    <s v="QVS95     "/>
    <s v="Freight Charges"/>
    <n v="1"/>
    <n v="71.92"/>
    <n v="71.92"/>
    <n v="17.98"/>
    <s v="JESSICA LEWIS"/>
    <s v="accountspayable@organicvalley.coop; Rosemarie.Clark@organicvalley.coop; accountspayable@organicvalley.com"/>
  </r>
  <r>
    <s v="Crystal Creamery - Foster Farms - Fortu"/>
    <s v="FOS1001"/>
    <s v="Anthony Gennrich, Sumindar Kaur"/>
    <s v="agennrich@crystalcreamery.com; skaur@crystalcreamery.com"/>
    <d v="2024-02-06T00:00:00"/>
    <s v="415 KANSAS AVE"/>
    <s v="MODESTO"/>
    <x v="7"/>
    <x v="178"/>
    <n v="203377"/>
    <s v="Job"/>
    <d v="2024-01-19T00:00:00"/>
    <x v="3"/>
    <s v="QVS95     "/>
    <s v="Freight Charges"/>
    <n v="1"/>
    <n v="71.92"/>
    <n v="71.92"/>
    <n v="17.98"/>
    <s v="Anthony Gennrich"/>
    <s v="ap1@crystalcreamery.com"/>
  </r>
  <r>
    <s v="SAFEWAY FOODS/CLACKAMAS"/>
    <s v="SAF1031"/>
    <s v="PRESTON SWAIN"/>
    <s v="Preston.Swain@safeway.com"/>
    <d v="2024-02-05T00:00:00"/>
    <s v="16800 SE EVELYN ST"/>
    <s v="CLACKAMAS"/>
    <x v="38"/>
    <x v="177"/>
    <n v="203843"/>
    <s v="Y8GX"/>
    <d v="2024-02-02T00:00:00"/>
    <x v="3"/>
    <s v="QVS95     "/>
    <s v="Freight Charges"/>
    <n v="1"/>
    <n v="71.92"/>
    <n v="71.92"/>
    <n v="17.98"/>
    <s v="PRESTON SWAIN"/>
    <s v="preston.swain@safeway.com; Peggy.Neill@Safeway.com"/>
  </r>
  <r>
    <s v="UNIVERSITY OF CALIFORNIA, DAVIS"/>
    <s v="UNI1110"/>
    <s v=" Kathy Kurth Wora Berisso"/>
    <s v="klkurth@ucdavis.edu; wbberisso@ucdavis.edu"/>
    <d v="2024-02-13T00:00:00"/>
    <s v="CAHFS SAN BERNARDINO"/>
    <s v="SAN BERNARDINO"/>
    <x v="7"/>
    <x v="176"/>
    <n v="194318"/>
    <s v="Y8GX"/>
    <d v="2023-11-10T00:00:00"/>
    <x v="3"/>
    <s v="QVS95     "/>
    <s v="Freight Charges"/>
    <n v="1"/>
    <n v="72.040000000000006"/>
    <n v="72.040000000000006"/>
    <n v="18.010000000000002"/>
    <s v="Wora Berisso  Kathy Kurth "/>
    <s v="cahfs-ap@ad3.ucdavis.edu"/>
  </r>
  <r>
    <s v="SAFEWAY FOODS/CLACKAMAS"/>
    <s v="SAF1031"/>
    <s v="PRESTON SWAIN"/>
    <s v="Preston.Swain@safeway.com"/>
    <d v="2024-02-13T00:00:00"/>
    <s v="16800 SE EVELYN ST"/>
    <s v="CLACKAMAS"/>
    <x v="38"/>
    <x v="177"/>
    <n v="194929"/>
    <s v="Job"/>
    <d v="2023-11-17T00:00:00"/>
    <x v="3"/>
    <s v="QVS95     "/>
    <s v="Freight Charges"/>
    <n v="1"/>
    <n v="72.040000000000006"/>
    <n v="72.040000000000006"/>
    <n v="18.010000000000002"/>
    <s v="PRESTON SWAIN"/>
    <s v="preston.swain@safeway.com; Peggy.Neill@Safeway.com"/>
  </r>
  <r>
    <s v="Crystal Creamery - Foster Farms - Fortu"/>
    <s v="FOS1001"/>
    <s v="Anthony Gennrich, Sumindar Kaur"/>
    <s v="agennrich@crystalcreamery.com; skaur@crystalcreamery.com"/>
    <d v="2024-02-12T00:00:00"/>
    <s v="415 KANSAS AVE"/>
    <s v="MODESTO"/>
    <x v="7"/>
    <x v="178"/>
    <n v="203378"/>
    <s v="Job"/>
    <d v="2024-01-19T00:00:00"/>
    <x v="3"/>
    <s v="QVS95     "/>
    <s v="Freight Charges"/>
    <n v="1"/>
    <n v="72.040000000000006"/>
    <n v="72.040000000000006"/>
    <n v="18.010000000000002"/>
    <s v="Anthony Gennrich"/>
    <s v="ap1@crystalcreamery.com"/>
  </r>
  <r>
    <s v="STRAUS FAMILY CREAMERY"/>
    <s v="STR1010"/>
    <s v="Fernando A. Arellano  Paula Castro Katherine Stair"/>
    <s v="QATeam@strausmilk.com; katherine@strausmilk.com"/>
    <d v="2024-02-19T00:00:00"/>
    <s v="655 Park Court"/>
    <s v="Rohnert Park"/>
    <x v="7"/>
    <x v="174"/>
    <n v="192934"/>
    <s v="Job"/>
    <d v="2023-11-03T00:00:00"/>
    <x v="3"/>
    <s v="QVS95     "/>
    <s v="Freight Charges"/>
    <n v="1"/>
    <n v="72.16"/>
    <n v="72.16"/>
    <n v="18.04"/>
    <s v="Fernando A. Arellano"/>
    <s v="accountspayable@strausmilk.com"/>
  </r>
  <r>
    <s v="MILK SPECIALTIES GLOBAL"/>
    <s v="MIL1090"/>
    <s v="Alan Abney Beth Koenig"/>
    <s v="AAbney@milkspecialties.com; BKoenig@milkspecialties.com"/>
    <d v="2024-02-19T00:00:00"/>
    <s v="715 N DIVISADERO ST"/>
    <s v="VISALIA"/>
    <x v="7"/>
    <x v="175"/>
    <n v="193640"/>
    <s v="Job"/>
    <d v="2023-11-07T00:00:00"/>
    <x v="3"/>
    <s v="QVS95     "/>
    <s v="Freight Charges"/>
    <n v="1"/>
    <n v="72.16"/>
    <n v="72.16"/>
    <n v="18.04"/>
    <s v="ACCOUNTS PAYABLE"/>
    <s v="actpay@milkspecialties.com"/>
  </r>
  <r>
    <s v="UNIVERSITY OF CALIFORNIA, DAVIS"/>
    <s v="UNI1110"/>
    <s v=" Kathy Kurth Wora Berisso"/>
    <s v="klkurth@ucdavis.edu; wbberisso@ucdavis.edu"/>
    <d v="2024-02-27T00:00:00"/>
    <s v="CAHFS SAN BERNARDINO"/>
    <s v="SAN BERNARDINO"/>
    <x v="7"/>
    <x v="176"/>
    <n v="194319"/>
    <s v="Y8GX"/>
    <d v="2023-11-10T00:00:00"/>
    <x v="3"/>
    <s v="QVS95     "/>
    <s v="Freight Charges"/>
    <n v="1"/>
    <n v="72.16"/>
    <n v="72.16"/>
    <n v="18.04"/>
    <s v="Wora Berisso  Kathy Kurth "/>
    <s v="cahfs-ap@ad3.ucdavis.edu"/>
  </r>
  <r>
    <s v="Crystal Creamery - Foster Farms - Fortu"/>
    <s v="FOS1001"/>
    <s v="Anthony Gennrich, Sumindar Kaur"/>
    <s v="agennrich@crystalcreamery.com; skaur@crystalcreamery.com"/>
    <d v="2024-02-20T00:00:00"/>
    <s v="415 KANSAS AVE"/>
    <s v="MODESTO"/>
    <x v="7"/>
    <x v="178"/>
    <n v="203379"/>
    <s v="Job"/>
    <d v="2024-01-19T00:00:00"/>
    <x v="3"/>
    <s v="QVS95     "/>
    <s v="Freight Charges"/>
    <n v="1"/>
    <n v="72.16"/>
    <n v="72.16"/>
    <n v="18.04"/>
    <s v="Anthony Gennrich"/>
    <s v="ap1@crystalcreamery.com"/>
  </r>
  <r>
    <s v="HOLLANDIA DAIRY"/>
    <s v="HOL1010"/>
    <s v="Steven Burgueño"/>
    <s v="Steven_Burgueno@hollandiadairy.com"/>
    <d v="2024-02-26T00:00:00"/>
    <s v="622 E MISSION RD"/>
    <s v="SAN MARCOS"/>
    <x v="7"/>
    <x v="184"/>
    <n v="204154"/>
    <s v="Y8GX"/>
    <d v="2024-02-23T00:00:00"/>
    <x v="3"/>
    <s v="QVS95     "/>
    <s v="Freight Charges"/>
    <n v="1"/>
    <n v="72.16"/>
    <n v="72.16"/>
    <n v="18.04"/>
    <s v="Steven Burgueno"/>
    <s v="Pasepa_Leeper@Hollandiadairy.com; Steven_Burgueno@hollandiadairy.com"/>
  </r>
  <r>
    <s v="BREWSTER CHEESE CO./STOCKTON CHEESE "/>
    <s v="STO1015"/>
    <s v="PEGGY STAR  JEFF JOGERST"/>
    <s v="pstarr@brewstercheese.com; jjogerst@brewstercheese.com; tdittmar@brewstercheese.com"/>
    <d v="2024-02-27T00:00:00"/>
    <s v="300 WEST RAILROAD AVE"/>
    <s v="STOCKTON"/>
    <x v="8"/>
    <x v="97"/>
    <n v="194061"/>
    <s v="Job"/>
    <d v="2023-11-08T00:00:00"/>
    <x v="3"/>
    <s v="QVS95     "/>
    <s v="Freight Charges"/>
    <n v="1"/>
    <n v="72.239999999999995"/>
    <n v="72.239999999999995"/>
    <n v="18.059999999999999"/>
    <s v="PEGGY STAR  JEFF JOGERST"/>
    <s v="bwanek@brewstercheese.com"/>
  </r>
  <r>
    <s v="Foremost Farms USA - Greenville, MI"/>
    <s v="GRE1080"/>
    <s v="NATALIE MONJON"/>
    <s v="natalie.monjon@foremostfarms.com; natalie.rice@foremostfarms.com; scott.hart@foremostfarms.com; tyler.taylor@foremostfarms.com"/>
    <d v="2024-01-16T00:00:00"/>
    <s v="6501 FITZNER RD"/>
    <s v="GREENVILLE"/>
    <x v="37"/>
    <x v="185"/>
    <n v="192647"/>
    <s v="Job"/>
    <d v="2023-11-03T00:00:00"/>
    <x v="3"/>
    <s v="QVS95     "/>
    <s v="Freight Charges"/>
    <n v="1"/>
    <n v="73.400000000000006"/>
    <n v="73.400000000000006"/>
    <n v="18.350000000000001"/>
    <s v="NATALIE MONJON"/>
    <s v="Acctpay@Foremostfarms.com"/>
  </r>
  <r>
    <s v="PRAIRIE FARMS DAIRY"/>
    <s v="PRA1012"/>
    <s v="ERICA SCHWINGHAMMER"/>
    <s v="eschwinghammer@prairiefarms.com"/>
    <d v="2024-01-08T00:00:00"/>
    <s v="722 BROADWAY"/>
    <s v="ANDERSON"/>
    <x v="26"/>
    <x v="186"/>
    <n v="194357"/>
    <s v="Job"/>
    <d v="2023-11-10T00:00:00"/>
    <x v="3"/>
    <s v="QVS95     "/>
    <s v="Freight Charges"/>
    <n v="1"/>
    <n v="73.400000000000006"/>
    <n v="73.400000000000006"/>
    <n v="18.350000000000001"/>
    <s v="ACCOUNTS PAYABLE"/>
    <s v="cbarnes@prairiefarms.com"/>
  </r>
  <r>
    <s v="PRAIRIE FARMS DAIRY"/>
    <s v="PRA1012"/>
    <s v="ERICA SCHWINGHAMMER"/>
    <s v="eschwinghammer@prairiefarms.com"/>
    <d v="2024-01-15T00:00:00"/>
    <s v="722 BROADWAY"/>
    <s v="ANDERSON"/>
    <x v="26"/>
    <x v="186"/>
    <n v="194358"/>
    <s v="Job"/>
    <d v="2023-11-10T00:00:00"/>
    <x v="3"/>
    <s v="QVS95     "/>
    <s v="Freight Charges"/>
    <n v="1"/>
    <n v="73.400000000000006"/>
    <n v="73.400000000000006"/>
    <n v="18.350000000000001"/>
    <s v="ACCOUNTS PAYABLE"/>
    <s v="cbarnes@prairiefarms.com"/>
  </r>
  <r>
    <s v="TAMARACK FARMS DAIRY"/>
    <s v="TAM1000"/>
    <s v="Laura Meza"/>
    <s v="laura.meza@kroger.com; stephen.klejka@kroger.com"/>
    <d v="2024-01-08T00:00:00"/>
    <s v="1701 TAMARACK RD"/>
    <s v="NEWARK"/>
    <x v="13"/>
    <x v="187"/>
    <n v="198686"/>
    <s v="Job"/>
    <d v="2023-12-08T00:00:00"/>
    <x v="3"/>
    <s v="QVS95     "/>
    <s v="Freight Charges"/>
    <n v="1"/>
    <n v="73.400000000000006"/>
    <n v="73.400000000000006"/>
    <n v="18.350000000000001"/>
    <s v="BLAKE BOWMAN"/>
    <s v="DQCIAccountsReceivable@eurofinsus.com;  laura.meza@kroger.com"/>
  </r>
  <r>
    <s v="General Mills - Reed City, MI"/>
    <s v="YOP1000"/>
    <s v="Lauren Maginnis "/>
    <s v="Lauren.Maginnis@genmills.com"/>
    <d v="2024-01-08T00:00:00"/>
    <s v="220 E. Todd Street.  "/>
    <s v="REED CITY"/>
    <x v="37"/>
    <x v="188"/>
    <n v="199157"/>
    <s v="Job"/>
    <d v="2023-12-11T00:00:00"/>
    <x v="3"/>
    <s v="QVS95     "/>
    <s v="Freight Charges"/>
    <n v="1"/>
    <n v="73.400000000000006"/>
    <n v="73.400000000000006"/>
    <n v="18.350000000000001"/>
    <s v="Lauren Maginnis "/>
    <s v="DQCIAccountsReceivable@EurofinsUS.com"/>
  </r>
  <r>
    <s v="General Mills - Reed City, MI"/>
    <s v="YOP1000"/>
    <s v="Lauren Maginnis "/>
    <s v="Lauren.Maginnis@genmills.com"/>
    <d v="2024-01-15T00:00:00"/>
    <s v="220 E. Todd Street.  "/>
    <s v="REED CITY"/>
    <x v="37"/>
    <x v="188"/>
    <n v="199158"/>
    <s v="Job"/>
    <d v="2023-12-11T00:00:00"/>
    <x v="3"/>
    <s v="QVS95     "/>
    <s v="Freight Charges"/>
    <n v="1"/>
    <n v="73.400000000000006"/>
    <n v="73.400000000000006"/>
    <n v="18.350000000000001"/>
    <s v="Lauren Maginnis "/>
    <s v="DQCIAccountsReceivable@EurofinsUS.com"/>
  </r>
  <r>
    <s v="MICHIGAN MILK PRODUCERS/CONSTN"/>
    <s v="MIC1005"/>
    <s v="Josh Bocker Justin Councell"/>
    <s v=" jbocker@mimilk.com; jcouncell@mimilk.com"/>
    <d v="2024-01-15T00:00:00"/>
    <s v="125 DEPOT ST"/>
    <s v="CONSTANTINE"/>
    <x v="37"/>
    <x v="189"/>
    <n v="200117"/>
    <s v="Job"/>
    <d v="2023-12-11T00:00:00"/>
    <x v="3"/>
    <s v="QVS95     "/>
    <s v="Freight Charges"/>
    <n v="1"/>
    <n v="73.400000000000006"/>
    <n v="73.400000000000006"/>
    <n v="18.350000000000001"/>
    <s v="Justin Councell Josh Bocker"/>
    <s v="APInvoices@mimilk.com"/>
  </r>
  <r>
    <s v="SensoryEffects Inc., a Balchem company"/>
    <s v="BAL1070"/>
    <s v="David Grimm"/>
    <s v="DGrimm@BALCHEM.COM;JWidman@balchem.com"/>
    <d v="2024-01-02T00:00:00"/>
    <s v="111 W. High St"/>
    <s v="Defiance "/>
    <x v="13"/>
    <x v="190"/>
    <n v="192354"/>
    <s v="Job"/>
    <d v="2023-11-03T00:00:00"/>
    <x v="3"/>
    <s v="QVS95     "/>
    <s v="Freight Charges"/>
    <n v="1"/>
    <n v="73.599999999999994"/>
    <n v="73.599999999999994"/>
    <n v="18.399999999999999"/>
    <s v="David Grimm"/>
    <s v="acourtney@balchem.com;DGrimm@BALCHEM.COM"/>
  </r>
  <r>
    <s v="PRAIRIE FARMS DAIRY"/>
    <s v="PRA1012"/>
    <s v="ERICA SCHWINGHAMMER"/>
    <s v="eschwinghammer@prairiefarms.com"/>
    <d v="2024-01-02T00:00:00"/>
    <s v="722 BROADWAY"/>
    <s v="ANDERSON"/>
    <x v="26"/>
    <x v="186"/>
    <n v="194356"/>
    <s v="Job"/>
    <d v="2023-11-10T00:00:00"/>
    <x v="3"/>
    <s v="QVS95     "/>
    <s v="Freight Charges"/>
    <n v="1"/>
    <n v="73.599999999999994"/>
    <n v="73.599999999999994"/>
    <n v="18.399999999999999"/>
    <s v="ACCOUNTS PAYABLE"/>
    <s v="cbarnes@prairiefarms.com"/>
  </r>
  <r>
    <s v="General Mills - Reed City, MI"/>
    <s v="YOP1000"/>
    <s v="Lauren Maginnis "/>
    <s v="Lauren.Maginnis@genmills.com"/>
    <d v="2024-01-02T00:00:00"/>
    <s v="220 E. Todd Street.  "/>
    <s v="REED CITY"/>
    <x v="37"/>
    <x v="188"/>
    <n v="199156"/>
    <s v="Job"/>
    <d v="2023-12-11T00:00:00"/>
    <x v="3"/>
    <s v="QVS95     "/>
    <s v="Freight Charges"/>
    <n v="1"/>
    <n v="73.599999999999994"/>
    <n v="73.599999999999994"/>
    <n v="18.399999999999999"/>
    <s v="Lauren Maginnis "/>
    <s v="DQCIAccountsReceivable@EurofinsUS.com"/>
  </r>
  <r>
    <s v="MICHIGAN MILK PRODUCERS/CONSTN"/>
    <s v="MIC1005"/>
    <s v="Josh Bocker Justin Councell"/>
    <s v=" jbocker@mimilk.com; jcouncell@mimilk.com"/>
    <d v="2024-01-03T00:00:00"/>
    <s v="125 DEPOT ST"/>
    <s v="CONSTANTINE"/>
    <x v="37"/>
    <x v="189"/>
    <n v="200115"/>
    <s v="Job"/>
    <d v="2023-12-11T00:00:00"/>
    <x v="3"/>
    <s v="QVS95     "/>
    <s v="Freight Charges"/>
    <n v="1"/>
    <n v="73.599999999999994"/>
    <n v="73.599999999999994"/>
    <n v="18.399999999999999"/>
    <s v="Justin Councell Josh Bocker"/>
    <s v="APInvoices@mimilk.com"/>
  </r>
  <r>
    <s v="SensoryEffects Inc., a Balchem company"/>
    <s v="BAL1070"/>
    <s v="David Grimm"/>
    <s v="DGrimm@BALCHEM.COM;JWidman@balchem.com"/>
    <d v="2024-01-30T00:00:00"/>
    <s v="111 W. High St"/>
    <s v="Defiance "/>
    <x v="13"/>
    <x v="190"/>
    <n v="192355"/>
    <s v="Job"/>
    <d v="2023-11-03T00:00:00"/>
    <x v="3"/>
    <s v="QVS95     "/>
    <s v="Freight Charges"/>
    <n v="1"/>
    <n v="73.72"/>
    <n v="73.72"/>
    <n v="18.43"/>
    <s v="David Grimm"/>
    <s v="acourtney@balchem.com;DGrimm@BALCHEM.COM"/>
  </r>
  <r>
    <s v="DFA - Meadowlark - Garden City, KS"/>
    <s v="DAI1150"/>
    <s v="MESHACK ONDERI  MONICA SORIANO"/>
    <s v="monderi@dfamilk.com; msoriano@dfamilk.com; jscott3@dfamilk.com"/>
    <d v="2024-01-22T00:00:00"/>
    <s v="330 S HWY 83"/>
    <s v="GARDEN CITY"/>
    <x v="25"/>
    <x v="191"/>
    <n v="196648"/>
    <s v="Job"/>
    <d v="2023-12-08T00:00:00"/>
    <x v="3"/>
    <s v="QVS95     "/>
    <s v="Freight Charges"/>
    <n v="1"/>
    <n v="73.72"/>
    <n v="73.72"/>
    <n v="18.43"/>
    <s v="MESHACK ONDERI"/>
    <s v="DQCIAccountsReceivable@EurofinsUS.com"/>
  </r>
  <r>
    <s v="General Mills - Reed City, MI"/>
    <s v="YOP1000"/>
    <s v="Lauren Maginnis "/>
    <s v="Lauren.Maginnis@genmills.com"/>
    <d v="2024-01-23T00:00:00"/>
    <s v="220 E. Todd Street.  "/>
    <s v="REED CITY"/>
    <x v="37"/>
    <x v="188"/>
    <n v="199159"/>
    <s v="Job"/>
    <d v="2023-12-11T00:00:00"/>
    <x v="3"/>
    <s v="QVS95     "/>
    <s v="Freight Charges"/>
    <n v="1"/>
    <n v="73.72"/>
    <n v="73.72"/>
    <n v="18.43"/>
    <s v="Lauren Maginnis "/>
    <s v="DQCIAccountsReceivable@EurofinsUS.com"/>
  </r>
  <r>
    <s v="General Mills - Reed City, MI"/>
    <s v="YOP1000"/>
    <s v="Lauren Maginnis "/>
    <s v="Lauren.Maginnis@genmills.com"/>
    <d v="2024-01-29T00:00:00"/>
    <s v="220 E. Todd Street.  "/>
    <s v="REED CITY"/>
    <x v="37"/>
    <x v="188"/>
    <n v="199160"/>
    <s v="Job"/>
    <d v="2023-12-11T00:00:00"/>
    <x v="3"/>
    <s v="QVS95     "/>
    <s v="Freight Charges"/>
    <n v="1"/>
    <n v="73.72"/>
    <n v="73.72"/>
    <n v="18.43"/>
    <s v="Lauren Maginnis "/>
    <s v="DQCIAccountsReceivable@EurofinsUS.com"/>
  </r>
  <r>
    <s v="MICHIGAN MILK PRODUCERS/CONSTN"/>
    <s v="MIC1005"/>
    <s v="Josh Bocker Justin Councell"/>
    <s v=" jbocker@mimilk.com; jcouncell@mimilk.com"/>
    <d v="2024-01-29T00:00:00"/>
    <s v="125 DEPOT ST"/>
    <s v="CONSTANTINE"/>
    <x v="37"/>
    <x v="189"/>
    <n v="200118"/>
    <s v="Job"/>
    <d v="2023-12-11T00:00:00"/>
    <x v="3"/>
    <s v="QVS95     "/>
    <s v="Freight Charges"/>
    <n v="1"/>
    <n v="73.72"/>
    <n v="73.72"/>
    <n v="18.43"/>
    <s v="Justin Councell Josh Bocker"/>
    <s v="APInvoices@mimilk.com"/>
  </r>
  <r>
    <s v="SCHENKELS ALLSTAR DAIRY"/>
    <s v="SCH1030"/>
    <s v="Nicholas Makowski  Birgit Davis"/>
    <s v="schenkel_Lab@deanfoods.com; Birgit_Davis@deanfoods.com; Nicholas_Makowski@deanfoods.com; nicholas.makowski@dfamilk.com"/>
    <d v="2024-02-05T00:00:00"/>
    <s v="1019 FLAXMILL ROAD"/>
    <s v="HUNTINGTON"/>
    <x v="26"/>
    <x v="192"/>
    <n v="194134"/>
    <s v="Job"/>
    <d v="2023-11-08T00:00:00"/>
    <x v="3"/>
    <s v="QVS95     "/>
    <s v="Freight Charges"/>
    <n v="1"/>
    <n v="73.84"/>
    <n v="73.84"/>
    <n v="18.46"/>
    <s v="Nicholas Makowski"/>
    <s v=" invoices@deanfoods.coupahost.com"/>
  </r>
  <r>
    <s v="TAMARACK FARMS DAIRY"/>
    <s v="TAM1000"/>
    <s v="Laura Meza"/>
    <s v="laura.meza@kroger.com; stephen.klejka@kroger.com"/>
    <d v="2024-02-05T00:00:00"/>
    <s v="1701 TAMARACK RD"/>
    <s v="NEWARK"/>
    <x v="13"/>
    <x v="187"/>
    <n v="198688"/>
    <s v="Job"/>
    <d v="2023-12-08T00:00:00"/>
    <x v="3"/>
    <s v="QVS95     "/>
    <s v="Freight Charges"/>
    <n v="1"/>
    <n v="73.84"/>
    <n v="73.84"/>
    <n v="18.46"/>
    <s v="BLAKE BOWMAN"/>
    <s v="DQCIAccountsReceivable@eurofinsus.com;  laura.meza@kroger.com"/>
  </r>
  <r>
    <s v="General Mills - Reed City, MI"/>
    <s v="YOP1000"/>
    <s v="Lauren Maginnis "/>
    <s v="Lauren.Maginnis@genmills.com"/>
    <d v="2024-02-06T00:00:00"/>
    <s v="220 E. Todd Street.  "/>
    <s v="REED CITY"/>
    <x v="37"/>
    <x v="188"/>
    <n v="199161"/>
    <s v="Job"/>
    <d v="2023-12-11T00:00:00"/>
    <x v="3"/>
    <s v="QVS95     "/>
    <s v="Freight Charges"/>
    <n v="1"/>
    <n v="73.84"/>
    <n v="73.84"/>
    <n v="18.46"/>
    <s v="Lauren Maginnis "/>
    <s v="DQCIAccountsReceivable@EurofinsUS.com"/>
  </r>
  <r>
    <s v="Pacific Dairy Solutions, LLC"/>
    <s v="PAC1021"/>
    <s v="Patty Flores"/>
    <s v="patty.flores4@dfamilk.com"/>
    <d v="2024-02-06T00:00:00"/>
    <s v="20 Midwest Drive"/>
    <s v="Pacific"/>
    <x v="10"/>
    <x v="193"/>
    <n v="203845"/>
    <s v="Job"/>
    <d v="2024-02-05T00:00:00"/>
    <x v="3"/>
    <s v="QVS95     "/>
    <s v="Freight Charges"/>
    <n v="1"/>
    <n v="73.84"/>
    <n v="73.84"/>
    <n v="18.46"/>
    <s v="Tim Kearney"/>
    <s v="dairybrandsinvoices@dfamilk.com"/>
  </r>
  <r>
    <s v="PRAIRIE FARMS DAIRY"/>
    <s v="PRA1012"/>
    <s v="ERICA SCHWINGHAMMER"/>
    <s v="eschwinghammer@prairiefarms.com"/>
    <d v="2024-02-12T00:00:00"/>
    <s v="722 BROADWAY"/>
    <s v="ANDERSON"/>
    <x v="26"/>
    <x v="186"/>
    <n v="194359"/>
    <s v="Job"/>
    <d v="2023-11-10T00:00:00"/>
    <x v="3"/>
    <s v="QVS95     "/>
    <s v="Freight Charges"/>
    <n v="1"/>
    <n v="73.959999999999994"/>
    <n v="73.959999999999994"/>
    <n v="18.489999999999998"/>
    <s v="ACCOUNTS PAYABLE"/>
    <s v="cbarnes@prairiefarms.com"/>
  </r>
  <r>
    <s v="General Mills - Reed City, MI"/>
    <s v="YOP1000"/>
    <s v="Lauren Maginnis "/>
    <s v="Lauren.Maginnis@genmills.com"/>
    <d v="2024-02-12T00:00:00"/>
    <s v="220 E. Todd Street.  "/>
    <s v="REED CITY"/>
    <x v="37"/>
    <x v="188"/>
    <n v="199162"/>
    <s v="Job"/>
    <d v="2023-12-11T00:00:00"/>
    <x v="3"/>
    <s v="QVS95     "/>
    <s v="Freight Charges"/>
    <n v="1"/>
    <n v="73.959999999999994"/>
    <n v="73.959999999999994"/>
    <n v="18.489999999999998"/>
    <s v="Lauren Maginnis "/>
    <s v="DQCIAccountsReceivable@EurofinsUS.com"/>
  </r>
  <r>
    <s v="MICHIGAN MILK PRODUCERS/CONSTN"/>
    <s v="MIC1005"/>
    <s v="Josh Bocker Justin Councell"/>
    <s v=" jbocker@mimilk.com; jcouncell@mimilk.com"/>
    <d v="2024-02-12T00:00:00"/>
    <s v="125 DEPOT ST"/>
    <s v="CONSTANTINE"/>
    <x v="37"/>
    <x v="189"/>
    <n v="200120"/>
    <s v="Job"/>
    <d v="2023-12-11T00:00:00"/>
    <x v="3"/>
    <s v="QVS95     "/>
    <s v="Freight Charges"/>
    <n v="1"/>
    <n v="73.959999999999994"/>
    <n v="73.959999999999994"/>
    <n v="18.489999999999998"/>
    <s v="Justin Councell Josh Bocker"/>
    <s v="APInvoices@mimilk.com"/>
  </r>
  <r>
    <s v="SensoryEffects Inc., a Balchem company"/>
    <s v="BAL1070"/>
    <s v="David Grimm"/>
    <s v="DGrimm@BALCHEM.COM;JWidman@balchem.com"/>
    <d v="2024-02-26T00:00:00"/>
    <s v="111 W. High St"/>
    <s v="Defiance "/>
    <x v="13"/>
    <x v="190"/>
    <n v="192356"/>
    <s v="Job"/>
    <d v="2023-11-03T00:00:00"/>
    <x v="3"/>
    <s v="QVS95     "/>
    <s v="Freight Charges"/>
    <n v="1"/>
    <n v="74.08"/>
    <n v="74.08"/>
    <n v="18.52"/>
    <s v="David Grimm"/>
    <s v="acourtney@balchem.com;DGrimm@BALCHEM.COM"/>
  </r>
  <r>
    <s v="Foremost Farms USA - Greenville, MI"/>
    <s v="GRE1080"/>
    <s v="NATALIE MONJON"/>
    <s v="natalie.monjon@foremostfarms.com; natalie.rice@foremostfarms.com; scott.hart@foremostfarms.com; tyler.taylor@foremostfarms.com"/>
    <d v="2024-02-20T00:00:00"/>
    <s v="6501 FITZNER RD"/>
    <s v="GREENVILLE"/>
    <x v="37"/>
    <x v="185"/>
    <n v="192648"/>
    <s v="Job"/>
    <d v="2023-11-03T00:00:00"/>
    <x v="3"/>
    <s v="QVS95     "/>
    <s v="Freight Charges"/>
    <n v="1"/>
    <n v="74.08"/>
    <n v="74.08"/>
    <n v="18.52"/>
    <s v="NATALIE MONJON"/>
    <s v="Acctpay@Foremostfarms.com"/>
  </r>
  <r>
    <s v="PRAIRIE FARMS DAIRY"/>
    <s v="PRA1012"/>
    <s v="ERICA SCHWINGHAMMER"/>
    <s v="eschwinghammer@prairiefarms.com"/>
    <d v="2024-02-19T00:00:00"/>
    <s v="722 BROADWAY"/>
    <s v="ANDERSON"/>
    <x v="26"/>
    <x v="186"/>
    <n v="194360"/>
    <s v="Job"/>
    <d v="2023-11-10T00:00:00"/>
    <x v="3"/>
    <s v="QVS95     "/>
    <s v="Freight Charges"/>
    <n v="1"/>
    <n v="74.08"/>
    <n v="74.08"/>
    <n v="18.52"/>
    <s v="ACCOUNTS PAYABLE"/>
    <s v="cbarnes@prairiefarms.com"/>
  </r>
  <r>
    <s v="PRAIRIE FARMS DAIRY"/>
    <s v="PRA1012"/>
    <s v="ERICA SCHWINGHAMMER"/>
    <s v="eschwinghammer@prairiefarms.com"/>
    <d v="2024-02-26T00:00:00"/>
    <s v="722 BROADWAY"/>
    <s v="ANDERSON"/>
    <x v="26"/>
    <x v="186"/>
    <n v="194361"/>
    <s v="Job"/>
    <d v="2023-11-10T00:00:00"/>
    <x v="3"/>
    <s v="QVS95     "/>
    <s v="Freight Charges"/>
    <n v="1"/>
    <n v="74.08"/>
    <n v="74.08"/>
    <n v="18.52"/>
    <s v="ACCOUNTS PAYABLE"/>
    <s v="cbarnes@prairiefarms.com"/>
  </r>
  <r>
    <s v="DFA - Meadowlark - Garden City, KS"/>
    <s v="DAI1150"/>
    <s v="MESHACK ONDERI  MONICA SORIANO"/>
    <s v="monderi@dfamilk.com; msoriano@dfamilk.com; jscott3@dfamilk.com"/>
    <d v="2024-02-19T00:00:00"/>
    <s v="330 S HWY 83"/>
    <s v="GARDEN CITY"/>
    <x v="25"/>
    <x v="191"/>
    <n v="196652"/>
    <s v="Job"/>
    <d v="2023-12-08T00:00:00"/>
    <x v="3"/>
    <s v="QVS95     "/>
    <s v="Freight Charges"/>
    <n v="1"/>
    <n v="74.08"/>
    <n v="74.08"/>
    <n v="18.52"/>
    <s v="MESHACK ONDERI"/>
    <s v="DQCIAccountsReceivable@EurofinsUS.com"/>
  </r>
  <r>
    <s v="General Mills - Reed City, MI"/>
    <s v="YOP1000"/>
    <s v="Lauren Maginnis "/>
    <s v="Lauren.Maginnis@genmills.com"/>
    <d v="2024-02-19T00:00:00"/>
    <s v="220 E. Todd Street.  "/>
    <s v="REED CITY"/>
    <x v="37"/>
    <x v="188"/>
    <n v="199163"/>
    <s v="Job"/>
    <d v="2023-12-11T00:00:00"/>
    <x v="3"/>
    <s v="QVS95     "/>
    <s v="Freight Charges"/>
    <n v="1"/>
    <n v="74.08"/>
    <n v="74.08"/>
    <n v="18.52"/>
    <s v="Lauren Maginnis "/>
    <s v="DQCIAccountsReceivable@EurofinsUS.com"/>
  </r>
  <r>
    <s v="General Mills - Reed City, MI"/>
    <s v="YOP1000"/>
    <s v="Lauren Maginnis "/>
    <s v="Lauren.Maginnis@genmills.com"/>
    <d v="2024-02-26T00:00:00"/>
    <s v="220 E. Todd Street.  "/>
    <s v="REED CITY"/>
    <x v="37"/>
    <x v="188"/>
    <n v="199164"/>
    <s v="Job"/>
    <d v="2023-12-11T00:00:00"/>
    <x v="3"/>
    <s v="QVS95     "/>
    <s v="Freight Charges"/>
    <n v="1"/>
    <n v="74.08"/>
    <n v="74.08"/>
    <n v="18.52"/>
    <s v="Lauren Maginnis "/>
    <s v="DQCIAccountsReceivable@EurofinsUS.com"/>
  </r>
  <r>
    <s v="MICHIGAN MILK PRODUCERS/CONSTN"/>
    <s v="MIC1005"/>
    <s v="Josh Bocker Justin Councell"/>
    <s v=" jbocker@mimilk.com; jcouncell@mimilk.com"/>
    <d v="2024-02-26T00:00:00"/>
    <s v="125 DEPOT ST"/>
    <s v="CONSTANTINE"/>
    <x v="37"/>
    <x v="189"/>
    <n v="200121"/>
    <s v="Job"/>
    <d v="2023-12-11T00:00:00"/>
    <x v="3"/>
    <s v="QVS95     "/>
    <s v="Freight Charges"/>
    <n v="1"/>
    <n v="74.08"/>
    <n v="74.08"/>
    <n v="18.52"/>
    <s v="Justin Councell Josh Bocker"/>
    <s v="APInvoices@mimilk.com"/>
  </r>
  <r>
    <s v="HILAND DAIRY - KANSAS CITY, MO"/>
    <s v="HIL1100"/>
    <s v="Tinu Thomas; Randy Blakley"/>
    <s v="tthomas@hilanddairy.com;labkc@hilanddairy.com;RBlakley@hilanddairy.com"/>
    <d v="2024-01-18T00:00:00"/>
    <s v="3805 Emanuel Cleaver II BLVD"/>
    <s v="Kansas City"/>
    <x v="10"/>
    <x v="194"/>
    <n v="203345"/>
    <s v="Y8GX"/>
    <d v="2024-01-18T00:00:00"/>
    <x v="3"/>
    <s v="QVS95     "/>
    <s v="Freight Charges"/>
    <n v="1"/>
    <n v="74.239999999999995"/>
    <n v="74.239999999999995"/>
    <n v="18.559999999999999"/>
    <s v="DARIN VALENTINE"/>
    <s v="labkc@hilanddairy.com"/>
  </r>
  <r>
    <s v="BREWSTER CHEESE CO./STOCKTON CHEESE "/>
    <s v="STO1015"/>
    <s v="PEGGY STAR  JEFF JOGERST"/>
    <s v="pstarr@brewstercheese.com; jjogerst@brewstercheese.com; tdittmar@brewstercheese.com"/>
    <d v="2024-01-03T00:00:00"/>
    <s v="300 WEST RAILROAD AVE"/>
    <s v="STOCKTON"/>
    <x v="8"/>
    <x v="97"/>
    <n v="194053"/>
    <s v="Job"/>
    <d v="2023-11-08T00:00:00"/>
    <x v="3"/>
    <s v="QVS95     "/>
    <s v="Freight Charges"/>
    <n v="1"/>
    <n v="74.56"/>
    <n v="74.56"/>
    <n v="18.64"/>
    <s v="PEGGY STAR  JEFF JOGERST"/>
    <s v="bwanek@brewstercheese.com"/>
  </r>
  <r>
    <s v="Berner Food and Beverage"/>
    <s v="BER1010"/>
    <s v="ART GUSTAFSON"/>
    <s v="Jonathan.Hoppe@bernerfoods.com; Andrew.Miley@bernerfoods.com; Collin.Castle@bernerfoods.com; Timothy.Rademaker@bernerfoods.com; arthur.gustafson@bernerfoods.com;Jacob.McGinniss@Bernerfoods.com;Megan.Buller@Bernerfoods.com;Xerxes.Ingram@bernerfoods.com;Jedahdiah.Johnston@bernerfoods.com"/>
    <d v="2024-01-16T00:00:00"/>
    <s v="2034 E FACTORY RD"/>
    <s v="DAKOTA"/>
    <x v="8"/>
    <x v="195"/>
    <n v="198713"/>
    <s v="Job"/>
    <d v="2023-12-11T00:00:00"/>
    <x v="3"/>
    <s v="QVS95     "/>
    <s v="Freight Charges"/>
    <n v="1"/>
    <n v="74.760000000000005"/>
    <n v="74.760000000000005"/>
    <n v="18.690000000000001"/>
    <s v="ART GUSTAFSON"/>
    <s v="Courtney.Rote@bernerfoods.com"/>
  </r>
  <r>
    <s v="Dean Foods - Schuylkill Haven, PA"/>
    <s v="LEH1015"/>
    <s v="JEFF BATZ"/>
    <s v="jeff_batz@deanfoods.com; jeff.batz@dfamilk.com"/>
    <d v="2024-01-08T00:00:00"/>
    <s v="110 MANHEIM ROAD"/>
    <s v="SCHUYLKILL HAVEN"/>
    <x v="1"/>
    <x v="196"/>
    <n v="192985"/>
    <s v="Job"/>
    <d v="2023-11-03T00:00:00"/>
    <x v="3"/>
    <s v="QVS95     "/>
    <s v="Freight Charges"/>
    <n v="1"/>
    <n v="74.88"/>
    <n v="74.88"/>
    <n v="18.72"/>
    <s v="Jeff Batz"/>
    <s v="invoices@deanfoods.coupahost.com;  joan_stevenosky@deanfoods.com"/>
  </r>
  <r>
    <s v="THE COCA COLA COMPANY"/>
    <s v="COC1010"/>
    <s v="Kimberly Kostzer"/>
    <s v="kkostzer@coca-cola.com; Fmaniei@coca-cola.com; scholimon@coca-cola.com"/>
    <d v="2024-01-15T00:00:00"/>
    <s v="1 Coca-Cola Plaza Drive"/>
    <s v="ATLANTA"/>
    <x v="32"/>
    <x v="197"/>
    <n v="199311"/>
    <s v="Job"/>
    <d v="2023-12-11T00:00:00"/>
    <x v="3"/>
    <s v="QVS95     "/>
    <s v="Freight Charges"/>
    <n v="1"/>
    <n v="74.88"/>
    <n v="74.88"/>
    <n v="18.72"/>
    <s v="Ferry Maniei"/>
    <s v=" kkostzer@coca-cola.com; scholimon@coca-cola.com"/>
  </r>
  <r>
    <s v="Berner Food and Beverage"/>
    <s v="BER1010"/>
    <s v="ART GUSTAFSON"/>
    <s v="Jonathan.Hoppe@bernerfoods.com; Andrew.Miley@bernerfoods.com; Collin.Castle@bernerfoods.com; Timothy.Rademaker@bernerfoods.com; arthur.gustafson@bernerfoods.com;Jacob.McGinniss@Bernerfoods.com;Megan.Buller@Bernerfoods.com;Xerxes.Ingram@bernerfoods.com;Jedahdiah.Johnston@bernerfoods.com"/>
    <d v="2024-01-03T00:00:00"/>
    <s v="2034 E FACTORY RD"/>
    <s v="DAKOTA"/>
    <x v="8"/>
    <x v="195"/>
    <n v="198712"/>
    <s v="Job"/>
    <d v="2023-12-11T00:00:00"/>
    <x v="3"/>
    <s v="QVS95     "/>
    <s v="Freight Charges"/>
    <n v="1"/>
    <n v="75"/>
    <n v="75"/>
    <n v="18.75"/>
    <s v="ART GUSTAFSON"/>
    <s v="Courtney.Rote@bernerfoods.com"/>
  </r>
  <r>
    <s v="Berner Food and Beverage"/>
    <s v="BER1010"/>
    <s v="ART GUSTAFSON"/>
    <s v="Jonathan.Hoppe@bernerfoods.com; Andrew.Miley@bernerfoods.com; Collin.Castle@bernerfoods.com; Timothy.Rademaker@bernerfoods.com; arthur.gustafson@bernerfoods.com;Jacob.McGinniss@Bernerfoods.com;Megan.Buller@Bernerfoods.com;Xerxes.Ingram@bernerfoods.com;Jedahdiah.Johnston@bernerfoods.com"/>
    <d v="2024-02-27T00:00:00"/>
    <s v="2034 E FACTORY RD"/>
    <s v="DAKOTA"/>
    <x v="8"/>
    <x v="195"/>
    <n v="198716"/>
    <s v="Job"/>
    <d v="2023-12-11T00:00:00"/>
    <x v="3"/>
    <s v="QVS95     "/>
    <s v="Freight Charges"/>
    <n v="1"/>
    <n v="75.040000000000006"/>
    <n v="75.040000000000006"/>
    <n v="18.760000000000002"/>
    <s v="ART GUSTAFSON"/>
    <s v="Courtney.Rote@bernerfoods.com"/>
  </r>
  <r>
    <s v="Berner Food and Beverage"/>
    <s v="BER1010"/>
    <s v="ART GUSTAFSON"/>
    <s v="Jonathan.Hoppe@bernerfoods.com; Andrew.Miley@bernerfoods.com; Collin.Castle@bernerfoods.com; Timothy.Rademaker@bernerfoods.com; arthur.gustafson@bernerfoods.com;Jacob.McGinniss@Bernerfoods.com;Megan.Buller@Bernerfoods.com;Xerxes.Ingram@bernerfoods.com;Jedahdiah.Johnston@bernerfoods.com"/>
    <d v="2024-01-30T00:00:00"/>
    <s v="2034 E FACTORY RD"/>
    <s v="DAKOTA"/>
    <x v="8"/>
    <x v="195"/>
    <n v="198714"/>
    <s v="Job"/>
    <d v="2023-12-11T00:00:00"/>
    <x v="3"/>
    <s v="QVS95     "/>
    <s v="Freight Charges"/>
    <n v="1"/>
    <n v="75.12"/>
    <n v="75.12"/>
    <n v="18.78"/>
    <s v="ART GUSTAFSON"/>
    <s v="Courtney.Rote@bernerfoods.com"/>
  </r>
  <r>
    <s v="THE COCA COLA COMPANY"/>
    <s v="COC1010"/>
    <s v="Kimberly Kostzer"/>
    <s v="kkostzer@coca-cola.com; Fmaniei@coca-cola.com; scholimon@coca-cola.com"/>
    <d v="2024-01-02T00:00:00"/>
    <s v="1 Coca-Cola Plaza Drive"/>
    <s v="ATLANTA"/>
    <x v="32"/>
    <x v="197"/>
    <n v="199310"/>
    <s v="Job"/>
    <d v="2023-12-11T00:00:00"/>
    <x v="3"/>
    <s v="QVS95     "/>
    <s v="Freight Charges"/>
    <n v="1"/>
    <n v="75.12"/>
    <n v="75.12"/>
    <n v="18.78"/>
    <s v="Ferry Maniei"/>
    <s v=" kkostzer@coca-cola.com; scholimon@coca-cola.com"/>
  </r>
  <r>
    <s v="THE COCA COLA COMPANY"/>
    <s v="COC1010"/>
    <s v="Kimberly Kostzer"/>
    <s v="kkostzer@coca-cola.com; Fmaniei@coca-cola.com; scholimon@coca-cola.com"/>
    <d v="2024-01-29T00:00:00"/>
    <s v="1 Coca-Cola Plaza Drive"/>
    <s v="ATLANTA"/>
    <x v="32"/>
    <x v="197"/>
    <n v="199312"/>
    <s v="Job"/>
    <d v="2023-12-11T00:00:00"/>
    <x v="3"/>
    <s v="QVS95     "/>
    <s v="Freight Charges"/>
    <n v="1"/>
    <n v="75.239999999999995"/>
    <n v="75.239999999999995"/>
    <n v="18.809999999999999"/>
    <s v="Ferry Maniei"/>
    <s v=" kkostzer@coca-cola.com; scholimon@coca-cola.com"/>
  </r>
  <r>
    <s v="Berner Food and Beverage"/>
    <s v="BER1010"/>
    <s v="ART GUSTAFSON"/>
    <s v="Jonathan.Hoppe@bernerfoods.com; Andrew.Miley@bernerfoods.com; Collin.Castle@bernerfoods.com; Timothy.Rademaker@bernerfoods.com; arthur.gustafson@bernerfoods.com;Jacob.McGinniss@Bernerfoods.com;Megan.Buller@Bernerfoods.com;Xerxes.Ingram@bernerfoods.com;Jedahdiah.Johnston@bernerfoods.com"/>
    <d v="2024-02-13T00:00:00"/>
    <s v="2034 E FACTORY RD"/>
    <s v="DAKOTA"/>
    <x v="8"/>
    <x v="195"/>
    <n v="198715"/>
    <s v="Job"/>
    <d v="2023-12-11T00:00:00"/>
    <x v="3"/>
    <s v="QVS95     "/>
    <s v="Freight Charges"/>
    <n v="1"/>
    <n v="75.36"/>
    <n v="75.36"/>
    <n v="18.84"/>
    <s v="ART GUSTAFSON"/>
    <s v="Courtney.Rote@bernerfoods.com"/>
  </r>
  <r>
    <s v="Dean Foods - Schuylkill Haven, PA"/>
    <s v="LEH1015"/>
    <s v="JEFF BATZ"/>
    <s v="jeff_batz@deanfoods.com; jeff.batz@dfamilk.com"/>
    <d v="2024-02-06T00:00:00"/>
    <s v="110 MANHEIM ROAD"/>
    <s v="SCHUYLKILL HAVEN"/>
    <x v="1"/>
    <x v="196"/>
    <n v="192987"/>
    <s v="Job"/>
    <d v="2023-11-03T00:00:00"/>
    <x v="3"/>
    <s v="QVS95     "/>
    <s v="Freight Charges"/>
    <n v="1"/>
    <n v="75.400000000000006"/>
    <n v="75.400000000000006"/>
    <n v="18.850000000000001"/>
    <s v="Jeff Batz"/>
    <s v="invoices@deanfoods.coupahost.com;  joan_stevenosky@deanfoods.com"/>
  </r>
  <r>
    <s v="Dean Foods - Schuylkill Haven, PA"/>
    <s v="LEH1015"/>
    <s v="JEFF BATZ"/>
    <s v="jeff_batz@deanfoods.com; jeff.batz@dfamilk.com"/>
    <d v="2024-03-04T00:00:00"/>
    <s v="110 MANHEIM ROAD"/>
    <s v="SCHUYLKILL HAVEN"/>
    <x v="1"/>
    <x v="196"/>
    <n v="192989"/>
    <s v="Job"/>
    <d v="2023-11-03T00:00:00"/>
    <x v="3"/>
    <s v="QVS95     "/>
    <s v="Freight Charges"/>
    <n v="1"/>
    <n v="75.400000000000006"/>
    <n v="75.400000000000006"/>
    <n v="18.850000000000001"/>
    <s v="Jeff Batz"/>
    <s v="invoices@deanfoods.coupahost.com;  joan_stevenosky@deanfoods.com"/>
  </r>
  <r>
    <s v="OBERWEIS DAIRY INC"/>
    <s v="OBE1010"/>
    <s v="SHARON CERANEK"/>
    <s v="sharon.ceranek@oberweis.com; paige.little@oberweis.com; charissa.murphy@oberweis.com"/>
    <d v="2024-01-15T00:00:00"/>
    <s v="951 ICE CREAM DRIVE/SWEET ONE"/>
    <s v="NORTH AURORA"/>
    <x v="8"/>
    <x v="198"/>
    <n v="197722"/>
    <s v="Job"/>
    <d v="2023-12-08T00:00:00"/>
    <x v="3"/>
    <s v="QVS95     "/>
    <s v="Freight Charges"/>
    <n v="1"/>
    <n v="75.52"/>
    <n v="75.52"/>
    <n v="18.88"/>
    <s v="SHARON CERANEK"/>
    <s v="sharon.ceranek@oberweis.com"/>
  </r>
  <r>
    <s v="THE COCA COLA COMPANY"/>
    <s v="COC1010"/>
    <s v="Kimberly Kostzer"/>
    <s v="kkostzer@coca-cola.com; Fmaniei@coca-cola.com; scholimon@coca-cola.com"/>
    <d v="2024-02-12T00:00:00"/>
    <s v="1 Coca-Cola Plaza Drive"/>
    <s v="ATLANTA"/>
    <x v="32"/>
    <x v="197"/>
    <n v="199313"/>
    <s v="Job"/>
    <d v="2023-12-11T00:00:00"/>
    <x v="3"/>
    <s v="QVS95     "/>
    <s v="Freight Charges"/>
    <n v="1"/>
    <n v="75.52"/>
    <n v="75.52"/>
    <n v="18.88"/>
    <s v="Ferry Maniei"/>
    <s v=" kkostzer@coca-cola.com; scholimon@coca-cola.com"/>
  </r>
  <r>
    <s v="THE COCA COLA COMPANY"/>
    <s v="COC1010"/>
    <s v="Kimberly Kostzer"/>
    <s v="kkostzer@coca-cola.com; Fmaniei@coca-cola.com; scholimon@coca-cola.com"/>
    <d v="2024-02-26T00:00:00"/>
    <s v="1 Coca-Cola Plaza Drive"/>
    <s v="ATLANTA"/>
    <x v="32"/>
    <x v="197"/>
    <n v="199314"/>
    <s v="Job"/>
    <d v="2023-12-11T00:00:00"/>
    <x v="3"/>
    <s v="QVS95     "/>
    <s v="Freight Charges"/>
    <n v="1"/>
    <n v="75.64"/>
    <n v="75.64"/>
    <n v="18.91"/>
    <s v="Ferry Maniei"/>
    <s v=" kkostzer@coca-cola.com; scholimon@coca-cola.com"/>
  </r>
  <r>
    <s v="MILK SPECIALTIES GLOBAL"/>
    <s v="PRO1017"/>
    <s v="GARRET PASOLD       HUNTER"/>
    <s v="gpasold@milkspecialties.com"/>
    <d v="2024-02-26T00:00:00"/>
    <s v="805 W OMAHA AVE"/>
    <s v="NORFOLK"/>
    <x v="11"/>
    <x v="90"/>
    <n v="204135"/>
    <s v="Job"/>
    <d v="2024-02-21T00:00:00"/>
    <x v="3"/>
    <s v="QVS95     "/>
    <s v="Freight Charges"/>
    <n v="1"/>
    <n v="75.72"/>
    <n v="75.72"/>
    <n v="18.93"/>
    <s v="GARRET PASOLD  "/>
    <s v="actpay@milkspecialties.com; gpasold@milkspecialties.com"/>
  </r>
  <r>
    <s v="Kroger - Crossroad Farms Dairy"/>
    <s v="KRO1040"/>
    <s v="Carl Lowery"/>
    <s v="carl.lowery@kroger.com"/>
    <d v="2024-01-03T00:00:00"/>
    <s v="400 South Short Bridge Rd"/>
    <s v="Indianapolis"/>
    <x v="26"/>
    <x v="168"/>
    <n v="202668"/>
    <s v="V7ZG"/>
    <d v="2024-01-03T00:00:00"/>
    <x v="3"/>
    <s v="QVS95     "/>
    <s v="Freight Charges"/>
    <n v="1"/>
    <n v="75.760000000000005"/>
    <n v="75.760000000000005"/>
    <n v="18.940000000000001"/>
    <s v="Carl Lowery"/>
    <s v="carl.lowery@kroger.com"/>
  </r>
  <r>
    <s v="KOLB LENA BRESSE BLEU INC"/>
    <s v="KOL1000"/>
    <s v="Joey Trumble Michelle Westland Derrick Quick"/>
    <s v="derrick.quick@savencia.com; joey.trumble@savenciacheeseusa.com; michelle.westland@savencia.com"/>
    <d v="2024-02-28T00:00:00"/>
    <s v="3990 N SUNNYSIDE ROAD"/>
    <s v="LENA"/>
    <x v="8"/>
    <x v="146"/>
    <n v="204177"/>
    <s v="Y8GX"/>
    <d v="2024-02-28T00:00:00"/>
    <x v="3"/>
    <s v="QVS95     "/>
    <s v="Freight Charges"/>
    <n v="1"/>
    <n v="75.760000000000005"/>
    <n v="75.760000000000005"/>
    <n v="18.940000000000001"/>
    <s v="Judy Oliver"/>
    <s v="FDLE.AP@savenciacheeseusa.com"/>
  </r>
  <r>
    <s v="KROGER - JACKSON ICE CREAM/KS"/>
    <s v="JAC1010"/>
    <s v="MARLENA THOMPSON"/>
    <s v="marlena.thompson@kroger.com; chase.mahoney@kroger.com; lisa.goering@kroger.com"/>
    <d v="2024-01-29T00:00:00"/>
    <s v="2600 EAST 4TH"/>
    <s v="HUTCHINSON"/>
    <x v="25"/>
    <x v="87"/>
    <n v="197041"/>
    <s v="Job"/>
    <d v="2023-12-08T00:00:00"/>
    <x v="3"/>
    <s v="QVS95     "/>
    <s v="Freight Charges"/>
    <n v="1"/>
    <n v="75.88"/>
    <n v="75.88"/>
    <n v="18.97"/>
    <s v="MARLENA THOMPSON"/>
    <s v="angela.gilley@kroger.com;DQCIAccountsReceivable@EurofinsUS.com"/>
  </r>
  <r>
    <s v="OBERWEIS DAIRY INC"/>
    <s v="OBE1010"/>
    <s v="SHARON CERANEK"/>
    <s v="sharon.ceranek@oberweis.com; paige.little@oberweis.com; charissa.murphy@oberweis.com"/>
    <d v="2024-01-29T00:00:00"/>
    <s v="951 ICE CREAM DRIVE/SWEET ONE"/>
    <s v="NORTH AURORA"/>
    <x v="8"/>
    <x v="198"/>
    <n v="197723"/>
    <s v="Job"/>
    <d v="2023-12-08T00:00:00"/>
    <x v="3"/>
    <s v="QVS95     "/>
    <s v="Freight Charges"/>
    <n v="1"/>
    <n v="75.88"/>
    <n v="75.88"/>
    <n v="18.97"/>
    <s v="SHARON CERANEK"/>
    <s v="sharon.ceranek@oberweis.com"/>
  </r>
  <r>
    <s v="HILAND DAIRY/KS"/>
    <s v="HIL1004"/>
    <s v="Paul Hays"/>
    <s v="phays@hilanddairy.com"/>
    <d v="2024-03-04T00:00:00"/>
    <s v="700 E. CENTRAL"/>
    <s v="WICHITA"/>
    <x v="25"/>
    <x v="199"/>
    <n v="204169"/>
    <s v="Job"/>
    <d v="2024-02-26T00:00:00"/>
    <x v="3"/>
    <s v="QVS95     "/>
    <s v="Freight Charges"/>
    <n v="1"/>
    <n v="76"/>
    <n v="76"/>
    <n v="19"/>
    <s v="Sandra HIlderbrand "/>
    <s v="SHIlderbrand@hilanddairy.com"/>
  </r>
  <r>
    <s v="KROGER - JACKSON ICE CREAM/KS"/>
    <s v="JAC1010"/>
    <s v="MARLENA THOMPSON"/>
    <s v="marlena.thompson@kroger.com; chase.mahoney@kroger.com; lisa.goering@kroger.com"/>
    <d v="2024-02-12T00:00:00"/>
    <s v="2600 EAST 4TH"/>
    <s v="HUTCHINSON"/>
    <x v="25"/>
    <x v="87"/>
    <n v="197042"/>
    <s v="Job"/>
    <d v="2023-12-08T00:00:00"/>
    <x v="3"/>
    <s v="QVS95     "/>
    <s v="Freight Charges"/>
    <n v="1"/>
    <n v="76.12"/>
    <n v="76.12"/>
    <n v="19.03"/>
    <s v="MARLENA THOMPSON"/>
    <s v="angela.gilley@kroger.com;DQCIAccountsReceivable@EurofinsUS.com"/>
  </r>
  <r>
    <s v="OBERWEIS DAIRY INC"/>
    <s v="OBE1010"/>
    <s v="SHARON CERANEK"/>
    <s v="sharon.ceranek@oberweis.com; paige.little@oberweis.com; charissa.murphy@oberweis.com"/>
    <d v="2024-02-12T00:00:00"/>
    <s v="951 ICE CREAM DRIVE/SWEET ONE"/>
    <s v="NORTH AURORA"/>
    <x v="8"/>
    <x v="198"/>
    <n v="197724"/>
    <s v="Job"/>
    <d v="2023-12-08T00:00:00"/>
    <x v="3"/>
    <s v="QVS95     "/>
    <s v="Freight Charges"/>
    <n v="1"/>
    <n v="76.12"/>
    <n v="76.12"/>
    <n v="19.03"/>
    <s v="SHARON CERANEK"/>
    <s v="sharon.ceranek@oberweis.com"/>
  </r>
  <r>
    <s v="HILAND DAIRY - KANSAS CITY, MO"/>
    <s v="HIL1100"/>
    <s v="Tinu Thomas; Randy Blakley"/>
    <s v="tthomas@hilanddairy.com;labkc@hilanddairy.com;RBlakley@hilanddairy.com"/>
    <d v="2024-02-13T00:00:00"/>
    <s v="3805 Emanuel Cleaver II BLVD"/>
    <s v="Kansas City"/>
    <x v="10"/>
    <x v="194"/>
    <n v="204021"/>
    <s v="usd5"/>
    <d v="2024-02-13T00:00:00"/>
    <x v="3"/>
    <s v="QVS95     "/>
    <s v="Freight Charges"/>
    <n v="1"/>
    <n v="76.12"/>
    <n v="76.12"/>
    <n v="19.03"/>
    <s v="DARIN VALENTINE"/>
    <s v="labkc@hilanddairy.com"/>
  </r>
  <r>
    <s v="Richmond Beverage Solutions, LLC (DFA)"/>
    <s v="SMI1011"/>
    <s v="Jeorgene Gaddy"/>
    <s v="jeorgenegaddy@SmithFoods.com"/>
    <d v="2024-02-14T00:00:00"/>
    <s v="1590 N.W. 11TH STREET"/>
    <s v="RICHMOND"/>
    <x v="26"/>
    <x v="171"/>
    <n v="204027"/>
    <s v="V7ZG"/>
    <d v="2024-02-14T00:00:00"/>
    <x v="3"/>
    <s v="QVS95     "/>
    <s v="Freight Charges"/>
    <n v="1"/>
    <n v="76.12"/>
    <n v="76.12"/>
    <n v="19.03"/>
    <s v="Jeorgene Gaddy"/>
    <s v="dairybrandsinvoices@dfamilk.com; christina.alexander6@dfamilk.com"/>
  </r>
  <r>
    <s v="KROGER - JACKSON ICE CREAM/KS"/>
    <s v="JAC1010"/>
    <s v="MARLENA THOMPSON"/>
    <s v="marlena.thompson@kroger.com; chase.mahoney@kroger.com; lisa.goering@kroger.com"/>
    <d v="2024-02-26T00:00:00"/>
    <s v="2600 EAST 4TH"/>
    <s v="HUTCHINSON"/>
    <x v="25"/>
    <x v="87"/>
    <n v="197043"/>
    <s v="Job"/>
    <d v="2023-12-08T00:00:00"/>
    <x v="3"/>
    <s v="QVS95     "/>
    <s v="Freight Charges"/>
    <n v="1"/>
    <n v="76.239999999999995"/>
    <n v="76.239999999999995"/>
    <n v="19.059999999999999"/>
    <s v="MARLENA THOMPSON"/>
    <s v="angela.gilley@kroger.com;DQCIAccountsReceivable@EurofinsUS.com"/>
  </r>
  <r>
    <s v="OBERWEIS DAIRY INC"/>
    <s v="OBE1010"/>
    <s v="SHARON CERANEK"/>
    <s v="sharon.ceranek@oberweis.com; paige.little@oberweis.com; charissa.murphy@oberweis.com"/>
    <d v="2024-02-26T00:00:00"/>
    <s v="951 ICE CREAM DRIVE/SWEET ONE"/>
    <s v="NORTH AURORA"/>
    <x v="8"/>
    <x v="198"/>
    <n v="197725"/>
    <s v="Job"/>
    <d v="2023-12-08T00:00:00"/>
    <x v="3"/>
    <s v="QVS95     "/>
    <s v="Freight Charges"/>
    <n v="1"/>
    <n v="76.239999999999995"/>
    <n v="76.239999999999995"/>
    <n v="19.059999999999999"/>
    <s v="SHARON CERANEK"/>
    <s v="sharon.ceranek@oberweis.com"/>
  </r>
  <r>
    <s v="NESTLE USA/ANDERSON"/>
    <s v="NES1030"/>
    <s v="Milk Receiving Lab "/>
    <s v="Stephen.OConnor@us.nestle.com; Abigail.Bickel@us.nestle.com; Brandon.Russell@US.nestle.com; Stephen.OConnor@US.nestle.com;  thomas.kimmerling1@us.nestle.com"/>
    <d v="2024-02-19T00:00:00"/>
    <s v="4301 WEST 73rd STREET"/>
    <s v="ANDERSON"/>
    <x v="26"/>
    <x v="85"/>
    <n v="202063"/>
    <s v="Job"/>
    <d v="2023-12-27T00:00:00"/>
    <x v="3"/>
    <s v="QVS95     "/>
    <s v="Freight Charges"/>
    <n v="1"/>
    <n v="76.239999999999995"/>
    <n v="76.239999999999995"/>
    <n v="19.059999999999999"/>
    <s v=""/>
    <s v="Victoria.Goodspeed@us.nestle.com; Stephen.OConnor@US.nestle.com; Brandon.Russell@US.nestle.com"/>
  </r>
  <r>
    <s v="Kroger - Crossroad Farms Dairy"/>
    <s v="KRO1040"/>
    <s v="Carl Lowery"/>
    <s v="carl.lowery@kroger.com"/>
    <d v="2024-02-26T00:00:00"/>
    <s v="400 South Short Bridge Rd"/>
    <s v="Indianapolis"/>
    <x v="26"/>
    <x v="168"/>
    <n v="203203"/>
    <s v="Job"/>
    <d v="2024-01-11T00:00:00"/>
    <x v="3"/>
    <s v="QVS95     "/>
    <s v="Freight Charges"/>
    <n v="1"/>
    <n v="76.239999999999995"/>
    <n v="76.239999999999995"/>
    <n v="19.059999999999999"/>
    <s v="Carl Lowery"/>
    <s v="carl.lowery@kroger.com"/>
  </r>
  <r>
    <s v="KROGER CO/MICHIGAN DAIRY"/>
    <s v="MIC1000"/>
    <s v="RON CHERWALK - BARB"/>
    <s v="ron.cherwalk@kroger.com; scott.franliin@kroger.com; brian.sweidan@kroger.com"/>
    <d v="2024-02-27T00:00:00"/>
    <s v="29601 INDUSTRIAL RD"/>
    <s v="LIVONIA"/>
    <x v="37"/>
    <x v="200"/>
    <n v="204167"/>
    <s v="Y8GX"/>
    <d v="2024-02-26T00:00:00"/>
    <x v="3"/>
    <s v="QVS95     "/>
    <s v="Freight Charges"/>
    <n v="1"/>
    <n v="76.239999999999995"/>
    <n v="76.239999999999995"/>
    <n v="19.059999999999999"/>
    <s v="KAY WEAVER"/>
    <s v="DQCIAccountsReceivable@EurofinsUS.com; ron.cherwalk@kroger.com; kay.weaver@kroger.com; scott.franklin@kroger.com; jim.stuart@kroger.com "/>
  </r>
  <r>
    <s v="Saputo Dairy Foods USA - Murray, KY"/>
    <s v="MOR1020"/>
    <s v="CHUCK GILLESPIE"/>
    <s v="chuck.gillespie@saputo.com"/>
    <d v="2024-01-08T00:00:00"/>
    <s v="100 EAST CHESTNUT ST"/>
    <s v="MURRAY"/>
    <x v="22"/>
    <x v="201"/>
    <n v="194869"/>
    <s v="Job"/>
    <d v="2023-11-16T00:00:00"/>
    <x v="3"/>
    <s v="QVS95     "/>
    <s v="Freight Charges"/>
    <n v="1"/>
    <n v="77.599999999999994"/>
    <n v="77.599999999999994"/>
    <n v="19.399999999999999"/>
    <s v="CHUCK GILLESPIE"/>
    <s v="scusaapinvoices@saputo.com; Imaging@Saputo.com"/>
  </r>
  <r>
    <s v="MARYLAND/VIRGINIA MILK PRODUCERS"/>
    <s v="MAR1036"/>
    <s v="Vivian Pham"/>
    <s v="vpham@mdvamilk.com; mrahman@mdvamilk.com"/>
    <d v="2024-01-08T00:00:00"/>
    <s v="8321 LEISHEAR ROAD"/>
    <s v="LAUREL"/>
    <x v="27"/>
    <x v="202"/>
    <n v="196232"/>
    <s v="Job"/>
    <d v="2023-12-07T00:00:00"/>
    <x v="3"/>
    <s v="QVS95     "/>
    <s v="Freight Charges"/>
    <n v="1"/>
    <n v="78"/>
    <n v="78"/>
    <n v="19.5"/>
    <s v="Vivian Pham"/>
    <s v="LaurelAP@mdvamilk.com"/>
  </r>
  <r>
    <s v="SAPUTO DAIRY FOODS USA "/>
    <s v="MOR1007"/>
    <s v="SHARON GROSSMAN-MATT SELLERS"/>
    <s v="holly.tribett@saputo.com; sharon.grossman@saputo.com;"/>
    <d v="2024-01-16T00:00:00"/>
    <s v="428 E PATRICK ST"/>
    <s v="FREDERICK"/>
    <x v="27"/>
    <x v="121"/>
    <n v="201707"/>
    <s v="Job"/>
    <d v="2023-12-19T00:00:00"/>
    <x v="3"/>
    <s v="QVS95     "/>
    <s v="Freight Charges"/>
    <n v="1"/>
    <n v="78"/>
    <n v="78"/>
    <n v="19.5"/>
    <s v="SHARON GROSSMAN-MATT SELLERS"/>
    <s v="Imaging@Saputo.com; scusaapinvoices@saputo.com"/>
  </r>
  <r>
    <s v="SAPUTO DAIRY FOODS USA LLC"/>
    <s v="MIL1010"/>
    <s v="JOE SANDLIN"/>
    <s v="Joe.Sandlin@saputo.com"/>
    <d v="2024-01-10T00:00:00"/>
    <s v="1611 - 6TH AVE SE"/>
    <s v="DECATUR"/>
    <x v="31"/>
    <x v="126"/>
    <n v="203055"/>
    <s v="Y8GX"/>
    <d v="2024-01-10T00:00:00"/>
    <x v="3"/>
    <s v="QVS95     "/>
    <s v="Freight Charges"/>
    <n v="1"/>
    <n v="78"/>
    <n v="78"/>
    <n v="19.5"/>
    <s v="JOE SANDLIN"/>
    <s v="scusaapinvoices@saputo.com; Imaging@Saputo.com, apsdfusa_imaging@saputo.com"/>
  </r>
  <r>
    <s v="LEPRINO FOODS/REMUS"/>
    <s v="LEP1005"/>
    <s v="Elizabeth Schoder Kate McLeod Al Underhill"/>
    <s v="eschoder@leprinofoods.com; aclements@leprinofoods.com; kmcleod@leprinofoods.com; aunderhill@leprinofoods.com"/>
    <d v="2024-01-31T00:00:00"/>
    <s v="311 N SHERIDAN"/>
    <s v="REMUS"/>
    <x v="37"/>
    <x v="203"/>
    <n v="203671"/>
    <s v="Y8GX"/>
    <d v="2024-01-31T00:00:00"/>
    <x v="3"/>
    <s v="QVS95     "/>
    <s v="Freight Charges"/>
    <n v="1"/>
    <n v="78"/>
    <n v="78"/>
    <n v="19.5"/>
    <s v="Anna Clements"/>
    <s v="accountspayable@leprinofoods.com"/>
  </r>
  <r>
    <s v="Saputo Dairy Foods USA - Murray, KY"/>
    <s v="MOR1020"/>
    <s v="CHUCK GILLESPIE"/>
    <s v="chuck.gillespie@saputo.com"/>
    <d v="2024-02-05T00:00:00"/>
    <s v="100 EAST CHESTNUT ST"/>
    <s v="MURRAY"/>
    <x v="22"/>
    <x v="201"/>
    <n v="194872"/>
    <s v="Job"/>
    <d v="2023-11-16T00:00:00"/>
    <x v="3"/>
    <s v="QVS95     "/>
    <s v="Freight Charges"/>
    <n v="1"/>
    <n v="78.12"/>
    <n v="78.12"/>
    <n v="19.53"/>
    <s v="CHUCK GILLESPIE"/>
    <s v="scusaapinvoices@saputo.com; Imaging@Saputo.com"/>
  </r>
  <r>
    <s v="LEPRINO FOODS/REMUS"/>
    <s v="LEP1005"/>
    <s v="Elizabeth Schoder Kate McLeod Al Underhill"/>
    <s v="eschoder@leprinofoods.com; aclements@leprinofoods.com; kmcleod@leprinofoods.com; aunderhill@leprinofoods.com"/>
    <d v="2024-02-13T00:00:00"/>
    <s v="311 N SHERIDAN"/>
    <s v="REMUS"/>
    <x v="37"/>
    <x v="203"/>
    <n v="203647"/>
    <s v="Job"/>
    <d v="2024-01-31T00:00:00"/>
    <x v="3"/>
    <s v="QVS95     "/>
    <s v="Freight Charges"/>
    <n v="1"/>
    <n v="78.239999999999995"/>
    <n v="78.239999999999995"/>
    <n v="19.559999999999999"/>
    <s v="Anna Clements"/>
    <s v="accountspayable@leprinofoods.com"/>
  </r>
  <r>
    <s v="DANONE - DALLAS"/>
    <s v="WHI1040"/>
    <s v="AMANDA HALEPASKA "/>
    <s v="Jeanne.milligan@danone.com; Amanda.HALEPASKA@danone.com"/>
    <d v="2024-01-02T00:00:00"/>
    <s v="3333 DAN MORTON DRIVE"/>
    <s v="DALLAS"/>
    <x v="15"/>
    <x v="122"/>
    <n v="198636"/>
    <s v="Job"/>
    <d v="2023-12-08T00:00:00"/>
    <x v="3"/>
    <s v="QVS95     "/>
    <s v="Freight Charges"/>
    <n v="1"/>
    <n v="78.28"/>
    <n v="78.28"/>
    <n v="19.57"/>
    <s v="AMANDA HALEPASKA "/>
    <s v="DanoneUSInvoices@danone.com; jeanne.milligan@danone.com"/>
  </r>
  <r>
    <s v="SAPUTO DAIRY FOODS USA LLC"/>
    <s v="MIL1010"/>
    <s v="JOE SANDLIN"/>
    <s v="Joe.Sandlin@saputo.com"/>
    <d v="2024-01-02T00:00:00"/>
    <s v="1611 - 6TH AVE SE"/>
    <s v="DECATUR"/>
    <x v="31"/>
    <x v="126"/>
    <n v="200148"/>
    <s v="Job"/>
    <d v="2023-12-11T00:00:00"/>
    <x v="3"/>
    <s v="QVS95     "/>
    <s v="Freight Charges"/>
    <n v="1"/>
    <n v="78.28"/>
    <n v="78.28"/>
    <n v="19.57"/>
    <s v="JOE SANDLIN"/>
    <s v="scusaapinvoices@saputo.com; Imaging@Saputo.com, apsdfusa_imaging@saputo.com"/>
  </r>
  <r>
    <s v="LEPRINO FOODS/REMUS"/>
    <s v="LEP1005"/>
    <s v="Elizabeth Schoder Kate McLeod Al Underhill"/>
    <s v="eschoder@leprinofoods.com; aclements@leprinofoods.com; kmcleod@leprinofoods.com; aunderhill@leprinofoods.com"/>
    <d v="2024-02-27T00:00:00"/>
    <s v="311 N SHERIDAN"/>
    <s v="REMUS"/>
    <x v="37"/>
    <x v="203"/>
    <n v="203648"/>
    <s v="Job"/>
    <d v="2024-01-31T00:00:00"/>
    <x v="3"/>
    <s v="QVS95     "/>
    <s v="Freight Charges"/>
    <n v="1"/>
    <n v="78.36"/>
    <n v="78.36"/>
    <n v="19.59"/>
    <s v="Anna Clements"/>
    <s v="accountspayable@leprinofoods.com"/>
  </r>
  <r>
    <s v="VETERINARY DIAGNOSTIC LAB"/>
    <s v="LIV1010"/>
    <s v="Erin Burns"/>
    <s v="livdiagnosticlab@mt.gov; Erin.Burns@mt.gov"/>
    <d v="2024-01-23T00:00:00"/>
    <s v="1911 W LINCOLN"/>
    <s v="BOZEMAN"/>
    <x v="29"/>
    <x v="117"/>
    <n v="194003"/>
    <s v="Job"/>
    <d v="2023-11-08T00:00:00"/>
    <x v="3"/>
    <s v="QVS95     "/>
    <s v="Freight Charges"/>
    <n v="1"/>
    <n v="78.400000000000006"/>
    <n v="78.400000000000006"/>
    <n v="19.600000000000001"/>
    <s v="Erin Burns"/>
    <s v="mvdl@mt.gov"/>
  </r>
  <r>
    <s v="MARYLAND/VIRGINIA MILK PRODUCERS"/>
    <s v="MAR1036"/>
    <s v="Vivian Pham"/>
    <s v="vpham@mdvamilk.com; mrahman@mdvamilk.com"/>
    <d v="2024-02-05T00:00:00"/>
    <s v="8321 LEISHEAR ROAD"/>
    <s v="LAUREL"/>
    <x v="27"/>
    <x v="202"/>
    <n v="196236"/>
    <s v="Job"/>
    <d v="2023-12-07T00:00:00"/>
    <x v="3"/>
    <s v="QVS95     "/>
    <s v="Freight Charges"/>
    <n v="1"/>
    <n v="78.52"/>
    <n v="78.52"/>
    <n v="19.63"/>
    <s v="Vivian Pham"/>
    <s v="LaurelAP@mdvamilk.com"/>
  </r>
  <r>
    <s v="BLUE BELL CREAMERY"/>
    <s v="BLU1010"/>
    <s v="TABATHA THOMPSON"/>
    <s v="phillip.moore@bluebell.com; Tabatha.Thompson@bluebell.com; Kristie.McKee@bluebell.com ; tabitha.thompson@bluebell.com"/>
    <d v="2024-01-09T00:00:00"/>
    <s v="1101 BLUE BELL ROAD"/>
    <s v="BRENHAM"/>
    <x v="15"/>
    <x v="204"/>
    <n v="192385"/>
    <s v="Job"/>
    <d v="2023-11-03T00:00:00"/>
    <x v="3"/>
    <s v="QVS95     "/>
    <s v="Freight Charges"/>
    <n v="1"/>
    <n v="78.760000000000005"/>
    <n v="78.760000000000005"/>
    <n v="19.690000000000001"/>
    <s v="TABATHA THOMPSON"/>
    <s v="Phillip.moore@bluebell.com; Tabatha.Thompson@bluebell.com; Kristie.McKee@bluebell.com"/>
  </r>
  <r>
    <s v="BLUE BELL CREAMERY"/>
    <s v="BLU1010"/>
    <s v="TABATHA THOMPSON"/>
    <s v="phillip.moore@bluebell.com; Tabatha.Thompson@bluebell.com; Kristie.McKee@bluebell.com ; tabitha.thompson@bluebell.com"/>
    <d v="2024-01-16T00:00:00"/>
    <s v="1101 BLUE BELL ROAD"/>
    <s v="BRENHAM"/>
    <x v="15"/>
    <x v="204"/>
    <n v="192386"/>
    <s v="Job"/>
    <d v="2023-11-03T00:00:00"/>
    <x v="3"/>
    <s v="QVS95     "/>
    <s v="Freight Charges"/>
    <n v="1"/>
    <n v="78.760000000000005"/>
    <n v="78.760000000000005"/>
    <n v="19.690000000000001"/>
    <s v="TABATHA THOMPSON"/>
    <s v="Phillip.moore@bluebell.com; Tabatha.Thompson@bluebell.com; Kristie.McKee@bluebell.com"/>
  </r>
  <r>
    <s v="MAYFIELD DAIRY FARMS INC/ATHEN"/>
    <s v="MAY1010"/>
    <s v="ANITA BORING"/>
    <s v="anita.boring@dfamilk.com; tabatha.price@dfamilk.com"/>
    <d v="2024-01-15T00:00:00"/>
    <s v="806 MADISON AVE"/>
    <s v="ATHENS"/>
    <x v="3"/>
    <x v="205"/>
    <n v="194217"/>
    <s v="Job"/>
    <d v="2023-11-09T00:00:00"/>
    <x v="3"/>
    <s v="QVS95     "/>
    <s v="Freight Charges"/>
    <n v="1"/>
    <n v="78.760000000000005"/>
    <n v="78.760000000000005"/>
    <n v="19.690000000000001"/>
    <s v="ANITA BORING"/>
    <s v="invoices@deanfoods.coupahost.com"/>
  </r>
  <r>
    <s v="UNITED DAIRY - MARTINS FERRY"/>
    <s v="UNI1040"/>
    <s v="Larry Boyd"/>
    <s v="lboyd@uniteddairy.com;"/>
    <d v="2024-01-15T00:00:00"/>
    <s v="300 NORTH 5TH STREET"/>
    <s v="MARTINS FERRY"/>
    <x v="13"/>
    <x v="206"/>
    <n v="194480"/>
    <s v="Job"/>
    <d v="2023-11-10T00:00:00"/>
    <x v="3"/>
    <s v="QVS95     "/>
    <s v="Freight Charges"/>
    <n v="1"/>
    <n v="78.760000000000005"/>
    <n v="78.760000000000005"/>
    <n v="19.690000000000001"/>
    <s v="Larry Boyd"/>
    <s v="JCOOK@UNITEDDAIRY.COM"/>
  </r>
  <r>
    <s v="DFA - Cumberland Dairy"/>
    <s v="CUM1010"/>
    <s v="WENDY THARP, NEVA JOHNSON (QA MGR)"/>
    <s v="wtharp@cumberlanddairy.com"/>
    <d v="2024-01-08T00:00:00"/>
    <s v="80 EDWARD AVE"/>
    <s v="BRIDGETON"/>
    <x v="14"/>
    <x v="207"/>
    <n v="195333"/>
    <s v="Job"/>
    <d v="2023-11-29T00:00:00"/>
    <x v="3"/>
    <s v="QVS95     "/>
    <s v="Freight Charges"/>
    <n v="1"/>
    <n v="78.760000000000005"/>
    <n v="78.760000000000005"/>
    <n v="19.690000000000001"/>
    <s v="WENDY THARP- BRENDA"/>
    <s v="dairybrandsinvoices@dfamilk.com"/>
  </r>
  <r>
    <s v="AURORA ORGANIC DAIRY"/>
    <s v="AUR1010"/>
    <s v="Miguel Sosa  Katie Speidel  Jeff Taylor Kathleen M"/>
    <s v="msosa@aodmilk.com; KSpeidel@aodmilk.com; kmadison@aodmilk.com; jtaylor@aodmilk.com"/>
    <d v="2024-01-08T00:00:00"/>
    <s v="6788 STATE HWY 66"/>
    <s v="PLATTEVILLE"/>
    <x v="24"/>
    <x v="208"/>
    <n v="195363"/>
    <s v="Job"/>
    <d v="2023-12-01T00:00:00"/>
    <x v="3"/>
    <s v="QVS95     "/>
    <s v="Freight Charges"/>
    <n v="1"/>
    <n v="78.760000000000005"/>
    <n v="78.760000000000005"/>
    <n v="19.690000000000001"/>
    <s v="Miguel Sosa   Katie Speidel"/>
    <s v="APPLANT@AODMILK.COM"/>
  </r>
  <r>
    <s v="AURORA ORGANIC DAIRY"/>
    <s v="AUR1010"/>
    <s v="Miguel Sosa  Katie Speidel  Jeff Taylor Kathleen M"/>
    <s v="msosa@aodmilk.com; KSpeidel@aodmilk.com; kmadison@aodmilk.com; jtaylor@aodmilk.com"/>
    <d v="2024-01-16T00:00:00"/>
    <s v="6788 STATE HWY 66"/>
    <s v="PLATTEVILLE"/>
    <x v="24"/>
    <x v="208"/>
    <n v="195364"/>
    <s v="Job"/>
    <d v="2023-12-01T00:00:00"/>
    <x v="3"/>
    <s v="QVS95     "/>
    <s v="Freight Charges"/>
    <n v="1"/>
    <n v="78.760000000000005"/>
    <n v="78.760000000000005"/>
    <n v="19.690000000000001"/>
    <s v="Miguel Sosa   Katie Speidel"/>
    <s v="APPLANT@AODMILK.COM"/>
  </r>
  <r>
    <s v="BLUE BELL CREAMERY"/>
    <s v="BLU1015"/>
    <s v="CAROLYN SUBER WARD LAMBERT"/>
    <s v="carolyn.suber@bluebell.com; ward.lambert@bluebell.com"/>
    <d v="2024-01-09T00:00:00"/>
    <s v="423 N NORTON AVE"/>
    <s v="SYLACAUGA"/>
    <x v="31"/>
    <x v="209"/>
    <n v="198122"/>
    <s v="Job"/>
    <d v="2023-12-08T00:00:00"/>
    <x v="3"/>
    <s v="QVS95     "/>
    <s v="Freight Charges"/>
    <n v="1"/>
    <n v="78.760000000000005"/>
    <n v="78.760000000000005"/>
    <n v="19.690000000000001"/>
    <s v="CAROLYN SUBER  WARD LAMBERT"/>
    <s v="carolyn.suber@bluebell.com; ward.lambert@bluebell.com; syapparts@bluebell.com"/>
  </r>
  <r>
    <s v="BLUEGRASS DAIRY &amp; FOOD INC"/>
    <s v="BLU1050"/>
    <s v="MIKE WERNIGK  John Ellingson"/>
    <s v="mwernigk@bluegrassdairy.com; john.ellingson@dfamilk.com; kaleigh.young@dfamilk.com"/>
    <d v="2024-01-09T00:00:00"/>
    <s v="1117 CLEVELAND AVE"/>
    <s v="GLASGOW"/>
    <x v="22"/>
    <x v="210"/>
    <n v="198149"/>
    <s v="Job"/>
    <d v="2023-12-08T00:00:00"/>
    <x v="3"/>
    <s v="QVS95     "/>
    <s v="Freight Charges"/>
    <n v="1"/>
    <n v="78.760000000000005"/>
    <n v="78.760000000000005"/>
    <n v="19.690000000000001"/>
    <s v="MIKE WERNIGK"/>
    <s v="ap@bluegrassdairy.com; mwernigk@bluegrassdairy.com"/>
  </r>
  <r>
    <s v="BLUEGRASS DAIRY &amp; FOOD INC"/>
    <s v="BLU1050"/>
    <s v="MIKE WERNIGK  John Ellingson"/>
    <s v="mwernigk@bluegrassdairy.com; john.ellingson@dfamilk.com; kaleigh.young@dfamilk.com"/>
    <d v="2024-01-16T00:00:00"/>
    <s v="1117 CLEVELAND AVE"/>
    <s v="GLASGOW"/>
    <x v="22"/>
    <x v="210"/>
    <n v="198150"/>
    <s v="Job"/>
    <d v="2023-12-08T00:00:00"/>
    <x v="3"/>
    <s v="QVS95     "/>
    <s v="Freight Charges"/>
    <n v="1"/>
    <n v="78.760000000000005"/>
    <n v="78.760000000000005"/>
    <n v="19.690000000000001"/>
    <s v="MIKE WERNIGK"/>
    <s v="ap@bluegrassdairy.com; mwernigk@bluegrassdairy.com"/>
  </r>
  <r>
    <s v="BRAUMS ICE CREAM &amp; DAIRY"/>
    <s v="BRA1001"/>
    <s v="Barry Cook"/>
    <s v="JLowe@braums.com; lab@braums.com; troy.miller@braums.com"/>
    <d v="2024-01-08T00:00:00"/>
    <s v="491 C.S.2880"/>
    <s v="TUTTLE"/>
    <x v="23"/>
    <x v="211"/>
    <n v="198738"/>
    <s v="Job"/>
    <d v="2023-12-11T00:00:00"/>
    <x v="3"/>
    <s v="QVS95     "/>
    <s v="Freight Charges"/>
    <n v="1"/>
    <n v="78.760000000000005"/>
    <n v="78.760000000000005"/>
    <n v="19.690000000000001"/>
    <s v="Mickie Banks"/>
    <s v="mbanks@braums.com"/>
  </r>
  <r>
    <s v="MISSISSIPPI DEPT OF HEALTH"/>
    <s v="MIS1010"/>
    <s v="Frederick Skrobot ; Jennifer.Dotson@msdh.ms.gov; "/>
    <s v="Janet.Hartin@msdh.ms.gov; Frederick.Skrobot@msdh.ms.gov"/>
    <d v="2024-02-27T00:00:00"/>
    <s v="570 EAST WOODROW WILSON DRIVE"/>
    <s v="JACKSON"/>
    <x v="30"/>
    <x v="124"/>
    <n v="198902"/>
    <s v="Job"/>
    <d v="2023-12-11T00:00:00"/>
    <x v="3"/>
    <s v="QVS95     "/>
    <s v="Freight Charges"/>
    <n v="1"/>
    <n v="78.760000000000005"/>
    <n v="78.760000000000005"/>
    <n v="19.690000000000001"/>
    <s v="Karin Thurman"/>
    <s v="MSDH.Purchasing@msdh.ms.gov; Karin.Thurman@msdh.ms.gov"/>
  </r>
  <r>
    <s v="Rothenbühler Cheese Chalet"/>
    <s v="MID1065"/>
    <s v="RYAN SHAHEEN phone 330-481-5650/ CARL"/>
    <s v="ryan.shaheen@rcheese.com"/>
    <d v="2024-01-16T00:00:00"/>
    <s v="15815 NAUVOO ROAD"/>
    <s v="MIDDLEFIELD"/>
    <x v="13"/>
    <x v="212"/>
    <n v="200000"/>
    <s v="Job"/>
    <d v="2023-12-11T00:00:00"/>
    <x v="3"/>
    <s v="QVS95     "/>
    <s v="Freight Charges"/>
    <n v="1"/>
    <n v="78.760000000000005"/>
    <n v="78.760000000000005"/>
    <n v="19.690000000000001"/>
    <s v="JOHN ADAMS cell 440-313-8347/ CARL"/>
    <s v="AP@RCHEESE.COM"/>
  </r>
  <r>
    <s v="U S FOOD AND DAIRY LAB"/>
    <s v="USF1001"/>
    <s v="LORI MILLER"/>
    <s v="lab@usdairylab.com"/>
    <d v="2024-01-16T00:00:00"/>
    <s v="600C NOBLE ST"/>
    <s v="KUTZTOWN"/>
    <x v="1"/>
    <x v="213"/>
    <n v="202032"/>
    <s v="Job"/>
    <d v="2023-12-22T00:00:00"/>
    <x v="3"/>
    <s v="QVS95     "/>
    <s v="Freight Charges"/>
    <n v="1"/>
    <n v="78.760000000000005"/>
    <n v="78.760000000000005"/>
    <n v="19.690000000000001"/>
    <s v="LORI MILLER"/>
    <s v="admin@usdairylab.com"/>
  </r>
  <r>
    <s v="WEST POINT DAIRY - HYRUM"/>
    <s v="WES1002"/>
    <s v=""/>
    <s v="lorin.denk@grassland.com; mwebb@westpointdairy.com; tfullerton@westpointdairy.com"/>
    <d v="2024-01-08T00:00:00"/>
    <s v="570 N 500 WEST"/>
    <s v="HYRUM"/>
    <x v="12"/>
    <x v="214"/>
    <n v="202663"/>
    <s v="Y8GX"/>
    <d v="2024-01-02T00:00:00"/>
    <x v="3"/>
    <s v="QVS95     "/>
    <s v="Freight Charges"/>
    <n v="1"/>
    <n v="78.760000000000005"/>
    <n v="78.760000000000005"/>
    <n v="19.690000000000001"/>
    <s v=""/>
    <s v="APWESTPOINTDAIRY@GRASSLAND.COM"/>
  </r>
  <r>
    <s v="H P HOOD - BARRE"/>
    <s v="HPH1001"/>
    <s v="SCOTT FERRIS  MELINDA DAVIS"/>
    <s v="melinda.davis@hphood.com"/>
    <d v="2024-01-09T00:00:00"/>
    <s v="219 ALLEN STREET"/>
    <s v="BARRE"/>
    <x v="39"/>
    <x v="215"/>
    <n v="202831"/>
    <s v="Job"/>
    <d v="2024-01-08T00:00:00"/>
    <x v="3"/>
    <s v="QVS95     "/>
    <s v="Freight Charges"/>
    <n v="1"/>
    <n v="78.760000000000005"/>
    <n v="78.760000000000005"/>
    <n v="19.690000000000001"/>
    <s v="SCOTT FERRIS  MELINDA DAVIS"/>
    <s v="barre.invoices@hphood.com; APINVOICE@hphood.com"/>
  </r>
  <r>
    <s v="H P HOOD - BARRE"/>
    <s v="HPH1001"/>
    <s v="SCOTT FERRIS  MELINDA DAVIS"/>
    <s v="melinda.davis@hphood.com"/>
    <d v="2024-01-16T00:00:00"/>
    <s v="219 ALLEN STREET"/>
    <s v="BARRE"/>
    <x v="39"/>
    <x v="215"/>
    <n v="202832"/>
    <s v="Job"/>
    <d v="2024-01-08T00:00:00"/>
    <x v="3"/>
    <s v="QVS95     "/>
    <s v="Freight Charges"/>
    <n v="1"/>
    <n v="78.760000000000005"/>
    <n v="78.760000000000005"/>
    <n v="19.690000000000001"/>
    <s v="SCOTT FERRIS  MELINDA DAVIS"/>
    <s v="barre.invoices@hphood.com; APINVOICE@hphood.com"/>
  </r>
  <r>
    <s v="Saputo Dairy Foods USA - Sulphur Spring"/>
    <s v="MOR1006"/>
    <s v="Keila Perez-Lewis  TRACY MCCORMICK  CARLA GLOSSUP"/>
    <s v="Keila.Perez-Lewis@saputo.com; Carla.Glossup@Saputo.com; elizabeth.bustos@saputo.com"/>
    <d v="2024-01-17T00:00:00"/>
    <s v="300 INDUSTRIAL DRIVE EAST"/>
    <s v="SULPHUR SPRINGS"/>
    <x v="15"/>
    <x v="216"/>
    <n v="203317"/>
    <s v="Y8GX"/>
    <d v="2024-01-17T00:00:00"/>
    <x v="3"/>
    <s v="QVS95     "/>
    <s v="Freight Charges"/>
    <n v="1"/>
    <n v="78.760000000000005"/>
    <n v="78.760000000000005"/>
    <n v="19.690000000000001"/>
    <s v="Accounts Payable"/>
    <s v="scusaapinvoices@saputo.com"/>
  </r>
  <r>
    <s v="HILAND DAIRY - KANSAS CITY, MO"/>
    <s v="HIL1100"/>
    <s v="Tinu Thomas; Randy Blakley"/>
    <s v="tthomas@hilanddairy.com;labkc@hilanddairy.com;RBlakley@hilanddairy.com"/>
    <d v="2024-02-02T00:00:00"/>
    <s v="3805 Emanuel Cleaver II BLVD"/>
    <s v="Kansas City"/>
    <x v="10"/>
    <x v="194"/>
    <n v="203841"/>
    <s v="Y8GX"/>
    <d v="2024-02-02T00:00:00"/>
    <x v="3"/>
    <s v="QVS95     "/>
    <s v="Freight Charges"/>
    <n v="1"/>
    <n v="78.760000000000005"/>
    <n v="78.760000000000005"/>
    <n v="19.690000000000001"/>
    <s v="DARIN VALENTINE"/>
    <s v="labkc@hilanddairy.com"/>
  </r>
  <r>
    <s v="MAYFIELD DAIRY FARMS INC/ATHEN"/>
    <s v="MAY1010"/>
    <s v="ANITA BORING"/>
    <s v="anita.boring@dfamilk.com; tabatha.price@dfamilk.com"/>
    <d v="2024-01-03T00:00:00"/>
    <s v="806 MADISON AVE"/>
    <s v="ATHENS"/>
    <x v="3"/>
    <x v="205"/>
    <n v="189182"/>
    <s v="Job"/>
    <d v="2023-01-18T00:00:00"/>
    <x v="3"/>
    <s v="QVS95     "/>
    <s v="Freight Charges"/>
    <n v="1"/>
    <n v="79.040000000000006"/>
    <n v="79.040000000000006"/>
    <n v="19.760000000000002"/>
    <s v="ANITA BORING"/>
    <s v="invoices@deanfoods.coupahost.com"/>
  </r>
  <r>
    <s v="UNITED DAIRY - MARTINS FERRY"/>
    <s v="UNI1040"/>
    <s v="Larry Boyd"/>
    <s v="lboyd@uniteddairy.com;"/>
    <d v="2024-01-02T00:00:00"/>
    <s v="300 NORTH 5TH STREET"/>
    <s v="MARTINS FERRY"/>
    <x v="13"/>
    <x v="206"/>
    <n v="194479"/>
    <s v="Job"/>
    <d v="2023-11-10T00:00:00"/>
    <x v="3"/>
    <s v="QVS95     "/>
    <s v="Freight Charges"/>
    <n v="1"/>
    <n v="79.040000000000006"/>
    <n v="79.040000000000006"/>
    <n v="19.760000000000002"/>
    <s v="Larry Boyd"/>
    <s v="JCOOK@UNITEDDAIRY.COM"/>
  </r>
  <r>
    <s v="H P HOOD - BARRE"/>
    <s v="HPH1001"/>
    <s v="SCOTT FERRIS  MELINDA DAVIS"/>
    <s v="melinda.davis@hphood.com"/>
    <d v="2024-01-03T00:00:00"/>
    <s v="219 ALLEN STREET"/>
    <s v="BARRE"/>
    <x v="39"/>
    <x v="215"/>
    <n v="195711"/>
    <s v="Job"/>
    <d v="2023-12-06T00:00:00"/>
    <x v="3"/>
    <s v="QVS95     "/>
    <s v="Freight Charges"/>
    <n v="1"/>
    <n v="79.040000000000006"/>
    <n v="79.040000000000006"/>
    <n v="19.760000000000002"/>
    <s v="SCOTT FERRIS  MELINDA DAVIS"/>
    <s v="barre.invoices@hphood.com; APINVOICE@hphood.com"/>
  </r>
  <r>
    <s v="Rothenbühler Cheese Chalet"/>
    <s v="MID1065"/>
    <s v="RYAN SHAHEEN phone 330-481-5650/ CARL"/>
    <s v="ryan.shaheen@rcheese.com"/>
    <d v="2024-01-03T00:00:00"/>
    <s v="15815 NAUVOO ROAD"/>
    <s v="MIDDLEFIELD"/>
    <x v="13"/>
    <x v="212"/>
    <n v="199999"/>
    <s v="Job"/>
    <d v="2023-12-11T00:00:00"/>
    <x v="3"/>
    <s v="QVS95     "/>
    <s v="Freight Charges"/>
    <n v="1"/>
    <n v="79.040000000000006"/>
    <n v="79.040000000000006"/>
    <n v="19.760000000000002"/>
    <s v="JOHN ADAMS cell 440-313-8347/ CARL"/>
    <s v="AP@RCHEESE.COM"/>
  </r>
  <r>
    <s v="SCHREIBER FOODS/STEPHENVILLE TX"/>
    <s v="SCH1009"/>
    <s v="Tammy Featherston   Jon Solorio"/>
    <s v="Tammy.Featherston@schreiberfoods.com; jon.solorio@schreiberfoods.com"/>
    <d v="2024-01-02T00:00:00"/>
    <s v="923 CR 176"/>
    <s v="STEPHENVILLE"/>
    <x v="15"/>
    <x v="217"/>
    <n v="200735"/>
    <s v="Job"/>
    <d v="2023-12-11T00:00:00"/>
    <x v="3"/>
    <s v="QVS95     "/>
    <s v="Freight Charges"/>
    <n v="1"/>
    <n v="79.040000000000006"/>
    <n v="79.040000000000006"/>
    <n v="19.760000000000002"/>
    <s v="JOHN FRANZ  JOAN MATEER"/>
    <s v="invoicesusapo@schreiberfoods.com"/>
  </r>
  <r>
    <s v="BLUEGRASS DAIRY &amp; FOOD INC"/>
    <s v="BLU1050"/>
    <s v="MIKE WERNIGK  John Ellingson"/>
    <s v="mwernigk@bluegrassdairy.com; john.ellingson@dfamilk.com; kaleigh.young@dfamilk.com"/>
    <d v="2024-01-03T00:00:00"/>
    <s v="1117 CLEVELAND AVE"/>
    <s v="GLASGOW"/>
    <x v="22"/>
    <x v="210"/>
    <n v="202284"/>
    <s v="Y8GX"/>
    <d v="2023-12-29T00:00:00"/>
    <x v="3"/>
    <s v="QVS95     "/>
    <s v="Freight Charges"/>
    <n v="1"/>
    <n v="79.040000000000006"/>
    <n v="79.040000000000006"/>
    <n v="19.760000000000002"/>
    <s v="MIKE WERNIGK"/>
    <s v="ap@bluegrassdairy.com; mwernigk@bluegrassdairy.com"/>
  </r>
  <r>
    <s v="BLUE BELL CREAMERY"/>
    <s v="BLU1010"/>
    <s v="TABATHA THOMPSON"/>
    <s v="phillip.moore@bluebell.com; Tabatha.Thompson@bluebell.com; Kristie.McKee@bluebell.com ; tabitha.thompson@bluebell.com"/>
    <d v="2024-01-29T00:00:00"/>
    <s v="1101 BLUE BELL ROAD"/>
    <s v="BRENHAM"/>
    <x v="15"/>
    <x v="204"/>
    <n v="192387"/>
    <s v="Job"/>
    <d v="2023-11-03T00:00:00"/>
    <x v="3"/>
    <s v="QVS95     "/>
    <s v="Freight Charges"/>
    <n v="1"/>
    <n v="79.16"/>
    <n v="79.16"/>
    <n v="19.79"/>
    <s v="TABATHA THOMPSON"/>
    <s v="Phillip.moore@bluebell.com; Tabatha.Thompson@bluebell.com; Kristie.McKee@bluebell.com"/>
  </r>
  <r>
    <s v="MAYFIELD DAIRY FARMS INC/ATHEN"/>
    <s v="MAY1010"/>
    <s v="ANITA BORING"/>
    <s v="anita.boring@dfamilk.com; tabatha.price@dfamilk.com"/>
    <d v="2024-01-23T00:00:00"/>
    <s v="806 MADISON AVE"/>
    <s v="ATHENS"/>
    <x v="3"/>
    <x v="205"/>
    <n v="194218"/>
    <s v="Job"/>
    <d v="2023-11-09T00:00:00"/>
    <x v="3"/>
    <s v="QVS95     "/>
    <s v="Freight Charges"/>
    <n v="1"/>
    <n v="79.16"/>
    <n v="79.16"/>
    <n v="19.79"/>
    <s v="ANITA BORING"/>
    <s v="invoices@deanfoods.coupahost.com"/>
  </r>
  <r>
    <s v="UNITED DAIRY - MARTINS FERRY"/>
    <s v="UNI1040"/>
    <s v="Larry Boyd"/>
    <s v="lboyd@uniteddairy.com;"/>
    <d v="2024-01-22T00:00:00"/>
    <s v="300 NORTH 5TH STREET"/>
    <s v="MARTINS FERRY"/>
    <x v="13"/>
    <x v="206"/>
    <n v="194481"/>
    <s v="Job"/>
    <d v="2023-11-10T00:00:00"/>
    <x v="3"/>
    <s v="QVS95     "/>
    <s v="Freight Charges"/>
    <n v="1"/>
    <n v="79.16"/>
    <n v="79.16"/>
    <n v="19.79"/>
    <s v="Larry Boyd"/>
    <s v="JCOOK@UNITEDDAIRY.COM"/>
  </r>
  <r>
    <s v="UNITED DAIRY - MARTINS FERRY"/>
    <s v="UNI1040"/>
    <s v="Larry Boyd"/>
    <s v="lboyd@uniteddairy.com;"/>
    <d v="2024-01-29T00:00:00"/>
    <s v="300 NORTH 5TH STREET"/>
    <s v="MARTINS FERRY"/>
    <x v="13"/>
    <x v="206"/>
    <n v="194482"/>
    <s v="Job"/>
    <d v="2023-11-10T00:00:00"/>
    <x v="3"/>
    <s v="QVS95     "/>
    <s v="Freight Charges"/>
    <n v="1"/>
    <n v="79.16"/>
    <n v="79.16"/>
    <n v="19.79"/>
    <s v="Larry Boyd"/>
    <s v="JCOOK@UNITEDDAIRY.COM"/>
  </r>
  <r>
    <s v="BLUEGRASS DAIRY &amp; FOOD INC"/>
    <s v="BLU1050"/>
    <s v="MIKE WERNIGK  John Ellingson"/>
    <s v="mwernigk@bluegrassdairy.com; john.ellingson@dfamilk.com; kaleigh.young@dfamilk.com"/>
    <d v="2024-01-30T00:00:00"/>
    <s v="1117 CLEVELAND AVE"/>
    <s v="GLASGOW"/>
    <x v="22"/>
    <x v="210"/>
    <n v="198152"/>
    <s v="Job"/>
    <d v="2023-12-08T00:00:00"/>
    <x v="3"/>
    <s v="QVS95     "/>
    <s v="Freight Charges"/>
    <n v="1"/>
    <n v="79.16"/>
    <n v="79.16"/>
    <n v="19.79"/>
    <s v="MIKE WERNIGK"/>
    <s v="ap@bluegrassdairy.com; mwernigk@bluegrassdairy.com"/>
  </r>
  <r>
    <s v="Rothenbühler Cheese Chalet"/>
    <s v="MID1065"/>
    <s v="RYAN SHAHEEN phone 330-481-5650/ CARL"/>
    <s v="ryan.shaheen@rcheese.com"/>
    <d v="2024-01-30T00:00:00"/>
    <s v="15815 NAUVOO ROAD"/>
    <s v="MIDDLEFIELD"/>
    <x v="13"/>
    <x v="212"/>
    <n v="200001"/>
    <s v="Job"/>
    <d v="2023-12-11T00:00:00"/>
    <x v="3"/>
    <s v="QVS95     "/>
    <s v="Freight Charges"/>
    <n v="1"/>
    <n v="79.16"/>
    <n v="79.16"/>
    <n v="19.79"/>
    <s v="JOHN ADAMS cell 440-313-8347/ CARL"/>
    <s v="AP@RCHEESE.COM"/>
  </r>
  <r>
    <s v="H P HOOD - BARRE"/>
    <s v="HPH1001"/>
    <s v="SCOTT FERRIS  MELINDA DAVIS"/>
    <s v="melinda.davis@hphood.com"/>
    <d v="2024-01-23T00:00:00"/>
    <s v="219 ALLEN STREET"/>
    <s v="BARRE"/>
    <x v="39"/>
    <x v="215"/>
    <n v="202833"/>
    <s v="Job"/>
    <d v="2024-01-08T00:00:00"/>
    <x v="3"/>
    <s v="QVS95     "/>
    <s v="Freight Charges"/>
    <n v="1"/>
    <n v="79.16"/>
    <n v="79.16"/>
    <n v="19.79"/>
    <s v="SCOTT FERRIS  MELINDA DAVIS"/>
    <s v="barre.invoices@hphood.com; APINVOICE@hphood.com"/>
  </r>
  <r>
    <s v="Saputo Dairy Foods USA - Sulphur Spring"/>
    <s v="MOR1006"/>
    <s v="Keila Perez-Lewis  TRACY MCCORMICK  CARLA GLOSSUP"/>
    <s v="Keila.Perez-Lewis@saputo.com; Carla.Glossup@Saputo.com; elizabeth.bustos@saputo.com"/>
    <d v="2024-01-30T00:00:00"/>
    <s v="300 INDUSTRIAL DRIVE EAST"/>
    <s v="SULPHUR SPRINGS"/>
    <x v="15"/>
    <x v="216"/>
    <n v="203636"/>
    <s v="Y8GX"/>
    <d v="2024-01-30T00:00:00"/>
    <x v="3"/>
    <s v="QVS95     "/>
    <s v="Freight Charges"/>
    <n v="1"/>
    <n v="79.16"/>
    <n v="79.16"/>
    <n v="19.79"/>
    <s v="Accounts Payable"/>
    <s v="scusaapinvoices@saputo.com"/>
  </r>
  <r>
    <s v="DFA - Cumberland Dairy"/>
    <s v="CUM1010"/>
    <s v="WENDY THARP, NEVA JOHNSON (QA MGR)"/>
    <s v="wtharp@cumberlanddairy.com"/>
    <d v="2024-02-05T00:00:00"/>
    <s v="80 EDWARD AVE"/>
    <s v="BRIDGETON"/>
    <x v="14"/>
    <x v="207"/>
    <n v="195335"/>
    <s v="Job"/>
    <d v="2023-11-29T00:00:00"/>
    <x v="3"/>
    <s v="QVS95     "/>
    <s v="Freight Charges"/>
    <n v="1"/>
    <n v="79.28"/>
    <n v="79.28"/>
    <n v="19.82"/>
    <s v="WENDY THARP- BRENDA"/>
    <s v="dairybrandsinvoices@dfamilk.com"/>
  </r>
  <r>
    <s v="DFA - Cumberland Dairy"/>
    <s v="CUM1010"/>
    <s v="WENDY THARP, NEVA JOHNSON (QA MGR)"/>
    <s v="wtharp@cumberlanddairy.com"/>
    <d v="2024-03-04T00:00:00"/>
    <s v="80 EDWARD AVE"/>
    <s v="BRIDGETON"/>
    <x v="14"/>
    <x v="207"/>
    <n v="195337"/>
    <s v="Job"/>
    <d v="2023-11-29T00:00:00"/>
    <x v="3"/>
    <s v="QVS95     "/>
    <s v="Freight Charges"/>
    <n v="1"/>
    <n v="79.28"/>
    <n v="79.28"/>
    <n v="19.82"/>
    <s v="WENDY THARP- BRENDA"/>
    <s v="dairybrandsinvoices@dfamilk.com"/>
  </r>
  <r>
    <s v="BLUE BELL CREAMERY"/>
    <s v="BLU1015"/>
    <s v="CAROLYN SUBER WARD LAMBERT"/>
    <s v="carolyn.suber@bluebell.com; ward.lambert@bluebell.com"/>
    <d v="2024-02-05T00:00:00"/>
    <s v="423 N NORTON AVE"/>
    <s v="SYLACAUGA"/>
    <x v="31"/>
    <x v="209"/>
    <n v="198124"/>
    <s v="Job"/>
    <d v="2023-12-08T00:00:00"/>
    <x v="3"/>
    <s v="QVS95     "/>
    <s v="Freight Charges"/>
    <n v="1"/>
    <n v="79.28"/>
    <n v="79.28"/>
    <n v="19.82"/>
    <s v="CAROLYN SUBER  WARD LAMBERT"/>
    <s v="carolyn.suber@bluebell.com; ward.lambert@bluebell.com; syapparts@bluebell.com"/>
  </r>
  <r>
    <s v="BLUE BELL CREAMERY"/>
    <s v="BLU1015"/>
    <s v="CAROLYN SUBER WARD LAMBERT"/>
    <s v="carolyn.suber@bluebell.com; ward.lambert@bluebell.com"/>
    <d v="2024-03-04T00:00:00"/>
    <s v="423 N NORTON AVE"/>
    <s v="SYLACAUGA"/>
    <x v="31"/>
    <x v="209"/>
    <n v="198126"/>
    <s v="Job"/>
    <d v="2023-12-08T00:00:00"/>
    <x v="3"/>
    <s v="QVS95     "/>
    <s v="Freight Charges"/>
    <n v="1"/>
    <n v="79.28"/>
    <n v="79.28"/>
    <n v="19.82"/>
    <s v="CAROLYN SUBER  WARD LAMBERT"/>
    <s v="carolyn.suber@bluebell.com; ward.lambert@bluebell.com; syapparts@bluebell.com"/>
  </r>
  <r>
    <s v="BLUEGRASS DAIRY &amp; FOOD INC"/>
    <s v="BLU1050"/>
    <s v="MIKE WERNIGK  John Ellingson"/>
    <s v="mwernigk@bluegrassdairy.com; john.ellingson@dfamilk.com; kaleigh.young@dfamilk.com"/>
    <d v="2024-02-05T00:00:00"/>
    <s v="1117 CLEVELAND AVE"/>
    <s v="GLASGOW"/>
    <x v="22"/>
    <x v="210"/>
    <n v="198153"/>
    <s v="Job"/>
    <d v="2023-12-08T00:00:00"/>
    <x v="3"/>
    <s v="QVS95     "/>
    <s v="Freight Charges"/>
    <n v="1"/>
    <n v="79.28"/>
    <n v="79.28"/>
    <n v="19.82"/>
    <s v="MIKE WERNIGK"/>
    <s v="ap@bluegrassdairy.com; mwernigk@bluegrassdairy.com"/>
  </r>
  <r>
    <s v="BLUEGRASS DAIRY &amp; FOOD INC"/>
    <s v="BLU1050"/>
    <s v="MIKE WERNIGK  John Ellingson"/>
    <s v="mwernigk@bluegrassdairy.com; john.ellingson@dfamilk.com; kaleigh.young@dfamilk.com"/>
    <d v="2024-03-04T00:00:00"/>
    <s v="1117 CLEVELAND AVE"/>
    <s v="GLASGOW"/>
    <x v="22"/>
    <x v="210"/>
    <n v="198157"/>
    <s v="Job"/>
    <d v="2023-12-08T00:00:00"/>
    <x v="3"/>
    <s v="QVS95     "/>
    <s v="Freight Charges"/>
    <n v="1"/>
    <n v="79.28"/>
    <n v="79.28"/>
    <n v="19.82"/>
    <s v="MIKE WERNIGK"/>
    <s v="ap@bluegrassdairy.com; mwernigk@bluegrassdairy.com"/>
  </r>
  <r>
    <s v="SCHREIBER FOODS/STEPHENVILLE TX"/>
    <s v="SCH1009"/>
    <s v="Tammy Featherston   Jon Solorio"/>
    <s v="Tammy.Featherston@schreiberfoods.com; jon.solorio@schreiberfoods.com"/>
    <d v="2024-02-05T00:00:00"/>
    <s v="923 CR 176"/>
    <s v="STEPHENVILLE"/>
    <x v="15"/>
    <x v="217"/>
    <n v="200736"/>
    <s v="Job"/>
    <d v="2023-12-11T00:00:00"/>
    <x v="3"/>
    <s v="QVS95     "/>
    <s v="Freight Charges"/>
    <n v="1"/>
    <n v="79.28"/>
    <n v="79.28"/>
    <n v="19.82"/>
    <s v="JOHN FRANZ  JOAN MATEER"/>
    <s v="invoicesusapo@schreiberfoods.com"/>
  </r>
  <r>
    <s v="Panhandle Products, LLC"/>
    <s v="BRU1025"/>
    <s v="Elbia Galo"/>
    <s v="mzuniga@texascheese.net;mlopez@texascheese.net;mrivera@texascheese.net;|egalo@texascheese.net;Mlopez@texascheese.net"/>
    <d v="2024-02-06T00:00:00"/>
    <s v="5056 W Road G"/>
    <s v="Dumas"/>
    <x v="15"/>
    <x v="218"/>
    <n v="203881"/>
    <s v="V7ZG"/>
    <d v="2024-02-05T00:00:00"/>
    <x v="3"/>
    <s v="QVS95     "/>
    <s v="Freight Charges"/>
    <n v="1"/>
    <n v="79.28"/>
    <n v="79.28"/>
    <n v="19.82"/>
    <s v="Monica Zuniga"/>
    <s v="crodriguez@texascheese.net, ap@texascheese.net"/>
  </r>
  <r>
    <s v="MAYFIELD DAIRY FARMS INC/ATHEN"/>
    <s v="MAY1010"/>
    <s v="ANITA BORING"/>
    <s v="anita.boring@dfamilk.com; tabatha.price@dfamilk.com"/>
    <d v="2024-02-12T00:00:00"/>
    <s v="806 MADISON AVE"/>
    <s v="ATHENS"/>
    <x v="3"/>
    <x v="205"/>
    <n v="194220"/>
    <s v="Job"/>
    <d v="2023-11-09T00:00:00"/>
    <x v="3"/>
    <s v="QVS95     "/>
    <s v="Freight Charges"/>
    <n v="1"/>
    <n v="79.400000000000006"/>
    <n v="79.400000000000006"/>
    <n v="19.850000000000001"/>
    <s v="ANITA BORING"/>
    <s v="invoices@deanfoods.coupahost.com"/>
  </r>
  <r>
    <s v="UNITED DAIRY - MARTINS FERRY"/>
    <s v="UNI1040"/>
    <s v="Larry Boyd"/>
    <s v="lboyd@uniteddairy.com;"/>
    <d v="2024-02-12T00:00:00"/>
    <s v="300 NORTH 5TH STREET"/>
    <s v="MARTINS FERRY"/>
    <x v="13"/>
    <x v="206"/>
    <n v="194483"/>
    <s v="Job"/>
    <d v="2023-11-10T00:00:00"/>
    <x v="3"/>
    <s v="QVS95     "/>
    <s v="Freight Charges"/>
    <n v="1"/>
    <n v="79.400000000000006"/>
    <n v="79.400000000000006"/>
    <n v="19.850000000000001"/>
    <s v="Larry Boyd"/>
    <s v="JCOOK@UNITEDDAIRY.COM"/>
  </r>
  <r>
    <s v="AURORA ORGANIC DAIRY"/>
    <s v="AUR1010"/>
    <s v="Miguel Sosa  Katie Speidel  Jeff Taylor Kathleen M"/>
    <s v="msosa@aodmilk.com; KSpeidel@aodmilk.com; kmadison@aodmilk.com; jtaylor@aodmilk.com"/>
    <d v="2024-02-13T00:00:00"/>
    <s v="6788 STATE HWY 66"/>
    <s v="PLATTEVILLE"/>
    <x v="24"/>
    <x v="208"/>
    <n v="195366"/>
    <s v="Job"/>
    <d v="2023-12-01T00:00:00"/>
    <x v="3"/>
    <s v="QVS95     "/>
    <s v="Freight Charges"/>
    <n v="1"/>
    <n v="79.400000000000006"/>
    <n v="79.400000000000006"/>
    <n v="19.850000000000001"/>
    <s v="Miguel Sosa   Katie Speidel"/>
    <s v="APPLANT@AODMILK.COM"/>
  </r>
  <r>
    <s v="BLUEGRASS DAIRY &amp; FOOD INC"/>
    <s v="BLU1050"/>
    <s v="MIKE WERNIGK  John Ellingson"/>
    <s v="mwernigk@bluegrassdairy.com; john.ellingson@dfamilk.com; kaleigh.young@dfamilk.com"/>
    <d v="2024-02-13T00:00:00"/>
    <s v="1117 CLEVELAND AVE"/>
    <s v="GLASGOW"/>
    <x v="22"/>
    <x v="210"/>
    <n v="198154"/>
    <s v="Job"/>
    <d v="2023-12-08T00:00:00"/>
    <x v="3"/>
    <s v="QVS95     "/>
    <s v="Freight Charges"/>
    <n v="1"/>
    <n v="79.400000000000006"/>
    <n v="79.400000000000006"/>
    <n v="19.850000000000001"/>
    <s v="MIKE WERNIGK"/>
    <s v="ap@bluegrassdairy.com; mwernigk@bluegrassdairy.com"/>
  </r>
  <r>
    <s v="Rothenbühler Cheese Chalet"/>
    <s v="MID1065"/>
    <s v="RYAN SHAHEEN phone 330-481-5650/ CARL"/>
    <s v="ryan.shaheen@rcheese.com"/>
    <d v="2024-02-13T00:00:00"/>
    <s v="15815 NAUVOO ROAD"/>
    <s v="MIDDLEFIELD"/>
    <x v="13"/>
    <x v="212"/>
    <n v="200002"/>
    <s v="Job"/>
    <d v="2023-12-11T00:00:00"/>
    <x v="3"/>
    <s v="QVS95     "/>
    <s v="Freight Charges"/>
    <n v="1"/>
    <n v="79.400000000000006"/>
    <n v="79.400000000000006"/>
    <n v="19.850000000000001"/>
    <s v="JOHN ADAMS cell 440-313-8347/ CARL"/>
    <s v="AP@RCHEESE.COM"/>
  </r>
  <r>
    <s v="U S FOOD AND DAIRY LAB"/>
    <s v="USF1001"/>
    <s v="LORI MILLER"/>
    <s v="lab@usdairylab.com"/>
    <d v="2024-02-12T00:00:00"/>
    <s v="600C NOBLE ST"/>
    <s v="KUTZTOWN"/>
    <x v="1"/>
    <x v="213"/>
    <n v="202033"/>
    <s v="Job"/>
    <d v="2023-12-22T00:00:00"/>
    <x v="3"/>
    <s v="QVS95     "/>
    <s v="Freight Charges"/>
    <n v="1"/>
    <n v="79.400000000000006"/>
    <n v="79.400000000000006"/>
    <n v="19.850000000000001"/>
    <s v="LORI MILLER"/>
    <s v="admin@usdairylab.com"/>
  </r>
  <r>
    <s v="BLUE BELL CREAMERY"/>
    <s v="BLU1010"/>
    <s v="TABATHA THOMPSON"/>
    <s v="phillip.moore@bluebell.com; Tabatha.Thompson@bluebell.com; Kristie.McKee@bluebell.com ; tabitha.thompson@bluebell.com"/>
    <d v="2024-02-27T00:00:00"/>
    <s v="1101 BLUE BELL ROAD"/>
    <s v="BRENHAM"/>
    <x v="15"/>
    <x v="204"/>
    <n v="192389"/>
    <s v="Job"/>
    <d v="2023-11-03T00:00:00"/>
    <x v="3"/>
    <s v="QVS95     "/>
    <s v="Freight Charges"/>
    <n v="1"/>
    <n v="79.56"/>
    <n v="79.56"/>
    <n v="19.89"/>
    <s v="TABATHA THOMPSON"/>
    <s v="Phillip.moore@bluebell.com; Tabatha.Thompson@bluebell.com; Kristie.McKee@bluebell.com"/>
  </r>
  <r>
    <s v="MAYFIELD DAIRY FARMS INC/ATHEN"/>
    <s v="MAY1010"/>
    <s v="ANITA BORING"/>
    <s v="anita.boring@dfamilk.com; tabatha.price@dfamilk.com"/>
    <d v="2024-02-20T00:00:00"/>
    <s v="806 MADISON AVE"/>
    <s v="ATHENS"/>
    <x v="3"/>
    <x v="205"/>
    <n v="194221"/>
    <s v="Job"/>
    <d v="2023-11-09T00:00:00"/>
    <x v="3"/>
    <s v="QVS95     "/>
    <s v="Freight Charges"/>
    <n v="1"/>
    <n v="79.56"/>
    <n v="79.56"/>
    <n v="19.89"/>
    <s v="ANITA BORING"/>
    <s v="invoices@deanfoods.coupahost.com"/>
  </r>
  <r>
    <s v="UNITED DAIRY - MARTINS FERRY"/>
    <s v="UNI1040"/>
    <s v="Larry Boyd"/>
    <s v="lboyd@uniteddairy.com;"/>
    <d v="2024-02-19T00:00:00"/>
    <s v="300 NORTH 5TH STREET"/>
    <s v="MARTINS FERRY"/>
    <x v="13"/>
    <x v="206"/>
    <n v="194484"/>
    <s v="Job"/>
    <d v="2023-11-10T00:00:00"/>
    <x v="3"/>
    <s v="QVS95     "/>
    <s v="Freight Charges"/>
    <n v="1"/>
    <n v="79.56"/>
    <n v="79.56"/>
    <n v="19.89"/>
    <s v="Larry Boyd"/>
    <s v="JCOOK@UNITEDDAIRY.COM"/>
  </r>
  <r>
    <s v="UNITED DAIRY - MARTINS FERRY"/>
    <s v="UNI1040"/>
    <s v="Larry Boyd"/>
    <s v="lboyd@uniteddairy.com;"/>
    <d v="2024-02-26T00:00:00"/>
    <s v="300 NORTH 5TH STREET"/>
    <s v="MARTINS FERRY"/>
    <x v="13"/>
    <x v="206"/>
    <n v="194485"/>
    <s v="Job"/>
    <d v="2023-11-10T00:00:00"/>
    <x v="3"/>
    <s v="QVS95     "/>
    <s v="Freight Charges"/>
    <n v="1"/>
    <n v="79.56"/>
    <n v="79.56"/>
    <n v="19.89"/>
    <s v="Larry Boyd"/>
    <s v="JCOOK@UNITEDDAIRY.COM"/>
  </r>
  <r>
    <s v="BLUEGRASS DAIRY &amp; FOOD INC"/>
    <s v="BLU1050"/>
    <s v="MIKE WERNIGK  John Ellingson"/>
    <s v="mwernigk@bluegrassdairy.com; john.ellingson@dfamilk.com; kaleigh.young@dfamilk.com"/>
    <d v="2024-02-27T00:00:00"/>
    <s v="1117 CLEVELAND AVE"/>
    <s v="GLASGOW"/>
    <x v="22"/>
    <x v="210"/>
    <n v="198156"/>
    <s v="Job"/>
    <d v="2023-12-08T00:00:00"/>
    <x v="3"/>
    <s v="QVS95     "/>
    <s v="Freight Charges"/>
    <n v="1"/>
    <n v="79.56"/>
    <n v="79.56"/>
    <n v="19.89"/>
    <s v="MIKE WERNIGK"/>
    <s v="ap@bluegrassdairy.com; mwernigk@bluegrassdairy.com"/>
  </r>
  <r>
    <s v="Rothenbühler Cheese Chalet"/>
    <s v="MID1065"/>
    <s v="RYAN SHAHEEN phone 330-481-5650/ CARL"/>
    <s v="ryan.shaheen@rcheese.com"/>
    <d v="2024-02-27T00:00:00"/>
    <s v="15815 NAUVOO ROAD"/>
    <s v="MIDDLEFIELD"/>
    <x v="13"/>
    <x v="212"/>
    <n v="200003"/>
    <s v="Job"/>
    <d v="2023-12-11T00:00:00"/>
    <x v="3"/>
    <s v="QVS95     "/>
    <s v="Freight Charges"/>
    <n v="1"/>
    <n v="79.56"/>
    <n v="79.56"/>
    <n v="19.89"/>
    <s v="JOHN ADAMS cell 440-313-8347/ CARL"/>
    <s v="AP@RCHEESE.COM"/>
  </r>
  <r>
    <s v="Panhandle Products, LLC"/>
    <s v="BRU1025"/>
    <s v="Elbia Galo"/>
    <s v="mzuniga@texascheese.net;mlopez@texascheese.net;mrivera@texascheese.net;|egalo@texascheese.net;Mlopez@texascheese.net"/>
    <d v="2024-02-21T00:00:00"/>
    <s v="5056 W Road G"/>
    <s v="Dumas"/>
    <x v="15"/>
    <x v="218"/>
    <n v="204118"/>
    <s v="Y8GX"/>
    <d v="2024-02-21T00:00:00"/>
    <x v="3"/>
    <s v="QVS95     "/>
    <s v="Freight Charges"/>
    <n v="1"/>
    <n v="79.56"/>
    <n v="79.56"/>
    <n v="19.89"/>
    <s v="Monica Zuniga"/>
    <s v="crodriguez@texascheese.net, ap@texascheese.net"/>
  </r>
  <r>
    <s v="MillRoad Dairy"/>
    <s v="MIL1000"/>
    <s v="Jordan Napolsik"/>
    <s v="jnapolski@millroaddairy.com"/>
    <d v="2024-02-21T00:00:00"/>
    <s v="12 Mill Road"/>
    <s v="WhiteHouse Station"/>
    <x v="14"/>
    <x v="219"/>
    <n v="204123"/>
    <s v="Y8GX"/>
    <d v="2024-02-21T00:00:00"/>
    <x v="3"/>
    <s v="QVS95     "/>
    <s v="Freight Charges"/>
    <n v="1"/>
    <n v="79.56"/>
    <n v="79.56"/>
    <n v="19.89"/>
    <s v="Accounts Payable"/>
    <s v="invoices@millroaddairy.com"/>
  </r>
  <r>
    <s v="SCHREIBER FOODS/STEPHENVILLE TX"/>
    <s v="SCH1009"/>
    <s v="Tammy Featherston   Jon Solorio"/>
    <s v="Tammy.Featherston@schreiberfoods.com; jon.solorio@schreiberfoods.com"/>
    <d v="2024-02-26T00:00:00"/>
    <s v="923 CR 176"/>
    <s v="STEPHENVILLE"/>
    <x v="15"/>
    <x v="217"/>
    <n v="204144"/>
    <s v="Y8GX"/>
    <d v="2024-02-23T00:00:00"/>
    <x v="3"/>
    <s v="QVS95     "/>
    <s v="Freight Charges"/>
    <n v="1"/>
    <n v="79.56"/>
    <n v="79.56"/>
    <n v="19.89"/>
    <s v="JOHN FRANZ  JOAN MATEER"/>
    <s v="invoicesusapo@schreiberfoods.com"/>
  </r>
  <r>
    <s v="BRAUMS ICE CREAM &amp; DAIRY"/>
    <s v="BRA1001"/>
    <s v="Barry Cook"/>
    <s v="JLowe@braums.com; lab@braums.com; troy.miller@braums.com"/>
    <d v="2024-02-28T00:00:00"/>
    <s v="491 C.S.2880"/>
    <s v="TUTTLE"/>
    <x v="23"/>
    <x v="211"/>
    <n v="204178"/>
    <s v="Y8GX"/>
    <d v="2024-02-28T00:00:00"/>
    <x v="3"/>
    <s v="QVS95     "/>
    <s v="Freight Charges"/>
    <n v="1"/>
    <n v="79.56"/>
    <n v="79.56"/>
    <n v="19.89"/>
    <s v="Mickie Banks"/>
    <s v="mbanks@braums.com"/>
  </r>
  <r>
    <s v="NESTLE USA/ANDERSON"/>
    <s v="NES1030"/>
    <s v="Milk Receiving Lab "/>
    <s v="Stephen.OConnor@us.nestle.com; Abigail.Bickel@us.nestle.com; Brandon.Russell@US.nestle.com; Stephen.OConnor@US.nestle.com;  thomas.kimmerling1@us.nestle.com"/>
    <d v="2024-01-22T00:00:00"/>
    <s v="4301 WEST 73rd STREET"/>
    <s v="ANDERSON"/>
    <x v="26"/>
    <x v="85"/>
    <n v="202060"/>
    <s v="Job"/>
    <d v="2023-12-27T00:00:00"/>
    <x v="3"/>
    <s v="QVS95     "/>
    <s v="Freight Charges"/>
    <n v="1"/>
    <n v="81.239999999999995"/>
    <n v="81.239999999999995"/>
    <n v="20.309999999999999"/>
    <s v=""/>
    <s v="Victoria.Goodspeed@us.nestle.com; Stephen.OConnor@US.nestle.com; Brandon.Russell@US.nestle.com"/>
  </r>
  <r>
    <s v="Darigold - Seattle, WA"/>
    <s v="WES1016"/>
    <s v="Alison Cunningham; Jennifer Atkin"/>
    <s v="Jennifer.atkin@darigold.com;"/>
    <d v="2024-01-08T00:00:00"/>
    <s v="4058 RAINIER AVE SOUTH"/>
    <s v="SEATTLE"/>
    <x v="20"/>
    <x v="220"/>
    <n v="196338"/>
    <s v="Job"/>
    <d v="2023-12-07T00:00:00"/>
    <x v="3"/>
    <s v="QVS95     "/>
    <s v="Freight Charges"/>
    <n v="1"/>
    <n v="81.44"/>
    <n v="81.44"/>
    <n v="20.36"/>
    <s v="Jeremy Lache "/>
    <s v="APinvoices@darigold.com; Jennifer.atkin@darigold.com; Julie.Ritter@darigold.com"/>
  </r>
  <r>
    <s v="Saputo Dairy Foods USA - Plant City, FL"/>
    <s v="SUP1015"/>
    <s v="Anastasiia Nesterenko  WAS SUNSHINE STATE"/>
    <s v="anastasiia.nesterenko@saputo.com; Lonnie.Diedering@saputo.com"/>
    <d v="2024-01-15T00:00:00"/>
    <s v="3304 SYDNEY RD"/>
    <s v="PLANT CITY"/>
    <x v="34"/>
    <x v="159"/>
    <n v="200830"/>
    <s v="Job"/>
    <d v="2023-12-11T00:00:00"/>
    <x v="3"/>
    <s v="QVS95     "/>
    <s v="Freight Charges"/>
    <n v="1"/>
    <n v="81.44"/>
    <n v="81.44"/>
    <n v="20.36"/>
    <s v="JUSTIN LARSEN"/>
    <s v="scusaapinvoices@saputo.com; imaging@saputo.com"/>
  </r>
  <r>
    <s v="CHOBANI LLC, Idaho"/>
    <s v="CHO1000"/>
    <s v="Melisa Kytle "/>
    <s v="Melisa.Kytle@chobani.com; Lisa.Wilson@chobani.com;Benito.Gonzalez@chobani.com"/>
    <d v="2024-01-16T00:00:00"/>
    <s v="3450 Kimberly RD"/>
    <s v="Twin Falls"/>
    <x v="19"/>
    <x v="160"/>
    <n v="202486"/>
    <s v="Job"/>
    <d v="2023-12-29T00:00:00"/>
    <x v="3"/>
    <s v="QVS95     "/>
    <s v="Freight Charges"/>
    <n v="1"/>
    <n v="81.44"/>
    <n v="81.44"/>
    <n v="20.36"/>
    <s v=""/>
    <s v="PAYABLES@CHOBANI.COM"/>
  </r>
  <r>
    <s v="Darigold - Seattle, WA"/>
    <s v="WES1016"/>
    <s v="Alison Cunningham; Jennifer Atkin"/>
    <s v="Jennifer.atkin@darigold.com;"/>
    <d v="2024-01-10T00:00:00"/>
    <s v="4058 RAINIER AVE SOUTH"/>
    <s v="SEATTLE"/>
    <x v="20"/>
    <x v="220"/>
    <n v="203056"/>
    <s v="Y8GX"/>
    <d v="2024-01-10T00:00:00"/>
    <x v="3"/>
    <s v="QVS95     "/>
    <s v="Freight Charges"/>
    <n v="1"/>
    <n v="81.44"/>
    <n v="81.44"/>
    <n v="20.36"/>
    <s v="Jeremy Lache "/>
    <s v="APinvoices@darigold.com; Jennifer.atkin@darigold.com; Julie.Ritter@darigold.com"/>
  </r>
  <r>
    <s v="Darigold - Jerome, ID"/>
    <s v="WES1005"/>
    <s v="Jubal Sanford"/>
    <s v="samantha.riegel@darigold.com; jubal.sanford@darigold.com"/>
    <d v="2024-01-15T00:00:00"/>
    <s v="1703 SO BUCHANAN"/>
    <s v="JEROME"/>
    <x v="19"/>
    <x v="221"/>
    <n v="193544"/>
    <s v="Job"/>
    <d v="2023-11-06T00:00:00"/>
    <x v="3"/>
    <s v="QVS95     "/>
    <s v="Freight Charges"/>
    <n v="1"/>
    <n v="81.64"/>
    <n v="81.64"/>
    <n v="20.41"/>
    <s v="ACCOUNTS PAYABLE"/>
    <s v="APinvoices@darigold.com; samantha.riegel@darigold.com"/>
  </r>
  <r>
    <s v="Poppies Bakeries USA"/>
    <s v="POP1020"/>
    <s v="Mansi Shah Stacey Mills"/>
    <s v="Mansi.Shah@poppies.us; stacey.mills@poppies.us"/>
    <d v="2024-01-16T00:00:00"/>
    <s v="6610 Corporation Parkway"/>
    <s v="Battleboro"/>
    <x v="28"/>
    <x v="222"/>
    <n v="201577"/>
    <s v="Job"/>
    <d v="2023-12-15T00:00:00"/>
    <x v="3"/>
    <s v="QVS95     "/>
    <s v="Freight Charges"/>
    <n v="1"/>
    <n v="81.64"/>
    <n v="81.64"/>
    <n v="20.41"/>
    <s v="Sanja Bass Stacey Mills"/>
    <s v="lorraine.finch@poppies.us; stacey.mills@poppies.us"/>
  </r>
  <r>
    <s v="EDALEEN DAIRY"/>
    <s v="EDA1010"/>
    <s v="David Adams Kristen Scott"/>
    <s v="davida@edaleendairy.com; plant@edaleendairy.com; allisons@edaleendairy.com"/>
    <d v="2024-01-09T00:00:00"/>
    <s v="9593 GUIDE MERIDIAN ROAD"/>
    <s v="LYNDEN"/>
    <x v="20"/>
    <x v="58"/>
    <n v="201603"/>
    <s v="Job"/>
    <d v="2023-12-15T00:00:00"/>
    <x v="3"/>
    <s v="QVS95     "/>
    <s v="Freight Charges"/>
    <n v="1"/>
    <n v="81.64"/>
    <n v="81.64"/>
    <n v="20.41"/>
    <s v="David Adams "/>
    <s v="KarenB@edaleendairy.com; depotdairy@edaleendairy.com"/>
  </r>
  <r>
    <s v="CAYUGA MILK INGREDIENTS"/>
    <s v="CAY1000"/>
    <s v="Ray Falce"/>
    <s v="rfalce@cmingredients.com; jherrling@cmingredients.com; jhenry@cmingredients.com;bchapin@cmingredients.com"/>
    <d v="2024-01-09T00:00:00"/>
    <s v="15 EAGLE DRIVE"/>
    <s v="AUBURN"/>
    <x v="16"/>
    <x v="136"/>
    <n v="196500"/>
    <s v="Job"/>
    <d v="2023-12-08T00:00:00"/>
    <x v="3"/>
    <s v="QVS95     "/>
    <s v="Freight Charges"/>
    <n v="1"/>
    <n v="81.680000000000007"/>
    <n v="81.680000000000007"/>
    <n v="20.420000000000002"/>
    <s v="Ray Falce"/>
    <s v="ap@cmingredients.com"/>
  </r>
  <r>
    <s v="CAYUGA MILK INGREDIENTS"/>
    <s v="CAY1000"/>
    <s v="Ray Falce"/>
    <s v="rfalce@cmingredients.com; jherrling@cmingredients.com; jhenry@cmingredients.com;bchapin@cmingredients.com"/>
    <d v="2024-01-16T00:00:00"/>
    <s v="15 EAGLE DRIVE"/>
    <s v="AUBURN"/>
    <x v="16"/>
    <x v="136"/>
    <n v="196501"/>
    <s v="Job"/>
    <d v="2023-12-08T00:00:00"/>
    <x v="3"/>
    <s v="QVS95     "/>
    <s v="Freight Charges"/>
    <n v="1"/>
    <n v="81.680000000000007"/>
    <n v="81.680000000000007"/>
    <n v="20.420000000000002"/>
    <s v="Ray Falce"/>
    <s v="ap@cmingredients.com"/>
  </r>
  <r>
    <s v="CREAMLAND DAIRIES INC"/>
    <s v="CRE1005"/>
    <s v="Kristen Kleeberger"/>
    <s v="kjohnson7@dfamilk.com; keven.driggers@dfamilk.com"/>
    <d v="2024-01-16T00:00:00"/>
    <s v="1911 2ND ST NW"/>
    <s v="ALBUQUERQUE"/>
    <x v="21"/>
    <x v="119"/>
    <n v="197623"/>
    <s v="Job"/>
    <d v="2023-12-08T00:00:00"/>
    <x v="3"/>
    <s v="QVS95     "/>
    <s v="Freight Charges"/>
    <n v="1"/>
    <n v="81.680000000000007"/>
    <n v="81.680000000000007"/>
    <n v="20.420000000000002"/>
    <s v=""/>
    <s v="invoices@deanfoods.coupahost.com"/>
  </r>
  <r>
    <s v="DF - PA - CARLISLE LAND O LAKES INC"/>
    <s v="LAN1001"/>
    <s v="JAYNE HATTERER  Melanie Wyche "/>
    <s v="laboratory@landolakes.com; JAHatterer@landolakes.com; MWyche2@landolakes.com"/>
    <d v="2024-01-15T00:00:00"/>
    <s v="405 PARK DRIVE"/>
    <s v="CARLISLE"/>
    <x v="1"/>
    <x v="120"/>
    <n v="197870"/>
    <s v="Job"/>
    <d v="2023-12-08T00:00:00"/>
    <x v="3"/>
    <s v="QVS95     "/>
    <s v="Freight Charges"/>
    <n v="1"/>
    <n v="81.680000000000007"/>
    <n v="81.680000000000007"/>
    <n v="20.420000000000002"/>
    <s v="JAYNE HATTERER"/>
    <s v="DQCIAccountsReceivable@EurofinsUS.com"/>
  </r>
  <r>
    <s v="Wells-Fieldbrook Foods Dunkirk"/>
    <s v="FIE1010"/>
    <s v="Aydin Mitchell Jacob Green Kristin D"/>
    <s v="ammitchell@bluebunny.com; jagreen@bluebunny.com; pkoshute@bluebunny.com; kkdaberkow@bluebunny.com; mcrosby@bluebunny.com"/>
    <d v="2024-01-16T00:00:00"/>
    <s v="One Ice Cream Drive"/>
    <s v="DUNKIRK"/>
    <x v="16"/>
    <x v="223"/>
    <n v="199504"/>
    <s v="Job"/>
    <d v="2023-12-11T00:00:00"/>
    <x v="3"/>
    <s v="QVS95     "/>
    <s v="Freight Charges"/>
    <n v="1"/>
    <n v="81.680000000000007"/>
    <n v="81.680000000000007"/>
    <n v="20.420000000000002"/>
    <s v="Aydin Mitchell Jacob Green Kristin D"/>
    <s v="ap@bluebunny.com"/>
  </r>
  <r>
    <s v="JOHANNA FOODS INC"/>
    <s v="JOH1000"/>
    <s v="John Bissonette Mandy Singto"/>
    <s v="jbissonette@johannafoods.com; msingto@johannafoods.com"/>
    <d v="2024-01-09T00:00:00"/>
    <s v="JOHANNA FARMS ROAD"/>
    <s v="FLEMINGTON"/>
    <x v="14"/>
    <x v="137"/>
    <n v="199689"/>
    <s v="Job"/>
    <d v="2023-12-11T00:00:00"/>
    <x v="3"/>
    <s v="QVS95     "/>
    <s v="Freight Charges"/>
    <n v="1"/>
    <n v="81.680000000000007"/>
    <n v="81.680000000000007"/>
    <n v="20.420000000000002"/>
    <s v="John Bissonette"/>
    <s v="AccountsPayable@Johannafoods.com"/>
  </r>
  <r>
    <s v="JOHANNA FOODS INC"/>
    <s v="JOH1000"/>
    <s v="John Bissonette Mandy Singto"/>
    <s v="jbissonette@johannafoods.com; msingto@johannafoods.com"/>
    <d v="2024-01-15T00:00:00"/>
    <s v="JOHANNA FARMS ROAD"/>
    <s v="FLEMINGTON"/>
    <x v="14"/>
    <x v="137"/>
    <n v="199690"/>
    <s v="Job"/>
    <d v="2023-12-11T00:00:00"/>
    <x v="3"/>
    <s v="QVS95     "/>
    <s v="Freight Charges"/>
    <n v="1"/>
    <n v="81.680000000000007"/>
    <n v="81.680000000000007"/>
    <n v="20.420000000000002"/>
    <s v="John Bissonette"/>
    <s v="AccountsPayable@Johannafoods.com"/>
  </r>
  <r>
    <s v="KROGER LAYTON DAIRY - ICE CREAM LAB"/>
    <s v="KRO1010"/>
    <s v="RANDY NELSON   MAX TORRES"/>
    <s v="max.torres@kroger.com;isaac.feyedelem@kroger.com; Anthony.garrett@kroger.com"/>
    <d v="2024-01-08T00:00:00"/>
    <s v="500 NORTH SUGAR STREET  BLDG #4"/>
    <s v="LAYTON"/>
    <x v="12"/>
    <x v="140"/>
    <n v="201783"/>
    <s v="Job"/>
    <d v="2023-12-20T00:00:00"/>
    <x v="3"/>
    <s v="QVS95     "/>
    <s v="Freight Charges"/>
    <n v="1"/>
    <n v="81.680000000000007"/>
    <n v="81.680000000000007"/>
    <n v="20.420000000000002"/>
    <m/>
    <s v="DQCIAccountsReceivable@eurofinsus.com; max.torres@kroger.com; isaac.feyedelem@kroger.com;morgan.clark@kroger.com "/>
  </r>
  <r>
    <s v="DFA - Reading, PA"/>
    <s v="DIE1011"/>
    <s v="JANICE YOUSE"/>
    <s v="jyouse@dfamilk.com"/>
    <d v="2024-01-16T00:00:00"/>
    <s v="100 MCKINLEY AVE"/>
    <s v="READING"/>
    <x v="1"/>
    <x v="131"/>
    <n v="202201"/>
    <s v="Job"/>
    <d v="2023-12-29T00:00:00"/>
    <x v="3"/>
    <s v="QVS95     "/>
    <s v="Freight Charges"/>
    <n v="1"/>
    <n v="81.680000000000007"/>
    <n v="81.680000000000007"/>
    <n v="20.420000000000002"/>
    <s v=" JANICE YOUSE"/>
    <s v="tbealer@dfamilk.com; DQCIAccountsReceivable@EurofinsUS.com"/>
  </r>
  <r>
    <s v="Dean Foods - Winston Salem, NC"/>
    <s v="DAI1047"/>
    <s v="Mary Parks Carol Parsons Travis Mohn Alona Shoe "/>
    <s v="carol.parsons@dfamilk.com; mparks1@dfamilk.com; ben.samuels@dfamilk.com; "/>
    <d v="2024-01-16T00:00:00"/>
    <s v="2221 PATTERSON AVE NE"/>
    <s v="WINSTON SALEM"/>
    <x v="28"/>
    <x v="138"/>
    <n v="202791"/>
    <s v="Job"/>
    <d v="2024-01-08T00:00:00"/>
    <x v="3"/>
    <s v="QVS95     "/>
    <s v="Freight Charges"/>
    <n v="1"/>
    <n v="81.680000000000007"/>
    <n v="81.680000000000007"/>
    <n v="20.420000000000002"/>
    <s v="Alona Shoe  Travis Mohn"/>
    <s v="invoices@deanfoods.coupahost.com"/>
  </r>
  <r>
    <s v="Tropicale Foods"/>
    <s v="TRO1030"/>
    <s v="Margaret Tay"/>
    <s v="btay@tropicalefoods.com"/>
    <d v="2024-01-16T00:00:00"/>
    <s v="1001 East 33rd St"/>
    <s v="LUBBOCK"/>
    <x v="15"/>
    <x v="224"/>
    <n v="203259"/>
    <s v="Job"/>
    <d v="2024-01-15T00:00:00"/>
    <x v="3"/>
    <s v="QVS95     "/>
    <s v="Freight Charges"/>
    <n v="1"/>
    <n v="81.680000000000007"/>
    <n v="81.680000000000007"/>
    <n v="20.420000000000002"/>
    <s v="Margaret Tay"/>
    <s v="ap@tropicalefoods.com"/>
  </r>
  <r>
    <s v="Poppies Bakeries USA"/>
    <s v="POP1020"/>
    <s v="Mansi Shah Stacey Mills"/>
    <s v="Mansi.Shah@poppies.us; stacey.mills@poppies.us"/>
    <d v="2024-01-03T00:00:00"/>
    <s v="6610 Corporation Parkway"/>
    <s v="Battleboro"/>
    <x v="28"/>
    <x v="222"/>
    <n v="201576"/>
    <s v="Job"/>
    <d v="2023-12-15T00:00:00"/>
    <x v="3"/>
    <s v="QVS95     "/>
    <s v="Freight Charges"/>
    <n v="1"/>
    <n v="81.88"/>
    <n v="81.88"/>
    <n v="20.47"/>
    <s v="Sanja Bass Stacey Mills"/>
    <s v="lorraine.finch@poppies.us; stacey.mills@poppies.us"/>
  </r>
  <r>
    <s v="DF - PA - CARLISLE LAND O LAKES INC"/>
    <s v="LAN1001"/>
    <s v="JAYNE HATTERER  Melanie Wyche "/>
    <s v="laboratory@landolakes.com; JAHatterer@landolakes.com; MWyche2@landolakes.com"/>
    <d v="2024-01-02T00:00:00"/>
    <s v="405 PARK DRIVE"/>
    <s v="CARLISLE"/>
    <x v="1"/>
    <x v="120"/>
    <n v="197868"/>
    <s v="Job"/>
    <d v="2023-12-08T00:00:00"/>
    <x v="3"/>
    <s v="QVS95     "/>
    <s v="Freight Charges"/>
    <n v="1"/>
    <n v="81.96"/>
    <n v="81.96"/>
    <n v="20.49"/>
    <s v="JAYNE HATTERER"/>
    <s v="DQCIAccountsReceivable@EurofinsUS.com"/>
  </r>
  <r>
    <s v="MEADOW GOLD/DIV OF DEAN FDS/BILLINGS"/>
    <s v="MEA1012"/>
    <s v="JOSH BEGGS (QA MGR) "/>
    <s v="joshua_beggs@deanfoods.com; joshua.beggs@meadowgolddairy.com"/>
    <d v="2024-01-03T00:00:00"/>
    <s v="109 S BROADWAY"/>
    <s v="BILLINGS"/>
    <x v="29"/>
    <x v="225"/>
    <n v="198855"/>
    <s v="Job"/>
    <d v="2023-12-11T00:00:00"/>
    <x v="3"/>
    <s v="QVS95     "/>
    <s v="Freight Charges"/>
    <n v="1"/>
    <n v="81.96"/>
    <n v="81.96"/>
    <n v="20.49"/>
    <s v="JOSH BEGGS QA MGR  BENJAMIN HALL"/>
    <s v="invoices@deanfoods.coupahost.com"/>
  </r>
  <r>
    <s v="GANDYS DAIRIES INC"/>
    <s v="GAN1010"/>
    <s v="Tim Wegner"/>
    <s v="TWegner@dfamilk.com"/>
    <d v="2024-01-02T00:00:00"/>
    <s v="201 UNIVERSITY AVE"/>
    <s v="LUBBOCK"/>
    <x v="15"/>
    <x v="125"/>
    <n v="199537"/>
    <s v="Job"/>
    <d v="2023-12-11T00:00:00"/>
    <x v="3"/>
    <s v="QVS95     "/>
    <s v="Freight Charges"/>
    <n v="1"/>
    <n v="81.96"/>
    <n v="81.96"/>
    <n v="20.49"/>
    <s v="CALEB VILLANUEVA"/>
    <s v="jim_mcgann@deanfoods.com; invoices@deanfoods.coupahost.com"/>
  </r>
  <r>
    <s v="DEAN FOODS/SWISS DAIRY"/>
    <s v="SWI1016"/>
    <s v="Kate Zehring "/>
    <s v="katherine.zehring@dfamilk.com"/>
    <d v="2024-01-02T00:00:00"/>
    <s v="2401 WALNUT STREET"/>
    <s v="LEBANON"/>
    <x v="1"/>
    <x v="226"/>
    <n v="200853"/>
    <s v="Job"/>
    <d v="2023-12-11T00:00:00"/>
    <x v="3"/>
    <s v="QVS95     "/>
    <s v="Freight Charges"/>
    <n v="1"/>
    <n v="81.96"/>
    <n v="81.96"/>
    <n v="20.49"/>
    <s v="DOROTHY HORST"/>
    <s v="invoices@deanfoods.coupahost.com"/>
  </r>
  <r>
    <s v="UNITED DAIRY INC."/>
    <s v="UNI1070"/>
    <s v="SCOTT WOMACK"/>
    <s v="swomack@uniteddairy.com; clovell@uniteddairy.com"/>
    <d v="2024-01-03T00:00:00"/>
    <s v="508 ROANE STREET"/>
    <s v="CHARLESTON"/>
    <x v="40"/>
    <x v="227"/>
    <n v="200878"/>
    <s v="Job"/>
    <d v="2023-12-11T00:00:00"/>
    <x v="3"/>
    <s v="QVS95     "/>
    <s v="Freight Charges"/>
    <n v="1"/>
    <n v="81.96"/>
    <n v="81.96"/>
    <n v="20.49"/>
    <s v="YUN LIANG"/>
    <s v="jcook@uniteddairy.com "/>
  </r>
  <r>
    <s v="SAPUTO DAIRY FOODS USA "/>
    <s v="MOR1007"/>
    <s v="SHARON GROSSMAN-MATT SELLERS"/>
    <s v="holly.tribett@saputo.com; sharon.grossman@saputo.com;"/>
    <d v="2024-01-03T00:00:00"/>
    <s v="428 E PATRICK ST"/>
    <s v="FREDERICK"/>
    <x v="27"/>
    <x v="121"/>
    <n v="201705"/>
    <s v="Job"/>
    <d v="2023-12-19T00:00:00"/>
    <x v="3"/>
    <s v="QVS95     "/>
    <s v="Freight Charges"/>
    <n v="1"/>
    <n v="81.96"/>
    <n v="81.96"/>
    <n v="20.49"/>
    <s v="SHARON GROSSMAN-MATT SELLERS"/>
    <s v="Imaging@Saputo.com; scusaapinvoices@saputo.com"/>
  </r>
  <r>
    <s v="Darigold - Seattle, WA"/>
    <s v="WES1016"/>
    <s v="Alison Cunningham; Jennifer Atkin"/>
    <s v="Jennifer.atkin@darigold.com;"/>
    <d v="2024-02-05T00:00:00"/>
    <s v="4058 RAINIER AVE SOUTH"/>
    <s v="SEATTLE"/>
    <x v="20"/>
    <x v="220"/>
    <n v="196342"/>
    <s v="Job"/>
    <d v="2023-12-07T00:00:00"/>
    <x v="3"/>
    <s v="QVS95     "/>
    <s v="Freight Charges"/>
    <n v="1"/>
    <n v="82"/>
    <n v="82"/>
    <n v="20.5"/>
    <s v="Jeremy Lache "/>
    <s v="APinvoices@darigold.com; Jennifer.atkin@darigold.com; Julie.Ritter@darigold.com"/>
  </r>
  <r>
    <s v="Darigold - Seattle, WA"/>
    <s v="WES1016"/>
    <s v="Alison Cunningham; Jennifer Atkin"/>
    <s v="Jennifer.atkin@darigold.com;"/>
    <d v="2024-03-04T00:00:00"/>
    <s v="4058 RAINIER AVE SOUTH"/>
    <s v="SEATTLE"/>
    <x v="20"/>
    <x v="220"/>
    <n v="196346"/>
    <s v="Job"/>
    <d v="2023-12-07T00:00:00"/>
    <x v="3"/>
    <s v="QVS95     "/>
    <s v="Freight Charges"/>
    <n v="1"/>
    <n v="82"/>
    <n v="82"/>
    <n v="20.5"/>
    <s v="Jeremy Lache "/>
    <s v="APinvoices@darigold.com; Jennifer.atkin@darigold.com; Julie.Ritter@darigold.com"/>
  </r>
  <r>
    <s v="Darigold - Jerome, ID"/>
    <s v="WES1005"/>
    <s v="Jubal Sanford"/>
    <s v="samantha.riegel@darigold.com; jubal.sanford@darigold.com"/>
    <d v="2024-01-29T00:00:00"/>
    <s v="1703 SO BUCHANAN"/>
    <s v="JEROME"/>
    <x v="19"/>
    <x v="221"/>
    <n v="193545"/>
    <s v="Job"/>
    <d v="2023-11-06T00:00:00"/>
    <x v="3"/>
    <s v="QVS95     "/>
    <s v="Freight Charges"/>
    <n v="1"/>
    <n v="82.04"/>
    <n v="82.04"/>
    <n v="20.51"/>
    <s v="ACCOUNTS PAYABLE"/>
    <s v="APinvoices@darigold.com; samantha.riegel@darigold.com"/>
  </r>
  <r>
    <s v="SAPUTO CHEESE"/>
    <s v="SAP1081"/>
    <s v="JEMIMA PEREZ"/>
    <s v="jemima.perez@saputo.com"/>
    <d v="2024-01-22T00:00:00"/>
    <s v="Front Office Buildig - 355 S CRAWFORD BLVD"/>
    <s v="LAS CRUCES"/>
    <x v="21"/>
    <x v="228"/>
    <n v="198329"/>
    <s v="Job"/>
    <d v="2023-12-08T00:00:00"/>
    <x v="3"/>
    <s v="QVS95     "/>
    <s v="Freight Charges"/>
    <n v="1"/>
    <n v="82.04"/>
    <n v="82.04"/>
    <n v="20.51"/>
    <s v="JEMIMA PEREZ"/>
    <s v="fainvoices@saputo.com; scusaapinvoices@saputo.com"/>
  </r>
  <r>
    <s v="Poppies Bakeries USA"/>
    <s v="POP1020"/>
    <s v="Mansi Shah Stacey Mills"/>
    <s v="Mansi.Shah@poppies.us; stacey.mills@poppies.us"/>
    <d v="2024-01-30T00:00:00"/>
    <s v="6610 Corporation Parkway"/>
    <s v="Battleboro"/>
    <x v="28"/>
    <x v="222"/>
    <n v="201578"/>
    <s v="Job"/>
    <d v="2023-12-15T00:00:00"/>
    <x v="3"/>
    <s v="QVS95     "/>
    <s v="Freight Charges"/>
    <n v="1"/>
    <n v="82.04"/>
    <n v="82.04"/>
    <n v="20.51"/>
    <s v="Sanja Bass Stacey Mills"/>
    <s v="lorraine.finch@poppies.us; stacey.mills@poppies.us"/>
  </r>
  <r>
    <s v="MAGIC VALLEY QUALITY MILK"/>
    <s v="MAG1010"/>
    <s v="KIRK DAVIS; Mae Boutwell"/>
    <s v="mae.boutwell@mvqmp.com; ruben.ferrusco@mvqmp.com;"/>
    <d v="2024-01-23T00:00:00"/>
    <s v="1756 S BUCHANAN"/>
    <s v="JEROME"/>
    <x v="19"/>
    <x v="221"/>
    <n v="202860"/>
    <s v="Job"/>
    <d v="2024-01-08T00:00:00"/>
    <x v="3"/>
    <s v="QVS95     "/>
    <s v="Freight Charges"/>
    <n v="1"/>
    <n v="82.04"/>
    <n v="82.04"/>
    <n v="20.51"/>
    <s v="MANDY AUCLAIRE"/>
    <s v="purchasing@mvqmp.com"/>
  </r>
  <r>
    <s v="MAGIC VALLEY QUALITY MILK"/>
    <s v="MAG1010"/>
    <s v="KIRK DAVIS; Mae Boutwell"/>
    <s v="mae.boutwell@mvqmp.com; ruben.ferrusco@mvqmp.com;"/>
    <d v="2024-01-30T00:00:00"/>
    <s v="1756 S BUCHANAN"/>
    <s v="JEROME"/>
    <x v="19"/>
    <x v="221"/>
    <n v="203643"/>
    <s v="Y8GX"/>
    <d v="2024-01-30T00:00:00"/>
    <x v="3"/>
    <s v="QVS95     "/>
    <s v="Freight Charges"/>
    <n v="1"/>
    <n v="82.04"/>
    <n v="82.04"/>
    <n v="20.51"/>
    <s v="MANDY AUCLAIRE"/>
    <s v="purchasing@mvqmp.com"/>
  </r>
  <r>
    <s v="CAYUGA MILK INGREDIENTS"/>
    <s v="CAY1000"/>
    <s v="Ray Falce"/>
    <s v="rfalce@cmingredients.com; jherrling@cmingredients.com; jhenry@cmingredients.com;bchapin@cmingredients.com"/>
    <d v="2024-01-30T00:00:00"/>
    <s v="15 EAGLE DRIVE"/>
    <s v="AUBURN"/>
    <x v="16"/>
    <x v="136"/>
    <n v="196503"/>
    <s v="Job"/>
    <d v="2023-12-08T00:00:00"/>
    <x v="3"/>
    <s v="QVS95     "/>
    <s v="Freight Charges"/>
    <n v="1"/>
    <n v="82.08"/>
    <n v="82.08"/>
    <n v="20.52"/>
    <s v="Ray Falce"/>
    <s v="ap@cmingredients.com"/>
  </r>
  <r>
    <s v="DF - PA - CARLISLE LAND O LAKES INC"/>
    <s v="LAN1001"/>
    <s v="JAYNE HATTERER  Melanie Wyche "/>
    <s v="laboratory@landolakes.com; JAHatterer@landolakes.com; MWyche2@landolakes.com"/>
    <d v="2024-01-29T00:00:00"/>
    <s v="405 PARK DRIVE"/>
    <s v="CARLISLE"/>
    <x v="1"/>
    <x v="120"/>
    <n v="197872"/>
    <s v="Job"/>
    <d v="2023-12-08T00:00:00"/>
    <x v="3"/>
    <s v="QVS95     "/>
    <s v="Freight Charges"/>
    <n v="1"/>
    <n v="82.08"/>
    <n v="82.08"/>
    <n v="20.52"/>
    <s v="JAYNE HATTERER"/>
    <s v="DQCIAccountsReceivable@EurofinsUS.com"/>
  </r>
  <r>
    <s v="DANONE - DALLAS"/>
    <s v="WHI1040"/>
    <s v="AMANDA HALEPASKA "/>
    <s v="Jeanne.milligan@danone.com; Amanda.HALEPASKA@danone.com"/>
    <d v="2024-01-29T00:00:00"/>
    <s v="3333 DAN MORTON DRIVE"/>
    <s v="DALLAS"/>
    <x v="15"/>
    <x v="122"/>
    <n v="198640"/>
    <s v="Job"/>
    <d v="2023-12-08T00:00:00"/>
    <x v="3"/>
    <s v="QVS95     "/>
    <s v="Freight Charges"/>
    <n v="1"/>
    <n v="82.08"/>
    <n v="82.08"/>
    <n v="20.52"/>
    <s v="AMANDA HALEPASKA "/>
    <s v="DanoneUSInvoices@danone.com; jeanne.milligan@danone.com"/>
  </r>
  <r>
    <s v="GANDYS DAIRIES INC"/>
    <s v="GAN1010"/>
    <s v="Tim Wegner"/>
    <s v="TWegner@dfamilk.com"/>
    <d v="2024-01-29T00:00:00"/>
    <s v="201 UNIVERSITY AVE"/>
    <s v="LUBBOCK"/>
    <x v="15"/>
    <x v="125"/>
    <n v="199539"/>
    <s v="Job"/>
    <d v="2023-12-11T00:00:00"/>
    <x v="3"/>
    <s v="QVS95     "/>
    <s v="Freight Charges"/>
    <n v="1"/>
    <n v="82.08"/>
    <n v="82.08"/>
    <n v="20.52"/>
    <s v="CALEB VILLANUEVA"/>
    <s v="jim_mcgann@deanfoods.com; invoices@deanfoods.coupahost.com"/>
  </r>
  <r>
    <s v="ROYAL CREST DAIRY"/>
    <s v="ROY1010"/>
    <s v="Anna Saville"/>
    <s v="asaville@royalcrestdairy.com; ahenry@royalcrestdairy.com"/>
    <d v="2024-01-29T00:00:00"/>
    <s v="800 WEAVER PARK ROAD"/>
    <s v="LONGMONT"/>
    <x v="24"/>
    <x v="143"/>
    <n v="200518"/>
    <s v="Job"/>
    <d v="2023-12-11T00:00:00"/>
    <x v="3"/>
    <s v="QVS95     "/>
    <s v="Freight Charges"/>
    <n v="1"/>
    <n v="82.08"/>
    <n v="82.08"/>
    <n v="20.52"/>
    <s v=""/>
    <s v="AP@RoyalCrestDairy.com"/>
  </r>
  <r>
    <s v="UNITED DAIRY INC."/>
    <s v="UNI1070"/>
    <s v="SCOTT WOMACK"/>
    <s v="swomack@uniteddairy.com; clovell@uniteddairy.com"/>
    <d v="2024-01-29T00:00:00"/>
    <s v="508 ROANE STREET"/>
    <s v="CHARLESTON"/>
    <x v="40"/>
    <x v="227"/>
    <n v="200879"/>
    <s v="Job"/>
    <d v="2023-12-11T00:00:00"/>
    <x v="3"/>
    <s v="QVS95     "/>
    <s v="Freight Charges"/>
    <n v="1"/>
    <n v="82.08"/>
    <n v="82.08"/>
    <n v="20.52"/>
    <s v="YUN LIANG"/>
    <s v="jcook@uniteddairy.com "/>
  </r>
  <r>
    <s v="SAPUTO DAIRY FOODS USA "/>
    <s v="MOR1007"/>
    <s v="SHARON GROSSMAN-MATT SELLERS"/>
    <s v="holly.tribett@saputo.com; sharon.grossman@saputo.com;"/>
    <d v="2024-01-30T00:00:00"/>
    <s v="428 E PATRICK ST"/>
    <s v="FREDERICK"/>
    <x v="27"/>
    <x v="121"/>
    <n v="201709"/>
    <s v="Job"/>
    <d v="2023-12-19T00:00:00"/>
    <x v="3"/>
    <s v="QVS95     "/>
    <s v="Freight Charges"/>
    <n v="1"/>
    <n v="82.08"/>
    <n v="82.08"/>
    <n v="20.52"/>
    <s v="SHARON GROSSMAN-MATT SELLERS"/>
    <s v="Imaging@Saputo.com; scusaapinvoices@saputo.com"/>
  </r>
  <r>
    <s v="KROGER LAYTON DAIRY - ICE CREAM LAB"/>
    <s v="KRO1010"/>
    <s v="RANDY NELSON   MAX TORRES"/>
    <s v="max.torres@kroger.com;isaac.feyedelem@kroger.com; Anthony.garrett@kroger.com"/>
    <d v="2024-01-22T00:00:00"/>
    <s v="500 NORTH SUGAR STREET  BLDG #4"/>
    <s v="LAYTON"/>
    <x v="12"/>
    <x v="140"/>
    <n v="201785"/>
    <s v="Job"/>
    <d v="2023-12-20T00:00:00"/>
    <x v="3"/>
    <s v="QVS95     "/>
    <s v="Freight Charges"/>
    <n v="1"/>
    <n v="82.08"/>
    <n v="82.08"/>
    <n v="20.52"/>
    <m/>
    <s v="DQCIAccountsReceivable@eurofinsus.com; max.torres@kroger.com; isaac.feyedelem@kroger.com;morgan.clark@kroger.com "/>
  </r>
  <r>
    <s v="SAFEWAY PHOENIX ICE CREAM PLANT"/>
    <s v="SAF1002"/>
    <s v="Kurt Wiegel"/>
    <s v="kurt.wiegel@safeway.com"/>
    <d v="2024-02-13T00:00:00"/>
    <s v="2434 EAST PECAN ROAD"/>
    <s v="PHOENIX"/>
    <x v="18"/>
    <x v="229"/>
    <n v="203410"/>
    <s v="Job"/>
    <d v="2024-01-19T00:00:00"/>
    <x v="3"/>
    <s v="QVS95     "/>
    <s v="Freight Charges"/>
    <n v="1"/>
    <n v="82.12"/>
    <n v="82.12"/>
    <n v="20.53"/>
    <s v="Kurt Wiegel"/>
    <s v="kurt.wiegel@safeway.com"/>
  </r>
  <r>
    <s v="Saputo Dairy Foods USA - Plant City, FL"/>
    <s v="SUP1015"/>
    <s v="Anastasiia Nesterenko  WAS SUNSHINE STATE"/>
    <s v="anastasiia.nesterenko@saputo.com; Lonnie.Diedering@saputo.com"/>
    <d v="2024-02-15T00:00:00"/>
    <s v="3304 SYDNEY RD"/>
    <s v="PLANT CITY"/>
    <x v="34"/>
    <x v="159"/>
    <n v="204040"/>
    <s v="Y8GX"/>
    <d v="2024-02-15T00:00:00"/>
    <x v="3"/>
    <s v="QVS95     "/>
    <s v="Freight Charges"/>
    <n v="1"/>
    <n v="82.12"/>
    <n v="82.12"/>
    <n v="20.53"/>
    <s v="JUSTIN LARSEN"/>
    <s v="scusaapinvoices@saputo.com; imaging@saputo.com"/>
  </r>
  <r>
    <s v="CAYUGA MILK INGREDIENTS"/>
    <s v="CAY1000"/>
    <s v="Ray Falce"/>
    <s v="rfalce@cmingredients.com; jherrling@cmingredients.com; jhenry@cmingredients.com;bchapin@cmingredients.com"/>
    <d v="2024-02-06T00:00:00"/>
    <s v="15 EAGLE DRIVE"/>
    <s v="AUBURN"/>
    <x v="16"/>
    <x v="136"/>
    <n v="196504"/>
    <s v="Job"/>
    <d v="2023-12-08T00:00:00"/>
    <x v="3"/>
    <s v="QVS95     "/>
    <s v="Freight Charges"/>
    <n v="1"/>
    <n v="82.2"/>
    <n v="82.2"/>
    <n v="20.55"/>
    <s v="Ray Falce"/>
    <s v="ap@cmingredients.com"/>
  </r>
  <r>
    <s v="JOHANNA FOODS INC"/>
    <s v="JOH1000"/>
    <s v="John Bissonette Mandy Singto"/>
    <s v="jbissonette@johannafoods.com; msingto@johannafoods.com"/>
    <d v="2024-02-06T00:00:00"/>
    <s v="JOHANNA FARMS ROAD"/>
    <s v="FLEMINGTON"/>
    <x v="14"/>
    <x v="137"/>
    <n v="199692"/>
    <s v="Job"/>
    <d v="2023-12-11T00:00:00"/>
    <x v="3"/>
    <s v="QVS95     "/>
    <s v="Freight Charges"/>
    <n v="1"/>
    <n v="82.2"/>
    <n v="82.2"/>
    <n v="20.55"/>
    <s v="John Bissonette"/>
    <s v="AccountsPayable@Johannafoods.com"/>
  </r>
  <r>
    <s v="JOHANNA FOODS INC"/>
    <s v="JOH1000"/>
    <s v="John Bissonette Mandy Singto"/>
    <s v="jbissonette@johannafoods.com; msingto@johannafoods.com"/>
    <d v="2024-03-04T00:00:00"/>
    <s v="JOHANNA FARMS ROAD"/>
    <s v="FLEMINGTON"/>
    <x v="14"/>
    <x v="137"/>
    <n v="199695"/>
    <s v="Job"/>
    <d v="2023-12-11T00:00:00"/>
    <x v="3"/>
    <s v="QVS95     "/>
    <s v="Freight Charges"/>
    <n v="1"/>
    <n v="82.2"/>
    <n v="82.2"/>
    <n v="20.55"/>
    <s v="John Bissonette"/>
    <s v="AccountsPayable@Johannafoods.com"/>
  </r>
  <r>
    <s v="KROGER LAYTON DAIRY - ICE CREAM LAB"/>
    <s v="KRO1010"/>
    <s v="RANDY NELSON   MAX TORRES"/>
    <s v="max.torres@kroger.com;isaac.feyedelem@kroger.com; Anthony.garrett@kroger.com"/>
    <d v="2024-03-04T00:00:00"/>
    <s v="500 NORTH SUGAR STREET  BLDG #4"/>
    <s v="LAYTON"/>
    <x v="12"/>
    <x v="140"/>
    <n v="201791"/>
    <s v="Job"/>
    <d v="2023-12-20T00:00:00"/>
    <x v="3"/>
    <s v="QVS95     "/>
    <s v="Freight Charges"/>
    <n v="1"/>
    <n v="82.2"/>
    <n v="82.2"/>
    <n v="20.55"/>
    <m/>
    <s v="DQCIAccountsReceivable@eurofinsus.com; max.torres@kroger.com; isaac.feyedelem@kroger.com;morgan.clark@kroger.com "/>
  </r>
  <r>
    <s v="PET DAIRY"/>
    <s v="PET1030"/>
    <s v="Twona Smith"/>
    <s v="Paulina.gambel@dfamilk.com; twona.camp@dfamilk.com"/>
    <d v="2024-02-05T00:00:00"/>
    <s v="1291 NEW CUT ROAD"/>
    <s v="SPARTANBURG"/>
    <x v="41"/>
    <x v="230"/>
    <n v="203837"/>
    <s v="Y8GX"/>
    <d v="2024-02-02T00:00:00"/>
    <x v="3"/>
    <s v="QVS95     "/>
    <s v="Freight Charges"/>
    <n v="1"/>
    <n v="82.2"/>
    <n v="82.2"/>
    <n v="20.55"/>
    <s v="PAULINA GAMBEL"/>
    <s v="invoices@deanfoods.coupahost.com;  Paulina.gambel@dfamilk.com"/>
  </r>
  <r>
    <s v="Tropicale Foods"/>
    <s v="TRO1030"/>
    <s v="Margaret Tay"/>
    <s v="btay@tropicalefoods.com"/>
    <d v="2024-02-05T00:00:00"/>
    <s v="1001 East 33rd St"/>
    <s v="LUBBOCK"/>
    <x v="15"/>
    <x v="224"/>
    <n v="203838"/>
    <s v="Y8GX"/>
    <d v="2024-02-02T00:00:00"/>
    <x v="3"/>
    <s v="QVS95     "/>
    <s v="Freight Charges"/>
    <n v="1"/>
    <n v="82.2"/>
    <n v="82.2"/>
    <n v="20.55"/>
    <s v="Margaret Tay"/>
    <s v="ap@tropicalefoods.com"/>
  </r>
  <r>
    <s v="FL Dept of Ag and Consumer Services"/>
    <s v="FLO1018"/>
    <s v="TIERRE MATHEWS/ PATRICIA HANSON"/>
    <s v="tierre.mathews@fdacs.gov"/>
    <d v="2024-02-20T00:00:00"/>
    <s v="3125 CONNER BLVD"/>
    <s v="TALLAHASSEE"/>
    <x v="34"/>
    <x v="152"/>
    <n v="197335"/>
    <s v="Job"/>
    <d v="2023-12-08T00:00:00"/>
    <x v="3"/>
    <s v="QVS95     "/>
    <s v="Freight Charges"/>
    <n v="1"/>
    <n v="82.24"/>
    <n v="82.24"/>
    <n v="20.56"/>
    <s v="JOHN MILLER/RON GERO WINTERHVN"/>
    <s v="Tierre.Mathews@fdacs.gov"/>
  </r>
  <r>
    <s v="EDALEEN DAIRY"/>
    <s v="EDA1010"/>
    <s v="David Adams Kristen Scott"/>
    <s v="davida@edaleendairy.com; plant@edaleendairy.com; allisons@edaleendairy.com"/>
    <d v="2024-02-13T00:00:00"/>
    <s v="9593 GUIDE MERIDIAN ROAD"/>
    <s v="LYNDEN"/>
    <x v="20"/>
    <x v="58"/>
    <n v="201605"/>
    <s v="Job"/>
    <d v="2023-12-15T00:00:00"/>
    <x v="3"/>
    <s v="QVS95     "/>
    <s v="Freight Charges"/>
    <n v="1"/>
    <n v="82.28"/>
    <n v="82.28"/>
    <n v="20.57"/>
    <s v="David Adams "/>
    <s v="KarenB@edaleendairy.com; depotdairy@edaleendairy.com"/>
  </r>
  <r>
    <s v="EUROFINS DQCI"/>
    <s v="SOU1001"/>
    <s v="STEPHEN FORD"/>
    <s v="StephenFord@eurofinsUS.com"/>
    <d v="2024-02-13T00:00:00"/>
    <s v="1950 SE HIGHWAY 484"/>
    <s v="BELLEVIEW"/>
    <x v="34"/>
    <x v="231"/>
    <n v="204020"/>
    <s v="V7ZG"/>
    <d v="2024-02-13T00:00:00"/>
    <x v="3"/>
    <s v="QVS95     "/>
    <s v="Freight Charges"/>
    <n v="1"/>
    <n v="82.28"/>
    <n v="82.28"/>
    <n v="20.57"/>
    <s v="APRIL CHAUNCEY"/>
    <s v="CUS028-ICO@Eurofinsus.com"/>
  </r>
  <r>
    <s v="VETERINARY DIAGNOSTIC LAB"/>
    <s v="LIV1010"/>
    <s v="Erin Burns"/>
    <s v="livdiagnosticlab@mt.gov; Erin.Burns@mt.gov"/>
    <d v="2024-02-13T00:00:00"/>
    <s v="1911 W LINCOLN"/>
    <s v="BOZEMAN"/>
    <x v="29"/>
    <x v="117"/>
    <n v="194006"/>
    <s v="Job"/>
    <d v="2023-11-08T00:00:00"/>
    <x v="3"/>
    <s v="QVS95     "/>
    <s v="Freight Charges"/>
    <n v="1"/>
    <n v="82.32"/>
    <n v="82.32"/>
    <n v="20.58"/>
    <s v="Erin Burns"/>
    <s v="mvdl@mt.gov"/>
  </r>
  <r>
    <s v="DF - PA - CARLISLE LAND O LAKES INC"/>
    <s v="LAN1001"/>
    <s v="JAYNE HATTERER  Melanie Wyche "/>
    <s v="laboratory@landolakes.com; JAHatterer@landolakes.com; MWyche2@landolakes.com"/>
    <d v="2024-02-12T00:00:00"/>
    <s v="405 PARK DRIVE"/>
    <s v="CARLISLE"/>
    <x v="1"/>
    <x v="120"/>
    <n v="197874"/>
    <s v="Job"/>
    <d v="2023-12-08T00:00:00"/>
    <x v="3"/>
    <s v="QVS95     "/>
    <s v="Freight Charges"/>
    <n v="1"/>
    <n v="82.32"/>
    <n v="82.32"/>
    <n v="20.58"/>
    <s v="JAYNE HATTERER"/>
    <s v="DQCIAccountsReceivable@EurofinsUS.com"/>
  </r>
  <r>
    <s v="MISSISSIPPI DEPT OF HEALTH"/>
    <s v="MIS1010"/>
    <s v="Frederick Skrobot ; Jennifer.Dotson@msdh.ms.gov; "/>
    <s v="Janet.Hartin@msdh.ms.gov; Frederick.Skrobot@msdh.ms.gov"/>
    <d v="2024-02-13T00:00:00"/>
    <s v="570 EAST WOODROW WILSON DRIVE"/>
    <s v="JACKSON"/>
    <x v="30"/>
    <x v="124"/>
    <n v="198900"/>
    <s v="Job"/>
    <d v="2023-12-11T00:00:00"/>
    <x v="3"/>
    <s v="QVS95     "/>
    <s v="Freight Charges"/>
    <n v="1"/>
    <n v="82.32"/>
    <n v="82.32"/>
    <n v="20.58"/>
    <s v="Karin Thurman"/>
    <s v="MSDH.Purchasing@msdh.ms.gov; Karin.Thurman@msdh.ms.gov"/>
  </r>
  <r>
    <s v="JOHANNA FOODS INC"/>
    <s v="JOH1000"/>
    <s v="John Bissonette Mandy Singto"/>
    <s v="jbissonette@johannafoods.com; msingto@johannafoods.com"/>
    <d v="2024-02-12T00:00:00"/>
    <s v="JOHANNA FARMS ROAD"/>
    <s v="FLEMINGTON"/>
    <x v="14"/>
    <x v="137"/>
    <n v="199693"/>
    <s v="Job"/>
    <d v="2023-12-11T00:00:00"/>
    <x v="3"/>
    <s v="QVS95     "/>
    <s v="Freight Charges"/>
    <n v="1"/>
    <n v="82.32"/>
    <n v="82.32"/>
    <n v="20.58"/>
    <s v="John Bissonette"/>
    <s v="AccountsPayable@Johannafoods.com"/>
  </r>
  <r>
    <s v="Land O'Lakes - Kent, OH"/>
    <s v="LAN1021"/>
    <s v="Joel Biggs  Jasmine Johnson Joshua Becking"/>
    <s v="JTBIggs@landolakes.com; JJohnson3@landolakes.com; JJBecking@landolakes.com"/>
    <d v="2024-02-12T00:00:00"/>
    <s v="2001 MOGADORE ROAD"/>
    <s v="KENT"/>
    <x v="13"/>
    <x v="134"/>
    <n v="199860"/>
    <s v="Job"/>
    <d v="2023-12-11T00:00:00"/>
    <x v="3"/>
    <s v="QVS95     "/>
    <s v="Freight Charges"/>
    <n v="1"/>
    <n v="82.32"/>
    <n v="82.32"/>
    <n v="20.58"/>
    <s v="Joel Biggs "/>
    <s v="DQCIAccountsReceivable@EurofinsUS.com"/>
  </r>
  <r>
    <s v="SAPUTO DAIRY FOODS USA "/>
    <s v="MOR1007"/>
    <s v="SHARON GROSSMAN-MATT SELLERS"/>
    <s v="holly.tribett@saputo.com; sharon.grossman@saputo.com;"/>
    <d v="2024-02-13T00:00:00"/>
    <s v="428 E PATRICK ST"/>
    <s v="FREDERICK"/>
    <x v="27"/>
    <x v="121"/>
    <n v="201711"/>
    <s v="Job"/>
    <d v="2023-12-19T00:00:00"/>
    <x v="3"/>
    <s v="QVS95     "/>
    <s v="Freight Charges"/>
    <n v="1"/>
    <n v="82.32"/>
    <n v="82.32"/>
    <n v="20.58"/>
    <s v="SHARON GROSSMAN-MATT SELLERS"/>
    <s v="Imaging@Saputo.com; scusaapinvoices@saputo.com"/>
  </r>
  <r>
    <s v="MISSISSIPPI DEPT OF HEALTH"/>
    <s v="MIS1010"/>
    <s v="Frederick Skrobot ; Jennifer.Dotson@msdh.ms.gov; "/>
    <s v="Janet.Hartin@msdh.ms.gov; Frederick.Skrobot@msdh.ms.gov"/>
    <d v="2024-02-12T00:00:00"/>
    <s v="570 EAST WOODROW WILSON DRIVE"/>
    <s v="JACKSON"/>
    <x v="30"/>
    <x v="124"/>
    <n v="203990"/>
    <s v="Y8GX"/>
    <d v="2024-02-12T00:00:00"/>
    <x v="3"/>
    <s v="QVS95     "/>
    <s v="Freight Charges"/>
    <n v="1"/>
    <n v="82.32"/>
    <n v="82.32"/>
    <n v="20.58"/>
    <s v="Karin Thurman"/>
    <s v="MSDH.Purchasing@msdh.ms.gov; Karin.Thurman@msdh.ms.gov"/>
  </r>
  <r>
    <s v="KROGER LAYTON DAIRY - ICE CREAM LAB"/>
    <s v="KRO1010"/>
    <s v="RANDY NELSON   MAX TORRES"/>
    <s v="max.torres@kroger.com;isaac.feyedelem@kroger.com; Anthony.garrett@kroger.com"/>
    <d v="2024-02-15T00:00:00"/>
    <s v="500 NORTH SUGAR STREET  BLDG #4"/>
    <s v="LAYTON"/>
    <x v="12"/>
    <x v="140"/>
    <n v="204030"/>
    <s v="Y8GX"/>
    <d v="2024-02-15T00:00:00"/>
    <x v="3"/>
    <s v="QVS95     "/>
    <s v="Freight Charges"/>
    <n v="1"/>
    <n v="82.32"/>
    <n v="82.32"/>
    <n v="20.58"/>
    <m/>
    <s v="DQCIAccountsReceivable@eurofinsus.com; max.torres@kroger.com; isaac.feyedelem@kroger.com;morgan.clark@kroger.com "/>
  </r>
  <r>
    <s v="SAPUTO CHEESE"/>
    <s v="SAP1081"/>
    <s v="JEMIMA PEREZ"/>
    <s v="jemima.perez@saputo.com"/>
    <d v="2024-02-19T00:00:00"/>
    <s v="Front Office Buildig - 355 S CRAWFORD BLVD"/>
    <s v="LAS CRUCES"/>
    <x v="21"/>
    <x v="228"/>
    <n v="198331"/>
    <s v="Job"/>
    <d v="2023-12-08T00:00:00"/>
    <x v="3"/>
    <s v="QVS95     "/>
    <s v="Freight Charges"/>
    <n v="1"/>
    <n v="82.44"/>
    <n v="82.44"/>
    <n v="20.61"/>
    <s v="JEMIMA PEREZ"/>
    <s v="fainvoices@saputo.com; scusaapinvoices@saputo.com"/>
  </r>
  <r>
    <s v="Poppies Bakeries USA"/>
    <s v="POP1020"/>
    <s v="Mansi Shah Stacey Mills"/>
    <s v="Mansi.Shah@poppies.us; stacey.mills@poppies.us"/>
    <d v="2024-02-27T00:00:00"/>
    <s v="6610 Corporation Parkway"/>
    <s v="Battleboro"/>
    <x v="28"/>
    <x v="222"/>
    <n v="201580"/>
    <s v="Job"/>
    <d v="2023-12-15T00:00:00"/>
    <x v="3"/>
    <s v="QVS95     "/>
    <s v="Freight Charges"/>
    <n v="1"/>
    <n v="82.44"/>
    <n v="82.44"/>
    <n v="20.61"/>
    <s v="Sanja Bass Stacey Mills"/>
    <s v="lorraine.finch@poppies.us; stacey.mills@poppies.us"/>
  </r>
  <r>
    <s v="MAGIC VALLEY QUALITY MILK"/>
    <s v="MAG1010"/>
    <s v="KIRK DAVIS; Mae Boutwell"/>
    <s v="mae.boutwell@mvqmp.com; ruben.ferrusco@mvqmp.com;"/>
    <d v="2024-02-20T00:00:00"/>
    <s v="1756 S BUCHANAN"/>
    <s v="JEROME"/>
    <x v="19"/>
    <x v="221"/>
    <n v="202862"/>
    <s v="Job"/>
    <d v="2024-01-08T00:00:00"/>
    <x v="3"/>
    <s v="QVS95     "/>
    <s v="Freight Charges"/>
    <n v="1"/>
    <n v="82.44"/>
    <n v="82.44"/>
    <n v="20.61"/>
    <s v="MANDY AUCLAIRE"/>
    <s v="purchasing@mvqmp.com"/>
  </r>
  <r>
    <s v="CAYUGA MILK INGREDIENTS"/>
    <s v="CAY1000"/>
    <s v="Ray Falce"/>
    <s v="rfalce@cmingredients.com; jherrling@cmingredients.com; jhenry@cmingredients.com;bchapin@cmingredients.com"/>
    <d v="2024-02-27T00:00:00"/>
    <s v="15 EAGLE DRIVE"/>
    <s v="AUBURN"/>
    <x v="16"/>
    <x v="136"/>
    <n v="196507"/>
    <s v="Job"/>
    <d v="2023-12-08T00:00:00"/>
    <x v="3"/>
    <s v="QVS95     "/>
    <s v="Freight Charges"/>
    <n v="1"/>
    <n v="82.48"/>
    <n v="82.48"/>
    <n v="20.62"/>
    <s v="Ray Falce"/>
    <s v="ap@cmingredients.com"/>
  </r>
  <r>
    <s v="DF - PA - CARLISLE LAND O LAKES INC"/>
    <s v="LAN1001"/>
    <s v="JAYNE HATTERER  Melanie Wyche "/>
    <s v="laboratory@landolakes.com; JAHatterer@landolakes.com; MWyche2@landolakes.com"/>
    <d v="2024-02-26T00:00:00"/>
    <s v="405 PARK DRIVE"/>
    <s v="CARLISLE"/>
    <x v="1"/>
    <x v="120"/>
    <n v="197876"/>
    <s v="Job"/>
    <d v="2023-12-08T00:00:00"/>
    <x v="3"/>
    <s v="QVS95     "/>
    <s v="Freight Charges"/>
    <n v="1"/>
    <n v="82.48"/>
    <n v="82.48"/>
    <n v="20.62"/>
    <s v="JAYNE HATTERER"/>
    <s v="DQCIAccountsReceivable@EurofinsUS.com"/>
  </r>
  <r>
    <s v="DANONE - DALLAS"/>
    <s v="WHI1040"/>
    <s v="AMANDA HALEPASKA "/>
    <s v="Jeanne.milligan@danone.com; Amanda.HALEPASKA@danone.com"/>
    <d v="2024-02-26T00:00:00"/>
    <s v="3333 DAN MORTON DRIVE"/>
    <s v="DALLAS"/>
    <x v="15"/>
    <x v="122"/>
    <n v="198644"/>
    <s v="Job"/>
    <d v="2023-12-08T00:00:00"/>
    <x v="3"/>
    <s v="QVS95     "/>
    <s v="Freight Charges"/>
    <n v="1"/>
    <n v="82.48"/>
    <n v="82.48"/>
    <n v="20.62"/>
    <s v="AMANDA HALEPASKA "/>
    <s v="DanoneUSInvoices@danone.com; jeanne.milligan@danone.com"/>
  </r>
  <r>
    <s v="MISSISSIPPI DEPT OF HEALTH"/>
    <s v="MIS1010"/>
    <s v="Frederick Skrobot ; Jennifer.Dotson@msdh.ms.gov; "/>
    <s v="Janet.Hartin@msdh.ms.gov; Frederick.Skrobot@msdh.ms.gov"/>
    <d v="2024-02-20T00:00:00"/>
    <s v="570 EAST WOODROW WILSON DRIVE"/>
    <s v="JACKSON"/>
    <x v="30"/>
    <x v="124"/>
    <n v="198901"/>
    <s v="Job"/>
    <d v="2023-12-11T00:00:00"/>
    <x v="3"/>
    <s v="QVS95     "/>
    <s v="Freight Charges"/>
    <n v="1"/>
    <n v="82.48"/>
    <n v="82.48"/>
    <n v="20.62"/>
    <s v="Karin Thurman"/>
    <s v="MSDH.Purchasing@msdh.ms.gov; Karin.Thurman@msdh.ms.gov"/>
  </r>
  <r>
    <s v="GANDYS DAIRIES INC"/>
    <s v="GAN1010"/>
    <s v="Tim Wegner"/>
    <s v="TWegner@dfamilk.com"/>
    <d v="2024-02-26T00:00:00"/>
    <s v="201 UNIVERSITY AVE"/>
    <s v="LUBBOCK"/>
    <x v="15"/>
    <x v="125"/>
    <n v="199541"/>
    <s v="Job"/>
    <d v="2023-12-11T00:00:00"/>
    <x v="3"/>
    <s v="QVS95     "/>
    <s v="Freight Charges"/>
    <n v="1"/>
    <n v="82.48"/>
    <n v="82.48"/>
    <n v="20.62"/>
    <s v="CALEB VILLANUEVA"/>
    <s v="jim_mcgann@deanfoods.com; invoices@deanfoods.coupahost.com"/>
  </r>
  <r>
    <s v="SAPUTO DAIRY FOODS USA "/>
    <s v="MOR1007"/>
    <s v="SHARON GROSSMAN-MATT SELLERS"/>
    <s v="holly.tribett@saputo.com; sharon.grossman@saputo.com;"/>
    <d v="2024-02-27T00:00:00"/>
    <s v="428 E PATRICK ST"/>
    <s v="FREDERICK"/>
    <x v="27"/>
    <x v="121"/>
    <n v="201713"/>
    <s v="Job"/>
    <d v="2023-12-19T00:00:00"/>
    <x v="3"/>
    <s v="QVS95     "/>
    <s v="Freight Charges"/>
    <n v="1"/>
    <n v="82.48"/>
    <n v="82.48"/>
    <n v="20.62"/>
    <s v="SHARON GROSSMAN-MATT SELLERS"/>
    <s v="Imaging@Saputo.com; scusaapinvoices@saputo.com"/>
  </r>
  <r>
    <s v="KROGER LAYTON DAIRY - ICE CREAM LAB"/>
    <s v="KRO1010"/>
    <s v="RANDY NELSON   MAX TORRES"/>
    <s v="max.torres@kroger.com;isaac.feyedelem@kroger.com; Anthony.garrett@kroger.com"/>
    <d v="2024-02-19T00:00:00"/>
    <s v="500 NORTH SUGAR STREET  BLDG #4"/>
    <s v="LAYTON"/>
    <x v="12"/>
    <x v="140"/>
    <n v="201789"/>
    <s v="Job"/>
    <d v="2023-12-20T00:00:00"/>
    <x v="3"/>
    <s v="QVS95     "/>
    <s v="Freight Charges"/>
    <n v="1"/>
    <n v="82.48"/>
    <n v="82.48"/>
    <n v="20.62"/>
    <m/>
    <s v="DQCIAccountsReceivable@eurofinsus.com; max.torres@kroger.com; isaac.feyedelem@kroger.com;morgan.clark@kroger.com "/>
  </r>
  <r>
    <s v="DAIRYMEN S MILK COMPANY / BORDEN DAIRY"/>
    <s v="DAI1059"/>
    <s v="DIANA WHITMER  DAVE   "/>
    <s v="diana.whitmer@bordendairy.com"/>
    <d v="2024-02-19T00:00:00"/>
    <s v="3068 W 106TH ST"/>
    <s v="CLEVELAND"/>
    <x v="13"/>
    <x v="232"/>
    <n v="204069"/>
    <s v="Y8GX"/>
    <d v="2024-02-19T00:00:00"/>
    <x v="3"/>
    <s v="QVS95     "/>
    <s v="Freight Charges"/>
    <n v="1"/>
    <n v="82.48"/>
    <n v="82.48"/>
    <n v="20.62"/>
    <s v="DIANA WHITMER  DAVE DZUREC  DALE SMITH"/>
    <s v="Cleveland.AP@Bordendairy.com"/>
  </r>
  <r>
    <s v="DAIRYMEN S MILK COMPANY / BORDEN DAIRY"/>
    <s v="DAI1059"/>
    <s v="DIANA WHITMER  DAVE   "/>
    <s v="diana.whitmer@bordendairy.com"/>
    <d v="2024-02-20T00:00:00"/>
    <s v="3068 W 106TH ST"/>
    <s v="CLEVELAND"/>
    <x v="13"/>
    <x v="232"/>
    <n v="204110"/>
    <s v="Y8GX"/>
    <d v="2024-02-20T00:00:00"/>
    <x v="3"/>
    <s v="QVS95     "/>
    <s v="Freight Charges"/>
    <n v="1"/>
    <n v="82.48"/>
    <n v="82.48"/>
    <n v="20.62"/>
    <s v="DIANA WHITMER  DAVE DZUREC  DALE SMITH"/>
    <s v="Cleveland.AP@Bordendairy.com"/>
  </r>
  <r>
    <s v="LOSURDO FOODS INC/NY"/>
    <s v="LOS1010"/>
    <s v="Deborah Miller "/>
    <s v="Debbie@losurdofoods.com"/>
    <d v="2024-01-09T00:00:00"/>
    <s v="34 UNION STREET"/>
    <s v="HEUVELTON"/>
    <x v="16"/>
    <x v="233"/>
    <n v="193009"/>
    <s v="Job"/>
    <d v="2023-11-03T00:00:00"/>
    <x v="3"/>
    <s v="QVS95     "/>
    <s v="Freight Charges"/>
    <n v="1"/>
    <n v="83"/>
    <n v="83"/>
    <n v="20.75"/>
    <s v="Deborah Miller "/>
    <s v="Kelli@losurdofoods.com "/>
  </r>
  <r>
    <s v="FRIENDSHIP DAIRIES INC/NY"/>
    <s v="FRI1015"/>
    <s v="Mark Sutter  TOSHA LONG"/>
    <s v="Mark.sutter@saputo.com; tosha.long@saputo.com"/>
    <d v="2024-01-08T00:00:00"/>
    <s v="6701 COUNTY RD 20"/>
    <s v="FRIENDSHIP"/>
    <x v="16"/>
    <x v="234"/>
    <n v="198779"/>
    <s v="Job"/>
    <d v="2023-12-11T00:00:00"/>
    <x v="3"/>
    <s v="QVS95     "/>
    <s v="Freight Charges"/>
    <n v="1"/>
    <n v="83"/>
    <n v="83"/>
    <n v="20.75"/>
    <s v="Mark Sutter   TOSHA LONG"/>
    <s v="scusaapinvoices@saputo.com; apsdfusa_imaging@saputo.com; scusaapinquiries@saputo.com   "/>
  </r>
  <r>
    <s v="HILMAR CHEESE CO. - DALHART"/>
    <s v="HIL1001"/>
    <s v="Yolanda, Julio"/>
    <s v="jgreenbush@hilmarcheese.com;jgarcia3@hilmarcheese.com;yraices@hilmarcheese.com"/>
    <d v="2024-01-08T00:00:00"/>
    <s v="12400 US HWY 385"/>
    <s v="DALHART"/>
    <x v="15"/>
    <x v="235"/>
    <n v="201305"/>
    <s v="Job"/>
    <d v="2023-12-13T00:00:00"/>
    <x v="3"/>
    <s v="QVS95     "/>
    <s v="Freight Charges"/>
    <n v="1"/>
    <n v="83"/>
    <n v="83"/>
    <n v="20.75"/>
    <s v="VERONICA MARISCAL  CHERIE SCHOLZ"/>
    <s v="invoices@hilmarcheese.com"/>
  </r>
  <r>
    <s v="CONTINENTAL DAIRY FACILITIES SW LLC"/>
    <s v="CSF1010"/>
    <s v="Kyle Stevenson Ashley Wybenga MARISSA ABBOTT "/>
    <s v="kstevenson@cdfswllc.com; awybenga@cdfswllc.com; mabbott@cdfswllc.com; jvillegas@cdfswllc.com;"/>
    <d v="2024-01-03T00:00:00"/>
    <s v="1926 FM 54"/>
    <s v="LITTLEFIELD"/>
    <x v="15"/>
    <x v="236"/>
    <n v="202285"/>
    <s v="Y8GX"/>
    <d v="2023-12-29T00:00:00"/>
    <x v="3"/>
    <s v="QVS95     "/>
    <s v="Freight Charges"/>
    <n v="1"/>
    <n v="83.28"/>
    <n v="83.28"/>
    <n v="20.82"/>
    <s v="MARISSA ABBOTT  JOSE VILLEGAS"/>
    <s v="ap@cdfswllc.com"/>
  </r>
  <r>
    <s v="Upstate Niagra - West Seneca, NY"/>
    <s v="UPS1011"/>
    <s v="ALAN BIVOLCIC  BETTY COLTON"/>
    <s v="abivolcic@upstateniagara.com; bcolton@upstateniagara.com; bcolton@uncdairy.com"/>
    <d v="2024-01-08T00:00:00"/>
    <s v="3300 N AMERICA DRIVE"/>
    <s v="WEST SENECA"/>
    <x v="16"/>
    <x v="237"/>
    <n v="193702"/>
    <s v="Job"/>
    <d v="2023-11-07T00:00:00"/>
    <x v="3"/>
    <s v="QVS95     "/>
    <s v="Freight Charges"/>
    <n v="1"/>
    <n v="83.48"/>
    <n v="83.48"/>
    <n v="20.87"/>
    <s v="ALAN BIVOLCIC"/>
    <s v="BColton@UpstateNiagara.com; dnewman@upstateniagara.com"/>
  </r>
  <r>
    <s v="WAWA DAIRY"/>
    <s v="WAW1010"/>
    <s v="JAMAL BOOKER -  MUST HAVE PO #S!!"/>
    <s v="jamal.booker@wawa.com; stewart.duarte@wawa.com; jaquelyn.duignan@wawa.com"/>
    <d v="2024-01-08T00:00:00"/>
    <s v="1393 WEST BALTIMORE PIKE"/>
    <s v="WAWA"/>
    <x v="1"/>
    <x v="238"/>
    <n v="195514"/>
    <s v="Job"/>
    <d v="2023-12-04T00:00:00"/>
    <x v="3"/>
    <s v="QVS95     "/>
    <s v="Freight Charges"/>
    <n v="1"/>
    <n v="83.48"/>
    <n v="83.48"/>
    <n v="20.87"/>
    <s v="JAMAL BOOKER -  MUST HAVE PO S"/>
    <s v="Jacquelyn.Duignan@wawa.com; Stewart.Duarte@wawa.com"/>
  </r>
  <r>
    <s v="MEADOW GOLD/DIV OF DEAN FDS/BILLINGS"/>
    <s v="MEA1012"/>
    <s v="JOSH BEGGS (QA MGR) "/>
    <s v="joshua_beggs@deanfoods.com; joshua.beggs@meadowgolddairy.com"/>
    <d v="2024-01-08T00:00:00"/>
    <s v="109 S BROADWAY"/>
    <s v="BILLINGS"/>
    <x v="29"/>
    <x v="225"/>
    <n v="198856"/>
    <s v="Job"/>
    <d v="2023-12-11T00:00:00"/>
    <x v="3"/>
    <s v="QVS95     "/>
    <s v="Freight Charges"/>
    <n v="1"/>
    <n v="83.48"/>
    <n v="83.48"/>
    <n v="20.87"/>
    <s v="JOSH BEGGS QA MGR  BENJAMIN HALL"/>
    <s v="invoices@deanfoods.coupahost.com"/>
  </r>
  <r>
    <s v="Land O'Lakes - Kent, OH"/>
    <s v="LAN1021"/>
    <s v="Joel Biggs  Jasmine Johnson Joshua Becking"/>
    <s v="JTBIggs@landolakes.com; JJohnson3@landolakes.com; JJBecking@landolakes.com"/>
    <d v="2024-01-16T00:00:00"/>
    <s v="2001 MOGADORE ROAD"/>
    <s v="KENT"/>
    <x v="13"/>
    <x v="134"/>
    <n v="199858"/>
    <s v="Job"/>
    <d v="2023-12-11T00:00:00"/>
    <x v="3"/>
    <s v="QVS95     "/>
    <s v="Freight Charges"/>
    <n v="1"/>
    <n v="83.48"/>
    <n v="83.48"/>
    <n v="20.87"/>
    <s v="Joel Biggs "/>
    <s v="DQCIAccountsReceivable@EurofinsUS.com"/>
  </r>
  <r>
    <s v="KROGER LAYTON DAIRY - ICE CREAM LAB"/>
    <s v="KRO1010"/>
    <s v="RANDY NELSON   MAX TORRES"/>
    <s v="max.torres@kroger.com;isaac.feyedelem@kroger.com; Anthony.garrett@kroger.com"/>
    <d v="2024-01-16T00:00:00"/>
    <s v="500 NORTH SUGAR STREET  BLDG #4"/>
    <s v="LAYTON"/>
    <x v="12"/>
    <x v="140"/>
    <n v="201784"/>
    <s v="Job"/>
    <d v="2023-12-20T00:00:00"/>
    <x v="3"/>
    <s v="QVS95     "/>
    <s v="Freight Charges"/>
    <n v="1"/>
    <n v="83.48"/>
    <n v="83.48"/>
    <n v="20.87"/>
    <m/>
    <s v="DQCIAccountsReceivable@eurofinsus.com; max.torres@kroger.com; isaac.feyedelem@kroger.com;morgan.clark@kroger.com "/>
  </r>
  <r>
    <s v="Milkco Inc."/>
    <s v="MIL1020"/>
    <s v="PATRICK LOOMIS"/>
    <s v="ploomis@milkco.com"/>
    <d v="2024-01-17T00:00:00"/>
    <s v="220 DEAVERVIEW RD"/>
    <s v="ASHEVILLE"/>
    <x v="28"/>
    <x v="114"/>
    <n v="203321"/>
    <s v="V7ZG"/>
    <d v="2024-01-17T00:00:00"/>
    <x v="3"/>
    <s v="QVS95     "/>
    <s v="Freight Charges"/>
    <n v="1"/>
    <n v="83.48"/>
    <n v="83.48"/>
    <n v="20.87"/>
    <s v="PATRICK LOOMIS"/>
    <s v="ploomis@milkco.com; hcarmack@milkco.com"/>
  </r>
  <r>
    <s v="LOSURDO FOODS INC/NY"/>
    <s v="LOS1010"/>
    <s v="Deborah Miller "/>
    <s v="Debbie@losurdofoods.com"/>
    <d v="2024-02-05T00:00:00"/>
    <s v="34 UNION STREET"/>
    <s v="HEUVELTON"/>
    <x v="16"/>
    <x v="233"/>
    <n v="193010"/>
    <s v="Job"/>
    <d v="2023-11-03T00:00:00"/>
    <x v="3"/>
    <s v="QVS95     "/>
    <s v="Freight Charges"/>
    <n v="1"/>
    <n v="83.56"/>
    <n v="83.56"/>
    <n v="20.89"/>
    <s v="Deborah Miller "/>
    <s v="Kelli@losurdofoods.com "/>
  </r>
  <r>
    <s v="FRIENDSHIP DAIRIES INC/NY"/>
    <s v="FRI1015"/>
    <s v="Mark Sutter  TOSHA LONG"/>
    <s v="Mark.sutter@saputo.com; tosha.long@saputo.com"/>
    <d v="2024-02-05T00:00:00"/>
    <s v="6701 COUNTY RD 20"/>
    <s v="FRIENDSHIP"/>
    <x v="16"/>
    <x v="234"/>
    <n v="198781"/>
    <s v="Job"/>
    <d v="2023-12-11T00:00:00"/>
    <x v="3"/>
    <s v="QVS95     "/>
    <s v="Freight Charges"/>
    <n v="1"/>
    <n v="83.56"/>
    <n v="83.56"/>
    <n v="20.89"/>
    <s v="Mark Sutter   TOSHA LONG"/>
    <s v="scusaapinvoices@saputo.com; apsdfusa_imaging@saputo.com; scusaapinquiries@saputo.com   "/>
  </r>
  <r>
    <s v="FRIENDSHIP DAIRIES INC/NY"/>
    <s v="FRI1015"/>
    <s v="Mark Sutter  TOSHA LONG"/>
    <s v="Mark.sutter@saputo.com; tosha.long@saputo.com"/>
    <d v="2024-03-04T00:00:00"/>
    <s v="6701 COUNTY RD 20"/>
    <s v="FRIENDSHIP"/>
    <x v="16"/>
    <x v="234"/>
    <n v="198783"/>
    <s v="Job"/>
    <d v="2023-12-11T00:00:00"/>
    <x v="3"/>
    <s v="QVS95     "/>
    <s v="Freight Charges"/>
    <n v="1"/>
    <n v="83.56"/>
    <n v="83.56"/>
    <n v="20.89"/>
    <s v="Mark Sutter   TOSHA LONG"/>
    <s v="scusaapinvoices@saputo.com; apsdfusa_imaging@saputo.com; scusaapinquiries@saputo.com   "/>
  </r>
  <r>
    <s v="HILMAR CHEESE CO. - DALHART"/>
    <s v="HIL1001"/>
    <s v="Yolanda, Julio"/>
    <s v="jgreenbush@hilmarcheese.com;jgarcia3@hilmarcheese.com;yraices@hilmarcheese.com"/>
    <d v="2024-02-05T00:00:00"/>
    <s v="12400 US HWY 385"/>
    <s v="DALHART"/>
    <x v="15"/>
    <x v="235"/>
    <n v="201306"/>
    <s v="Job"/>
    <d v="2023-12-13T00:00:00"/>
    <x v="3"/>
    <s v="QVS95     "/>
    <s v="Freight Charges"/>
    <n v="1"/>
    <n v="83.56"/>
    <n v="83.56"/>
    <n v="20.89"/>
    <s v="VERONICA MARISCAL  CHERIE SCHOLZ"/>
    <s v="invoices@hilmarcheese.com"/>
  </r>
  <r>
    <s v="HILMAR CHEESE CO. - DALHART"/>
    <s v="HIL1001"/>
    <s v="Yolanda, Julio"/>
    <s v="jgreenbush@hilmarcheese.com;jgarcia3@hilmarcheese.com;yraices@hilmarcheese.com"/>
    <d v="2024-03-04T00:00:00"/>
    <s v="12400 US HWY 385"/>
    <s v="DALHART"/>
    <x v="15"/>
    <x v="235"/>
    <n v="201307"/>
    <s v="Job"/>
    <d v="2023-12-13T00:00:00"/>
    <x v="3"/>
    <s v="QVS95     "/>
    <s v="Freight Charges"/>
    <n v="1"/>
    <n v="83.56"/>
    <n v="83.56"/>
    <n v="20.89"/>
    <s v="VERONICA MARISCAL  CHERIE SCHOLZ"/>
    <s v="invoices@hilmarcheese.com"/>
  </r>
  <r>
    <s v="CONTINENTAL DAIRY FACILITIES SW LLC"/>
    <s v="CSF1010"/>
    <s v="Kyle Stevenson Ashley Wybenga MARISSA ABBOTT "/>
    <s v="kstevenson@cdfswllc.com; awybenga@cdfswllc.com; mabbott@cdfswllc.com; jvillegas@cdfswllc.com;"/>
    <d v="2024-02-06T00:00:00"/>
    <s v="1926 FM 54"/>
    <s v="LITTLEFIELD"/>
    <x v="15"/>
    <x v="236"/>
    <n v="203686"/>
    <s v="Job"/>
    <d v="2024-01-31T00:00:00"/>
    <x v="3"/>
    <s v="QVS95     "/>
    <s v="Freight Charges"/>
    <n v="1"/>
    <n v="83.56"/>
    <n v="83.56"/>
    <n v="20.89"/>
    <s v="MARISSA ABBOTT  JOSE VILLEGAS"/>
    <s v="ap@cdfswllc.com"/>
  </r>
  <r>
    <s v="Dean Foods - Great Falls, MT"/>
    <s v="MEA1015"/>
    <s v="TONY DENIO Andrea D. Stern"/>
    <s v="tony_denio@deanfoods.com; andrea.stern@meadowgolddairy.com"/>
    <d v="2024-01-15T00:00:00"/>
    <s v="312 THIRD AV S"/>
    <s v="GREAT FALLS"/>
    <x v="29"/>
    <x v="239"/>
    <n v="195647"/>
    <s v="Job"/>
    <d v="2023-12-05T00:00:00"/>
    <x v="3"/>
    <s v="QVS95     "/>
    <s v="Freight Charges"/>
    <n v="1"/>
    <n v="83.68"/>
    <n v="83.68"/>
    <n v="20.92"/>
    <s v="TONY DENIO"/>
    <s v="invoices@deanfoods.coupahost.com"/>
  </r>
  <r>
    <s v="DANONE NA - BROOMFIELD"/>
    <s v="WHI1030"/>
    <s v="Caitlin Kalogeras"/>
    <s v="Caitlin.KALOGERAS@danone.com; Kuanrong.ZHU@danone.com"/>
    <d v="2024-01-16T00:00:00"/>
    <s v="1900 CHERRY STREET"/>
    <s v="LOUISVILLE"/>
    <x v="24"/>
    <x v="115"/>
    <n v="203276"/>
    <s v="Y8GX"/>
    <d v="2024-01-15T00:00:00"/>
    <x v="3"/>
    <s v="QVS95     "/>
    <s v="Freight Charges"/>
    <n v="1"/>
    <n v="83.68"/>
    <n v="83.68"/>
    <n v="20.92"/>
    <s v="Michael Geist   Kimberlee Klosowski"/>
    <s v="Caitlin.KALOGERAS@danone.com; Kuanrong.ZHU@danone.com; DanoneUSInvoices@danone.com"/>
  </r>
  <r>
    <s v="CONTINENTAL DAIRY FACILITIES SW LLC"/>
    <s v="CSF1010"/>
    <s v="Kyle Stevenson Ashley Wybenga MARISSA ABBOTT "/>
    <s v="kstevenson@cdfswllc.com; awybenga@cdfswllc.com; mabbott@cdfswllc.com; jvillegas@cdfswllc.com;"/>
    <d v="2024-02-12T00:00:00"/>
    <s v="1926 FM 54"/>
    <s v="LITTLEFIELD"/>
    <x v="15"/>
    <x v="236"/>
    <n v="203687"/>
    <s v="Job"/>
    <d v="2024-01-31T00:00:00"/>
    <x v="3"/>
    <s v="QVS95     "/>
    <s v="Freight Charges"/>
    <n v="1"/>
    <n v="83.68"/>
    <n v="83.68"/>
    <n v="20.92"/>
    <s v="MARISSA ABBOTT  JOSE VILLEGAS"/>
    <s v="ap@cdfswllc.com"/>
  </r>
  <r>
    <s v="FAIRLIFE, LLC/DEXTER"/>
    <s v="FAI1030"/>
    <s v="ERICK MEDELLIN"/>
    <s v="Erickm@fairlife.com; livia@fairlife.com"/>
    <d v="2024-02-15T00:00:00"/>
    <s v="6845 OLD CHISUM TRAIL"/>
    <s v="DEXTER"/>
    <x v="21"/>
    <x v="240"/>
    <n v="204042"/>
    <s v="Y8GX"/>
    <d v="2024-02-15T00:00:00"/>
    <x v="3"/>
    <s v="QVS95     "/>
    <s v="Freight Charges"/>
    <n v="1"/>
    <n v="83.68"/>
    <n v="83.68"/>
    <n v="20.92"/>
    <s v="ERICK MEDELLIN Jennifer Gilliland "/>
    <s v="accountspayable@fairlife.com "/>
  </r>
  <r>
    <s v="VETERINARY DIAGNOSTIC LAB"/>
    <s v="LIV1010"/>
    <s v="Erin Burns"/>
    <s v="livdiagnosticlab@mt.gov; Erin.Burns@mt.gov"/>
    <d v="2024-01-03T00:00:00"/>
    <s v="1911 W LINCOLN"/>
    <s v="BOZEMAN"/>
    <x v="29"/>
    <x v="117"/>
    <n v="194000"/>
    <s v="Job"/>
    <d v="2023-11-08T00:00:00"/>
    <x v="3"/>
    <s v="QVS95     "/>
    <s v="Freight Charges"/>
    <n v="1"/>
    <n v="83.72"/>
    <n v="83.72"/>
    <n v="20.93"/>
    <s v="Erin Burns"/>
    <s v="mvdl@mt.gov"/>
  </r>
  <r>
    <s v="DFA DAIRICONCEPTS/NM"/>
    <s v="DAI1015"/>
    <s v="Carlee Luscombe"/>
    <s v="portalesap@dfamilk.com; cluscombe@dfamilk.com"/>
    <d v="2024-02-19T00:00:00"/>
    <s v="1820 SOUTH INDUSTRIAL DR"/>
    <s v="PORTALES"/>
    <x v="21"/>
    <x v="241"/>
    <n v="203852"/>
    <s v="Job"/>
    <d v="2024-02-05T00:00:00"/>
    <x v="3"/>
    <s v="QVS95     "/>
    <s v="Freight Charges"/>
    <n v="1"/>
    <n v="83.8"/>
    <n v="83.8"/>
    <n v="20.95"/>
    <s v="Eric Bryant "/>
    <s v="DQCIAccountsReceivable@EurofinsUS.com; portalesap@dfamilk.com "/>
  </r>
  <r>
    <s v="Upstate Niagra - West Seneca, NY"/>
    <s v="UPS1011"/>
    <s v="ALAN BIVOLCIC  BETTY COLTON"/>
    <s v="abivolcic@upstateniagara.com; bcolton@upstateniagara.com; bcolton@uncdairy.com"/>
    <d v="2024-01-22T00:00:00"/>
    <s v="3300 N AMERICA DRIVE"/>
    <s v="WEST SENECA"/>
    <x v="16"/>
    <x v="237"/>
    <n v="193703"/>
    <s v="Job"/>
    <d v="2023-11-07T00:00:00"/>
    <x v="3"/>
    <s v="QVS95     "/>
    <s v="Freight Charges"/>
    <n v="1"/>
    <n v="83.88"/>
    <n v="83.88"/>
    <n v="20.97"/>
    <s v="ALAN BIVOLCIC"/>
    <s v="BColton@UpstateNiagara.com; dnewman@upstateniagara.com"/>
  </r>
  <r>
    <s v="MEADOW GOLD/DIV OF DEAN FDS/BILLINGS"/>
    <s v="MEA1012"/>
    <s v="JOSH BEGGS (QA MGR) "/>
    <s v="joshua_beggs@deanfoods.com; joshua.beggs@meadowgolddairy.com"/>
    <d v="2024-01-23T00:00:00"/>
    <s v="109 S BROADWAY"/>
    <s v="BILLINGS"/>
    <x v="29"/>
    <x v="225"/>
    <n v="198857"/>
    <s v="Job"/>
    <d v="2023-12-11T00:00:00"/>
    <x v="3"/>
    <s v="QVS95     "/>
    <s v="Freight Charges"/>
    <n v="1"/>
    <n v="83.88"/>
    <n v="83.88"/>
    <n v="20.97"/>
    <s v="JOSH BEGGS QA MGR  BENJAMIN HALL"/>
    <s v="invoices@deanfoods.coupahost.com"/>
  </r>
  <r>
    <s v="LUCERNE DAIRY"/>
    <s v="LUC1012"/>
    <s v="Nicole Slomba"/>
    <s v="nicole.slomba@albertsons.com"/>
    <d v="2024-01-29T00:00:00"/>
    <s v="847 FORTY FOOT ROAD"/>
    <s v="HATFIELD"/>
    <x v="1"/>
    <x v="141"/>
    <n v="203536"/>
    <s v="Y8GX"/>
    <d v="2024-01-26T00:00:00"/>
    <x v="3"/>
    <s v="QVS95     "/>
    <s v="Freight Charges"/>
    <n v="1"/>
    <n v="83.88"/>
    <n v="83.88"/>
    <n v="20.97"/>
    <s v="Nicole Slomba"/>
    <s v="nicole.slomba@albertsons.com"/>
  </r>
  <r>
    <s v="UNITED DAIRY"/>
    <s v="UNI1005"/>
    <s v="RENEE ROSCOE"/>
    <s v="ulab@uniteddairy.com"/>
    <d v="2024-01-02T00:00:00"/>
    <s v="47 W CRAIG STREET"/>
    <s v="UNIONTOWN"/>
    <x v="1"/>
    <x v="116"/>
    <n v="193676"/>
    <s v="Job"/>
    <d v="2023-11-07T00:00:00"/>
    <x v="3"/>
    <s v="QVS95     "/>
    <s v="Freight Charges"/>
    <n v="1"/>
    <n v="83.96"/>
    <n v="83.96"/>
    <n v="20.99"/>
    <s v="RENEE ROSCOE"/>
    <s v="pyounkin@uniteddairy.com"/>
  </r>
  <r>
    <s v="WAWA DAIRY"/>
    <s v="WAW1010"/>
    <s v="JAMAL BOOKER -  MUST HAVE PO #S!!"/>
    <s v="jamal.booker@wawa.com; stewart.duarte@wawa.com; jaquelyn.duignan@wawa.com"/>
    <d v="2024-01-02T00:00:00"/>
    <s v="1393 WEST BALTIMORE PIKE"/>
    <s v="WAWA"/>
    <x v="1"/>
    <x v="238"/>
    <n v="195513"/>
    <s v="Job"/>
    <d v="2023-12-04T00:00:00"/>
    <x v="3"/>
    <s v="QVS95     "/>
    <s v="Freight Charges"/>
    <n v="1"/>
    <n v="83.96"/>
    <n v="83.96"/>
    <n v="20.99"/>
    <s v="JAMAL BOOKER -  MUST HAVE PO S"/>
    <s v="Jacquelyn.Duignan@wawa.com; Stewart.Duarte@wawa.com"/>
  </r>
  <r>
    <s v="DEAN FDS/MEADOWGOLD DAIRIES/SLC UT"/>
    <s v="MEA1010"/>
    <s v="Pou Katoa "/>
    <s v="tupou.katoa@meadowgolddairy.com; tupou_katoa@deanfoods.com"/>
    <d v="2024-01-02T00:00:00"/>
    <s v="3730 W 1820 SOUTH"/>
    <s v="SALT LAKE CITY"/>
    <x v="12"/>
    <x v="123"/>
    <n v="198830"/>
    <s v="Job"/>
    <d v="2023-12-11T00:00:00"/>
    <x v="3"/>
    <s v="QVS95     "/>
    <s v="Freight Charges"/>
    <n v="1"/>
    <n v="83.96"/>
    <n v="83.96"/>
    <n v="20.99"/>
    <s v="Pou Katoa "/>
    <s v="tupou_katoa@deanfoods.com; invoices@deanfoods.coupahost.com"/>
  </r>
  <r>
    <s v="Upstate Niagra - West Seneca, NY"/>
    <s v="UPS1011"/>
    <s v="ALAN BIVOLCIC  BETTY COLTON"/>
    <s v="abivolcic@upstateniagara.com; bcolton@upstateniagara.com; bcolton@uncdairy.com"/>
    <d v="2024-03-04T00:00:00"/>
    <s v="3300 N AMERICA DRIVE"/>
    <s v="WEST SENECA"/>
    <x v="16"/>
    <x v="237"/>
    <n v="193706"/>
    <s v="Job"/>
    <d v="2023-11-07T00:00:00"/>
    <x v="3"/>
    <s v="QVS95     "/>
    <s v="Freight Charges"/>
    <n v="1"/>
    <n v="84"/>
    <n v="84"/>
    <n v="21"/>
    <s v="ALAN BIVOLCIC"/>
    <s v="BColton@UpstateNiagara.com; dnewman@upstateniagara.com"/>
  </r>
  <r>
    <s v="WAWA DAIRY"/>
    <s v="WAW1010"/>
    <s v="JAMAL BOOKER -  MUST HAVE PO #S!!"/>
    <s v="jamal.booker@wawa.com; stewart.duarte@wawa.com; jaquelyn.duignan@wawa.com"/>
    <d v="2024-02-05T00:00:00"/>
    <s v="1393 WEST BALTIMORE PIKE"/>
    <s v="WAWA"/>
    <x v="1"/>
    <x v="238"/>
    <n v="195516"/>
    <s v="Job"/>
    <d v="2023-12-04T00:00:00"/>
    <x v="3"/>
    <s v="QVS95     "/>
    <s v="Freight Charges"/>
    <n v="1"/>
    <n v="84"/>
    <n v="84"/>
    <n v="21"/>
    <s v="JAMAL BOOKER -  MUST HAVE PO S"/>
    <s v="Jacquelyn.Duignan@wawa.com; Stewart.Duarte@wawa.com"/>
  </r>
  <r>
    <s v="WAWA DAIRY"/>
    <s v="WAW1010"/>
    <s v="JAMAL BOOKER -  MUST HAVE PO #S!!"/>
    <s v="jamal.booker@wawa.com; stewart.duarte@wawa.com; jaquelyn.duignan@wawa.com"/>
    <d v="2024-03-04T00:00:00"/>
    <s v="1393 WEST BALTIMORE PIKE"/>
    <s v="WAWA"/>
    <x v="1"/>
    <x v="238"/>
    <n v="195518"/>
    <s v="Job"/>
    <d v="2023-12-04T00:00:00"/>
    <x v="3"/>
    <s v="QVS95     "/>
    <s v="Freight Charges"/>
    <n v="1"/>
    <n v="84"/>
    <n v="84"/>
    <n v="21"/>
    <s v="JAMAL BOOKER -  MUST HAVE PO S"/>
    <s v="Jacquelyn.Duignan@wawa.com; Stewart.Duarte@wawa.com"/>
  </r>
  <r>
    <s v="MARYLAND/VIRGINIA MILK PRODUCERS"/>
    <s v="MAR1036"/>
    <s v="Vivian Pham"/>
    <s v="vpham@mdvamilk.com; mrahman@mdvamilk.com"/>
    <d v="2024-03-04T00:00:00"/>
    <s v="8321 LEISHEAR ROAD"/>
    <s v="LAUREL"/>
    <x v="27"/>
    <x v="202"/>
    <n v="196240"/>
    <s v="Job"/>
    <d v="2023-12-07T00:00:00"/>
    <x v="3"/>
    <s v="QVS95     "/>
    <s v="Freight Charges"/>
    <n v="1"/>
    <n v="84"/>
    <n v="84"/>
    <n v="21"/>
    <s v="Vivian Pham"/>
    <s v="LaurelAP@mdvamilk.com"/>
  </r>
  <r>
    <s v="MEADOW GOLD/DIV OF DEAN FDS/BILLINGS"/>
    <s v="MEA1012"/>
    <s v="JOSH BEGGS (QA MGR) "/>
    <s v="joshua_beggs@deanfoods.com; joshua.beggs@meadowgolddairy.com"/>
    <d v="2024-02-05T00:00:00"/>
    <s v="109 S BROADWAY"/>
    <s v="BILLINGS"/>
    <x v="29"/>
    <x v="225"/>
    <n v="198858"/>
    <s v="Job"/>
    <d v="2023-12-11T00:00:00"/>
    <x v="3"/>
    <s v="QVS95     "/>
    <s v="Freight Charges"/>
    <n v="1"/>
    <n v="84"/>
    <n v="84"/>
    <n v="21"/>
    <s v="JOSH BEGGS QA MGR  BENJAMIN HALL"/>
    <s v="invoices@deanfoods.coupahost.com"/>
  </r>
  <r>
    <s v="MEADOW GOLD/DIV OF DEAN FDS/BILLINGS"/>
    <s v="MEA1012"/>
    <s v="JOSH BEGGS (QA MGR) "/>
    <s v="joshua_beggs@deanfoods.com; joshua.beggs@meadowgolddairy.com"/>
    <d v="2024-03-04T00:00:00"/>
    <s v="109 S BROADWAY"/>
    <s v="BILLINGS"/>
    <x v="29"/>
    <x v="225"/>
    <n v="198861"/>
    <s v="Job"/>
    <d v="2023-12-11T00:00:00"/>
    <x v="3"/>
    <s v="QVS95     "/>
    <s v="Freight Charges"/>
    <n v="1"/>
    <n v="84"/>
    <n v="84"/>
    <n v="21"/>
    <s v="JOSH BEGGS QA MGR  BENJAMIN HALL"/>
    <s v="invoices@deanfoods.coupahost.com"/>
  </r>
  <r>
    <s v="VETERINARY DIAGNOSTIC LAB"/>
    <s v="LIV1010"/>
    <s v="Erin Burns"/>
    <s v="livdiagnosticlab@mt.gov; Erin.Burns@mt.gov"/>
    <d v="2024-01-30T00:00:00"/>
    <s v="1911 W LINCOLN"/>
    <s v="BOZEMAN"/>
    <x v="29"/>
    <x v="117"/>
    <n v="194004"/>
    <s v="Job"/>
    <d v="2023-11-08T00:00:00"/>
    <x v="3"/>
    <s v="QVS95     "/>
    <s v="Freight Charges"/>
    <n v="1"/>
    <n v="84.08"/>
    <n v="84.08"/>
    <n v="21.02"/>
    <s v="Erin Burns"/>
    <s v="mvdl@mt.gov"/>
  </r>
  <r>
    <s v="DFA - Reading, PA"/>
    <s v="DIE1011"/>
    <s v="JANICE YOUSE"/>
    <s v="jyouse@dfamilk.com"/>
    <d v="2024-01-30T00:00:00"/>
    <s v="100 MCKINLEY AVE"/>
    <s v="READING"/>
    <x v="1"/>
    <x v="131"/>
    <n v="202203"/>
    <s v="Job"/>
    <d v="2023-12-29T00:00:00"/>
    <x v="3"/>
    <s v="QVS95     "/>
    <s v="Freight Charges"/>
    <n v="1"/>
    <n v="84.08"/>
    <n v="84.08"/>
    <n v="21.02"/>
    <s v=" JANICE YOUSE"/>
    <s v="tbealer@dfamilk.com; DQCIAccountsReceivable@EurofinsUS.com"/>
  </r>
  <r>
    <s v="MEADOW GOLD/DIV OF DEAN FDS/BILLINGS"/>
    <s v="MEA1012"/>
    <s v="JOSH BEGGS (QA MGR) "/>
    <s v="joshua_beggs@deanfoods.com; joshua.beggs@meadowgolddairy.com"/>
    <d v="2024-02-13T00:00:00"/>
    <s v="109 S BROADWAY"/>
    <s v="BILLINGS"/>
    <x v="29"/>
    <x v="225"/>
    <n v="198859"/>
    <s v="Job"/>
    <d v="2023-12-11T00:00:00"/>
    <x v="3"/>
    <s v="QVS95     "/>
    <s v="Freight Charges"/>
    <n v="1"/>
    <n v="84.12"/>
    <n v="84.12"/>
    <n v="21.03"/>
    <s v="JOSH BEGGS QA MGR  BENJAMIN HALL"/>
    <s v="invoices@deanfoods.coupahost.com"/>
  </r>
  <r>
    <s v="Wells-Fieldbrook Foods Dunkirk"/>
    <s v="FIE1010"/>
    <s v="Aydin Mitchell Jacob Green Kristin D"/>
    <s v="ammitchell@bluebunny.com; jagreen@bluebunny.com; pkoshute@bluebunny.com; kkdaberkow@bluebunny.com; mcrosby@bluebunny.com"/>
    <d v="2024-02-13T00:00:00"/>
    <s v="One Ice Cream Drive"/>
    <s v="DUNKIRK"/>
    <x v="16"/>
    <x v="223"/>
    <n v="199505"/>
    <s v="Job"/>
    <d v="2023-12-11T00:00:00"/>
    <x v="3"/>
    <s v="QVS95     "/>
    <s v="Freight Charges"/>
    <n v="1"/>
    <n v="84.12"/>
    <n v="84.12"/>
    <n v="21.03"/>
    <s v="Aydin Mitchell Jacob Green Kristin D"/>
    <s v="ap@bluebunny.com"/>
  </r>
  <r>
    <s v="DEAN FOODS/SWISS DAIRY"/>
    <s v="SWI1016"/>
    <s v="Kate Zehring "/>
    <s v="katherine.zehring@dfamilk.com"/>
    <d v="2024-02-13T00:00:00"/>
    <s v="2401 WALNUT STREET"/>
    <s v="LEBANON"/>
    <x v="1"/>
    <x v="226"/>
    <n v="200854"/>
    <s v="Job"/>
    <d v="2023-12-11T00:00:00"/>
    <x v="3"/>
    <s v="QVS95     "/>
    <s v="Freight Charges"/>
    <n v="1"/>
    <n v="84.12"/>
    <n v="84.12"/>
    <n v="21.03"/>
    <s v="DOROTHY HORST"/>
    <s v="invoices@deanfoods.coupahost.com"/>
  </r>
  <r>
    <s v="UNITED DAIRY INC."/>
    <s v="UNI1070"/>
    <s v="SCOTT WOMACK"/>
    <s v="swomack@uniteddairy.com; clovell@uniteddairy.com"/>
    <d v="2024-02-13T00:00:00"/>
    <s v="508 ROANE STREET"/>
    <s v="CHARLESTON"/>
    <x v="40"/>
    <x v="227"/>
    <n v="200880"/>
    <s v="Job"/>
    <d v="2023-12-11T00:00:00"/>
    <x v="3"/>
    <s v="QVS95     "/>
    <s v="Freight Charges"/>
    <n v="1"/>
    <n v="84.12"/>
    <n v="84.12"/>
    <n v="21.03"/>
    <s v="YUN LIANG"/>
    <s v="jcook@uniteddairy.com "/>
  </r>
  <r>
    <s v="Dean Foods - Winston Salem, NC"/>
    <s v="DAI1047"/>
    <s v="Mary Parks Carol Parsons Travis Mohn Alona Shoe "/>
    <s v="carol.parsons@dfamilk.com; mparks1@dfamilk.com; ben.samuels@dfamilk.com; "/>
    <d v="2024-02-13T00:00:00"/>
    <s v="2221 PATTERSON AVE NE"/>
    <s v="WINSTON SALEM"/>
    <x v="28"/>
    <x v="138"/>
    <n v="202793"/>
    <s v="Job"/>
    <d v="2024-01-08T00:00:00"/>
    <x v="3"/>
    <s v="QVS95     "/>
    <s v="Freight Charges"/>
    <n v="1"/>
    <n v="84.12"/>
    <n v="84.12"/>
    <n v="21.03"/>
    <s v="Alona Shoe  Travis Mohn"/>
    <s v="invoices@deanfoods.coupahost.com"/>
  </r>
  <r>
    <s v="BEN &amp; JERRYS"/>
    <s v="BEN1013"/>
    <s v="TYLER BROWN Samantha Morse"/>
    <s v="Tyler.Brown@benjerry.com: samantha.morse@unilever.com"/>
    <d v="2024-02-13T00:00:00"/>
    <s v="900 INDUSTRIAL PARK ROAD"/>
    <s v="ST. ALBANS"/>
    <x v="39"/>
    <x v="242"/>
    <n v="203535"/>
    <s v="Job"/>
    <d v="2024-01-26T00:00:00"/>
    <x v="3"/>
    <s v="QVS95     "/>
    <s v="Freight Charges"/>
    <n v="1"/>
    <n v="84.12"/>
    <n v="84.12"/>
    <n v="21.03"/>
    <s v="TYLER BROWN"/>
    <s v="Heather.Hathaway@unilever.com  ; samantha.morse@unilever.com"/>
  </r>
  <r>
    <s v="HARRISBURG DAIRIES INC"/>
    <s v="HAR1001"/>
    <s v="Amy Conklin"/>
    <s v="krobinson@harrisburgdairies.com; Lab@harrisburgdairies.com"/>
    <d v="2024-01-15T00:00:00"/>
    <s v="2001 HERR ST"/>
    <s v="HARRISBURG"/>
    <x v="1"/>
    <x v="243"/>
    <n v="195023"/>
    <s v="Job"/>
    <d v="2023-11-21T00:00:00"/>
    <x v="3"/>
    <s v="QVS95     "/>
    <s v="Freight Charges"/>
    <n v="1"/>
    <n v="84.2"/>
    <n v="84.2"/>
    <n v="21.05"/>
    <s v="Amy Conklin"/>
    <s v="ap@harrisburgdairies.com"/>
  </r>
  <r>
    <s v="Dean Foods - High Point, NC"/>
    <s v="DAI1051"/>
    <s v="Jessica Butler "/>
    <s v="jessica.butler@dfamilk.com"/>
    <d v="2024-01-15T00:00:00"/>
    <s v="1350 FAIRFIELD ROAD"/>
    <s v="HIGH POINT"/>
    <x v="28"/>
    <x v="139"/>
    <n v="203174"/>
    <s v="Job"/>
    <d v="2024-01-11T00:00:00"/>
    <x v="3"/>
    <s v="QVS95     "/>
    <s v="Freight Charges"/>
    <n v="1"/>
    <n v="84.2"/>
    <n v="84.2"/>
    <n v="21.05"/>
    <s v="Jessica Butler "/>
    <s v="invoices@deanfoods.coupahost.com"/>
  </r>
  <r>
    <s v="Upstate Niagra - West Seneca, NY"/>
    <s v="UPS1011"/>
    <s v="ALAN BIVOLCIC  BETTY COLTON"/>
    <s v="abivolcic@upstateniagara.com; bcolton@upstateniagara.com; bcolton@uncdairy.com"/>
    <d v="2024-02-06T00:00:00"/>
    <s v="3300 N AMERICA DRIVE"/>
    <s v="WEST SENECA"/>
    <x v="16"/>
    <x v="237"/>
    <n v="193704"/>
    <s v="Job"/>
    <d v="2023-11-07T00:00:00"/>
    <x v="3"/>
    <s v="QVS95     "/>
    <s v="Freight Charges"/>
    <n v="1"/>
    <n v="84.24"/>
    <n v="84.24"/>
    <n v="21.06"/>
    <s v="ALAN BIVOLCIC"/>
    <s v="BColton@UpstateNiagara.com; dnewman@upstateniagara.com"/>
  </r>
  <r>
    <s v="CREAMLAND DAIRIES INC"/>
    <s v="CRE1005"/>
    <s v="Kristen Kleeberger"/>
    <s v="kjohnson7@dfamilk.com; keven.driggers@dfamilk.com"/>
    <d v="2024-02-26T00:00:00"/>
    <s v="1911 2ND ST NW"/>
    <s v="ALBUQUERQUE"/>
    <x v="21"/>
    <x v="119"/>
    <n v="197628"/>
    <s v="Job"/>
    <d v="2023-12-08T00:00:00"/>
    <x v="3"/>
    <s v="QVS95     "/>
    <s v="Freight Charges"/>
    <n v="1"/>
    <n v="84.28"/>
    <n v="84.28"/>
    <n v="21.07"/>
    <s v=""/>
    <s v="invoices@deanfoods.coupahost.com"/>
  </r>
  <r>
    <s v="MEADOW GOLD/DIV OF DEAN FDS/BILLINGS"/>
    <s v="MEA1012"/>
    <s v="JOSH BEGGS (QA MGR) "/>
    <s v="joshua_beggs@deanfoods.com; joshua.beggs@meadowgolddairy.com"/>
    <d v="2024-02-20T00:00:00"/>
    <s v="109 S BROADWAY"/>
    <s v="BILLINGS"/>
    <x v="29"/>
    <x v="225"/>
    <n v="198860"/>
    <s v="Job"/>
    <d v="2023-12-11T00:00:00"/>
    <x v="3"/>
    <s v="QVS95     "/>
    <s v="Freight Charges"/>
    <n v="1"/>
    <n v="84.28"/>
    <n v="84.28"/>
    <n v="21.07"/>
    <s v="JOSH BEGGS QA MGR  BENJAMIN HALL"/>
    <s v="invoices@deanfoods.coupahost.com"/>
  </r>
  <r>
    <s v="MARVA MAID LANDOVER"/>
    <s v="MAR1027"/>
    <s v="Khulan Batsaikhan "/>
    <s v="kbatsaikhan@mdvamilk.com"/>
    <d v="2024-02-26T00:00:00"/>
    <s v="1805 SOUTH CLUB DRIVE"/>
    <s v="LANDOVER"/>
    <x v="27"/>
    <x v="244"/>
    <n v="199962"/>
    <s v="Job"/>
    <d v="2023-12-11T00:00:00"/>
    <x v="3"/>
    <s v="QVS95     "/>
    <s v="Freight Charges"/>
    <n v="1"/>
    <n v="84.28"/>
    <n v="84.28"/>
    <n v="21.07"/>
    <s v="Khulan Batsaikhan "/>
    <s v="aplandover@mdvamilk.com"/>
  </r>
  <r>
    <s v="UNITED DAIRY"/>
    <s v="UNI1005"/>
    <s v="RENEE ROSCOE"/>
    <s v="ulab@uniteddairy.com"/>
    <d v="2024-02-12T00:00:00"/>
    <s v="47 W CRAIG STREET"/>
    <s v="UNIONTOWN"/>
    <x v="1"/>
    <x v="116"/>
    <n v="193679"/>
    <s v="Job"/>
    <d v="2023-11-07T00:00:00"/>
    <x v="3"/>
    <s v="QVS95     "/>
    <s v="Freight Charges"/>
    <n v="1"/>
    <n v="84.36"/>
    <n v="84.36"/>
    <n v="21.09"/>
    <s v="RENEE ROSCOE"/>
    <s v="pyounkin@uniteddairy.com"/>
  </r>
  <r>
    <s v="Dean Foods - Great Falls, MT"/>
    <s v="MEA1015"/>
    <s v="TONY DENIO Andrea D. Stern"/>
    <s v="tony_denio@deanfoods.com; andrea.stern@meadowgolddairy.com"/>
    <d v="2024-02-12T00:00:00"/>
    <s v="312 THIRD AV S"/>
    <s v="GREAT FALLS"/>
    <x v="29"/>
    <x v="239"/>
    <n v="195649"/>
    <s v="Job"/>
    <d v="2023-12-05T00:00:00"/>
    <x v="3"/>
    <s v="QVS95     "/>
    <s v="Freight Charges"/>
    <n v="1"/>
    <n v="84.36"/>
    <n v="84.36"/>
    <n v="21.09"/>
    <s v="TONY DENIO"/>
    <s v="invoices@deanfoods.coupahost.com"/>
  </r>
  <r>
    <s v="DEAN FDS/MEADOWGOLD DAIRIES/SLC UT"/>
    <s v="MEA1010"/>
    <s v="Pou Katoa "/>
    <s v="tupou.katoa@meadowgolddairy.com; tupou_katoa@deanfoods.com"/>
    <d v="2024-02-12T00:00:00"/>
    <s v="3730 W 1820 SOUTH"/>
    <s v="SALT LAKE CITY"/>
    <x v="12"/>
    <x v="123"/>
    <n v="198833"/>
    <s v="Job"/>
    <d v="2023-12-11T00:00:00"/>
    <x v="3"/>
    <s v="QVS95     "/>
    <s v="Freight Charges"/>
    <n v="1"/>
    <n v="84.36"/>
    <n v="84.36"/>
    <n v="21.09"/>
    <s v="Pou Katoa "/>
    <s v="tupou_katoa@deanfoods.com; invoices@deanfoods.coupahost.com"/>
  </r>
  <r>
    <s v="PURITY DAIRY INC"/>
    <s v="PUR1020"/>
    <s v="Pam Owen"/>
    <s v="james.garner@dfamilk.com; pam.owen@dfamilk.com"/>
    <d v="2024-02-12T00:00:00"/>
    <s v="360 MURFREESBORO RD"/>
    <s v="NASHVILLE"/>
    <x v="3"/>
    <x v="142"/>
    <n v="200389"/>
    <s v="Job"/>
    <d v="2023-12-11T00:00:00"/>
    <x v="3"/>
    <s v="QVS95     "/>
    <s v="Freight Charges"/>
    <n v="1"/>
    <n v="84.36"/>
    <n v="84.36"/>
    <n v="21.09"/>
    <s v=""/>
    <s v="invoices@deanfoods.coupahost.com"/>
  </r>
  <r>
    <s v="KROGER LAYTON DAIRY - ICE CREAM LAB"/>
    <s v="KRO1010"/>
    <s v="RANDY NELSON   MAX TORRES"/>
    <s v="max.torres@kroger.com;isaac.feyedelem@kroger.com; Anthony.garrett@kroger.com"/>
    <d v="2024-02-13T00:00:00"/>
    <s v="500 NORTH SUGAR STREET  BLDG #4"/>
    <s v="LAYTON"/>
    <x v="12"/>
    <x v="140"/>
    <n v="201788"/>
    <s v="Job"/>
    <d v="2023-12-20T00:00:00"/>
    <x v="3"/>
    <s v="QVS95     "/>
    <s v="Freight Charges"/>
    <n v="1"/>
    <n v="84.36"/>
    <n v="84.36"/>
    <n v="21.09"/>
    <m/>
    <s v="DQCIAccountsReceivable@eurofinsus.com; max.torres@kroger.com; isaac.feyedelem@kroger.com;morgan.clark@kroger.com "/>
  </r>
  <r>
    <s v="DFA - Reading, PA"/>
    <s v="DIE1011"/>
    <s v="JANICE YOUSE"/>
    <s v="jyouse@dfamilk.com"/>
    <d v="2024-02-13T00:00:00"/>
    <s v="100 MCKINLEY AVE"/>
    <s v="READING"/>
    <x v="1"/>
    <x v="131"/>
    <n v="202205"/>
    <s v="Job"/>
    <d v="2023-12-29T00:00:00"/>
    <x v="3"/>
    <s v="QVS95     "/>
    <s v="Freight Charges"/>
    <n v="1"/>
    <n v="84.36"/>
    <n v="84.36"/>
    <n v="21.09"/>
    <s v=" JANICE YOUSE"/>
    <s v="tbealer@dfamilk.com; DQCIAccountsReceivable@EurofinsUS.com"/>
  </r>
  <r>
    <s v="KROGER MOUNTAIN VIEW FOODS"/>
    <s v="KRO1030"/>
    <s v="Marc Chinchilla Chad Branson"/>
    <s v="Chad.Branson@kroger.com; paul.najera@kroger.com; marc.chinchilla@kroger.com"/>
    <d v="2024-02-13T00:00:00"/>
    <s v="10241 E 51ST AVE "/>
    <s v="DENVER"/>
    <x v="24"/>
    <x v="118"/>
    <n v="203538"/>
    <s v="Job"/>
    <d v="2024-01-26T00:00:00"/>
    <x v="3"/>
    <s v="QVS95     "/>
    <s v="Freight Charges"/>
    <n v="1"/>
    <n v="84.36"/>
    <n v="84.36"/>
    <n v="21.09"/>
    <s v="Chad Branson"/>
    <s v="DQCIAccountsReceivable@EurofinsUS.com"/>
  </r>
  <r>
    <s v="Upstate Niagra - West Seneca, NY"/>
    <s v="UPS1011"/>
    <s v="ALAN BIVOLCIC  BETTY COLTON"/>
    <s v="abivolcic@upstateniagara.com; bcolton@upstateniagara.com; bcolton@uncdairy.com"/>
    <d v="2024-02-19T00:00:00"/>
    <s v="3300 N AMERICA DRIVE"/>
    <s v="WEST SENECA"/>
    <x v="16"/>
    <x v="237"/>
    <n v="193705"/>
    <s v="Job"/>
    <d v="2023-11-07T00:00:00"/>
    <x v="3"/>
    <s v="QVS95     "/>
    <s v="Freight Charges"/>
    <n v="1"/>
    <n v="84.48"/>
    <n v="84.48"/>
    <n v="21.12"/>
    <s v="ALAN BIVOLCIC"/>
    <s v="BColton@UpstateNiagara.com; dnewman@upstateniagara.com"/>
  </r>
  <r>
    <s v="CREAMLAND DAIRIES INC"/>
    <s v="CRE1005"/>
    <s v="Kristen Kleeberger"/>
    <s v="kjohnson7@dfamilk.com; keven.driggers@dfamilk.com"/>
    <d v="2024-01-02T00:00:00"/>
    <s v="1911 2ND ST NW"/>
    <s v="ALBUQUERQUE"/>
    <x v="21"/>
    <x v="119"/>
    <n v="197621"/>
    <s v="Job"/>
    <d v="2023-12-08T00:00:00"/>
    <x v="3"/>
    <s v="QVS95     "/>
    <s v="Freight Charges"/>
    <n v="1"/>
    <n v="84.48"/>
    <n v="84.48"/>
    <n v="21.12"/>
    <s v=""/>
    <s v="invoices@deanfoods.coupahost.com"/>
  </r>
  <r>
    <s v="DFA - Reading, PA"/>
    <s v="DIE1011"/>
    <s v="JANICE YOUSE"/>
    <s v="jyouse@dfamilk.com"/>
    <d v="2024-02-27T00:00:00"/>
    <s v="100 MCKINLEY AVE"/>
    <s v="READING"/>
    <x v="1"/>
    <x v="131"/>
    <n v="202207"/>
    <s v="Job"/>
    <d v="2023-12-29T00:00:00"/>
    <x v="3"/>
    <s v="QVS95     "/>
    <s v="Freight Charges"/>
    <n v="1"/>
    <n v="84.48"/>
    <n v="84.48"/>
    <n v="21.12"/>
    <s v=" JANICE YOUSE"/>
    <s v="tbealer@dfamilk.com; DQCIAccountsReceivable@EurofinsUS.com"/>
  </r>
  <r>
    <s v="WAWA DAIRY"/>
    <s v="WAW1010"/>
    <s v="JAMAL BOOKER -  MUST HAVE PO #S!!"/>
    <s v="jamal.booker@wawa.com; stewart.duarte@wawa.com; jaquelyn.duignan@wawa.com"/>
    <d v="2024-01-29T00:00:00"/>
    <s v="1393 WEST BALTIMORE PIKE"/>
    <s v="WAWA"/>
    <x v="1"/>
    <x v="238"/>
    <n v="195515"/>
    <s v="Job"/>
    <d v="2023-12-04T00:00:00"/>
    <x v="3"/>
    <s v="QVS95     "/>
    <s v="Freight Charges"/>
    <n v="1"/>
    <n v="84.64"/>
    <n v="84.64"/>
    <n v="21.16"/>
    <s v="JAMAL BOOKER -  MUST HAVE PO S"/>
    <s v="Jacquelyn.Duignan@wawa.com; Stewart.Duarte@wawa.com"/>
  </r>
  <r>
    <s v="MARVA MAID LANDOVER"/>
    <s v="MAR1027"/>
    <s v="Khulan Batsaikhan "/>
    <s v="kbatsaikhan@mdvamilk.com"/>
    <d v="2024-01-29T00:00:00"/>
    <s v="1805 SOUTH CLUB DRIVE"/>
    <s v="LANDOVER"/>
    <x v="27"/>
    <x v="244"/>
    <n v="199961"/>
    <s v="Job"/>
    <d v="2023-12-11T00:00:00"/>
    <x v="3"/>
    <s v="QVS95     "/>
    <s v="Freight Charges"/>
    <n v="1"/>
    <n v="84.64"/>
    <n v="84.64"/>
    <n v="21.16"/>
    <s v="Khulan Batsaikhan "/>
    <s v="aplandover@mdvamilk.com"/>
  </r>
  <r>
    <s v="CLOVER FARMS DAIRY/READING PA"/>
    <s v="CLO1020"/>
    <s v="VALERIE - KAREN Bennethum"/>
    <s v="karenbennethum@cloverfarms.com"/>
    <d v="2024-01-29T00:00:00"/>
    <s v="3300 POTTSVILLE PIKE"/>
    <s v="READING"/>
    <x v="1"/>
    <x v="131"/>
    <n v="201903"/>
    <s v="Job"/>
    <d v="2023-12-21T00:00:00"/>
    <x v="3"/>
    <s v="QVS95     "/>
    <s v="Freight Charges"/>
    <n v="1"/>
    <n v="84.64"/>
    <n v="84.64"/>
    <n v="21.16"/>
    <s v="VALERIE - KAREN Bennethum"/>
    <s v="karenbennethum@cloverfarms.com; ap@cloverfarms.com"/>
  </r>
  <r>
    <s v="Dean Foods - Englewood, CO"/>
    <s v="MEA1020"/>
    <s v="RYAN JOHNSON"/>
    <s v="Ryan_johnson@deanfoods.com; ryan.johnson@meadowgolddairy.com"/>
    <d v="2024-03-04T00:00:00"/>
    <s v="1325 WEST OXFORD AVE"/>
    <s v="ENGLEWOOD"/>
    <x v="24"/>
    <x v="245"/>
    <n v="193625"/>
    <s v="Job"/>
    <d v="2023-11-07T00:00:00"/>
    <x v="3"/>
    <s v="QVS95     "/>
    <s v="Freight Charges"/>
    <n v="1"/>
    <n v="84.76"/>
    <n v="84.76"/>
    <n v="21.19"/>
    <s v="RYAN JOHNSON"/>
    <s v="invoices@deanfoods.coupahost.com"/>
  </r>
  <r>
    <s v="VETERINARY DIAGNOSTIC LAB"/>
    <s v="LIV1010"/>
    <s v="Erin Burns"/>
    <s v="livdiagnosticlab@mt.gov; Erin.Burns@mt.gov"/>
    <d v="2024-02-06T00:00:00"/>
    <s v="1911 W LINCOLN"/>
    <s v="BOZEMAN"/>
    <x v="29"/>
    <x v="117"/>
    <n v="194005"/>
    <s v="Job"/>
    <d v="2023-11-08T00:00:00"/>
    <x v="3"/>
    <s v="QVS95     "/>
    <s v="Freight Charges"/>
    <n v="1"/>
    <n v="84.76"/>
    <n v="84.76"/>
    <n v="21.19"/>
    <s v="Erin Burns"/>
    <s v="mvdl@mt.gov"/>
  </r>
  <r>
    <s v="HARRISBURG DAIRIES INC"/>
    <s v="HAR1001"/>
    <s v="Amy Conklin"/>
    <s v="krobinson@harrisburgdairies.com; Lab@harrisburgdairies.com"/>
    <d v="2024-02-12T00:00:00"/>
    <s v="2001 HERR ST"/>
    <s v="HARRISBURG"/>
    <x v="1"/>
    <x v="243"/>
    <n v="195024"/>
    <s v="Job"/>
    <d v="2023-11-21T00:00:00"/>
    <x v="3"/>
    <s v="QVS95     "/>
    <s v="Freight Charges"/>
    <n v="1"/>
    <n v="84.88"/>
    <n v="84.88"/>
    <n v="21.22"/>
    <s v="Amy Conklin"/>
    <s v="ap@harrisburgdairies.com"/>
  </r>
  <r>
    <s v="CREAMLAND DAIRIES INC"/>
    <s v="CRE1005"/>
    <s v="Kristen Kleeberger"/>
    <s v="kjohnson7@dfamilk.com; keven.driggers@dfamilk.com"/>
    <d v="2024-02-12T00:00:00"/>
    <s v="1911 2ND ST NW"/>
    <s v="ALBUQUERQUE"/>
    <x v="21"/>
    <x v="119"/>
    <n v="197626"/>
    <s v="Job"/>
    <d v="2023-12-08T00:00:00"/>
    <x v="3"/>
    <s v="QVS95     "/>
    <s v="Freight Charges"/>
    <n v="1"/>
    <n v="84.88"/>
    <n v="84.88"/>
    <n v="21.22"/>
    <s v=""/>
    <s v="invoices@deanfoods.coupahost.com"/>
  </r>
  <r>
    <s v="Dean Foods - Orlando, FL"/>
    <s v="LEE1010"/>
    <s v="LIZ DENNIS 321-388-8624"/>
    <s v="liz_dennis@deanfoods.com; liz.dennis@dfamilk.com"/>
    <d v="2024-01-15T00:00:00"/>
    <s v="315 N BUMBY AVE"/>
    <s v="ORLANDO"/>
    <x v="34"/>
    <x v="155"/>
    <n v="198805"/>
    <s v="Job"/>
    <d v="2023-12-11T00:00:00"/>
    <x v="3"/>
    <s v="QVS95     "/>
    <s v="Freight Charges"/>
    <n v="1"/>
    <n v="84.88"/>
    <n v="84.88"/>
    <n v="21.22"/>
    <s v="LIZ DENNIS 321-388-8624"/>
    <s v="invoices@deanfoods.coupahost.com"/>
  </r>
  <r>
    <s v="DEAN FOODS COMPANY"/>
    <s v="MEA1013"/>
    <s v="Ryan Creel"/>
    <s v="ryan.creel@meadowgolddairy.com"/>
    <d v="2024-01-15T00:00:00"/>
    <s v="1301 WEST BANNOCK ST"/>
    <s v="BOISE"/>
    <x v="19"/>
    <x v="53"/>
    <n v="199974"/>
    <s v="Job"/>
    <d v="2023-12-11T00:00:00"/>
    <x v="2"/>
    <s v="QVS95     "/>
    <s v="Freight Charges"/>
    <n v="1"/>
    <n v="84.88"/>
    <n v="84.88"/>
    <n v="21.22"/>
    <m/>
    <s v="INVOICES@DEANFOODS.COUPAHOST.COM"/>
  </r>
  <r>
    <s v="Dean Foods - High Point, NC"/>
    <s v="DAI1051"/>
    <s v="Jessica Butler "/>
    <s v="jessica.butler@dfamilk.com"/>
    <d v="2024-02-12T00:00:00"/>
    <s v="1350 FAIRFIELD ROAD"/>
    <s v="HIGH POINT"/>
    <x v="28"/>
    <x v="139"/>
    <n v="203176"/>
    <s v="Job"/>
    <d v="2024-01-11T00:00:00"/>
    <x v="3"/>
    <s v="QVS95     "/>
    <s v="Freight Charges"/>
    <n v="1"/>
    <n v="84.88"/>
    <n v="84.88"/>
    <n v="21.22"/>
    <s v="Jessica Butler "/>
    <s v="invoices@deanfoods.coupahost.com"/>
  </r>
  <r>
    <s v="VETERINARY DIAGNOSTIC LAB"/>
    <s v="LIV1010"/>
    <s v="Erin Burns"/>
    <s v="livdiagnosticlab@mt.gov; Erin.Burns@mt.gov"/>
    <d v="2024-02-20T00:00:00"/>
    <s v="1911 W LINCOLN"/>
    <s v="BOZEMAN"/>
    <x v="29"/>
    <x v="117"/>
    <n v="194007"/>
    <s v="Job"/>
    <d v="2023-11-08T00:00:00"/>
    <x v="3"/>
    <s v="QVS95     "/>
    <s v="Freight Charges"/>
    <n v="1"/>
    <n v="85.04"/>
    <n v="85.04"/>
    <n v="21.26"/>
    <s v="Erin Burns"/>
    <s v="mvdl@mt.gov"/>
  </r>
  <r>
    <s v="WAWA DAIRY"/>
    <s v="WAW1010"/>
    <s v="JAMAL BOOKER -  MUST HAVE PO #S!!"/>
    <s v="jamal.booker@wawa.com; stewart.duarte@wawa.com; jaquelyn.duignan@wawa.com"/>
    <d v="2024-02-26T00:00:00"/>
    <s v="1393 WEST BALTIMORE PIKE"/>
    <s v="WAWA"/>
    <x v="1"/>
    <x v="238"/>
    <n v="195517"/>
    <s v="Job"/>
    <d v="2023-12-04T00:00:00"/>
    <x v="3"/>
    <s v="QVS95     "/>
    <s v="Freight Charges"/>
    <n v="1"/>
    <n v="85.04"/>
    <n v="85.04"/>
    <n v="21.26"/>
    <s v="JAMAL BOOKER -  MUST HAVE PO S"/>
    <s v="Jacquelyn.Duignan@wawa.com; Stewart.Duarte@wawa.com"/>
  </r>
  <r>
    <s v="DARIGOLD - CALDWELL (#103)"/>
    <s v="WES1009"/>
    <s v="JENNIFER ESCOBAR"/>
    <s v="Jennifer.escobar@darigold.com; vanessa.garcia@darigold.com"/>
    <d v="2024-02-12T00:00:00"/>
    <s v="520 ALBANY"/>
    <s v="CALDWELL"/>
    <x v="19"/>
    <x v="246"/>
    <n v="196925"/>
    <s v="Job"/>
    <d v="2023-12-08T00:00:00"/>
    <x v="3"/>
    <s v="QVS95     "/>
    <s v="Freight Charges"/>
    <n v="1"/>
    <n v="85.56"/>
    <n v="85.56"/>
    <n v="21.39"/>
    <s v="JENNIFER ESCOBAR"/>
    <s v="APinvoices@darigold.com;Vanessa.Garcia@darigold.com; Jennifer.Escobar@darigold.com"/>
  </r>
  <r>
    <s v="Saputo Dairy Foods USA - Plant City, FL"/>
    <s v="SUP1015"/>
    <s v="Anastasiia Nesterenko  WAS SUNSHINE STATE"/>
    <s v="anastasiia.nesterenko@saputo.com; Lonnie.Diedering@saputo.com"/>
    <d v="2024-02-13T00:00:00"/>
    <s v="3304 SYDNEY RD"/>
    <s v="PLANT CITY"/>
    <x v="34"/>
    <x v="159"/>
    <n v="200832"/>
    <s v="Job"/>
    <d v="2023-12-11T00:00:00"/>
    <x v="3"/>
    <s v="QVS95     "/>
    <s v="Freight Charges"/>
    <n v="1"/>
    <n v="85.56"/>
    <n v="85.56"/>
    <n v="21.39"/>
    <s v="JUSTIN LARSEN"/>
    <s v="scusaapinvoices@saputo.com; imaging@saputo.com"/>
  </r>
  <r>
    <s v="SAPUTO DAIRY FOODS USA  LLC "/>
    <s v="KOH1016"/>
    <s v="Kelly Castro Santos"/>
    <s v="kelly.castro-santos@saputo.com; jade.hoyen@saputo.com; kevin.campbell@saputo.com; gregory.martin@saputo.com"/>
    <d v="2024-02-15T00:00:00"/>
    <s v="ATTN: LAB"/>
    <s v="NEWINGTON"/>
    <x v="33"/>
    <x v="163"/>
    <n v="204039"/>
    <s v="Y8GX"/>
    <d v="2024-02-15T00:00:00"/>
    <x v="3"/>
    <s v="QVS95     "/>
    <s v="Freight Charges"/>
    <n v="1"/>
    <n v="85.56"/>
    <n v="85.56"/>
    <n v="21.39"/>
    <s v="Kelly Castro Santos"/>
    <s v="scusaapinvoices@saputo.com; apsdfusa_imaging@saputo.com; josee.whalen@saputo.com"/>
  </r>
  <r>
    <s v="La Vaquita, Inc. (DFA)"/>
    <s v="LAV1000"/>
    <s v="Kellie Clann"/>
    <s v="kclann@dfamilk.com; kclann@castrocheese.com"/>
    <d v="2024-01-02T00:00:00"/>
    <s v="4006 Campbell Road"/>
    <s v="Houston"/>
    <x v="15"/>
    <x v="247"/>
    <n v="194999"/>
    <s v="Job"/>
    <d v="2023-11-21T00:00:00"/>
    <x v="3"/>
    <s v="QVS95     "/>
    <s v="Freight Charges"/>
    <n v="1"/>
    <n v="85.6"/>
    <n v="85.6"/>
    <n v="21.4"/>
    <s v="Kellie Clann"/>
    <s v="efuentes@dfamilk.com"/>
  </r>
  <r>
    <s v="DARIGOLD - CALDWELL (#103)"/>
    <s v="WES1009"/>
    <s v="JENNIFER ESCOBAR"/>
    <s v="Jennifer.escobar@darigold.com; vanessa.garcia@darigold.com"/>
    <d v="2024-01-02T00:00:00"/>
    <s v="520 ALBANY"/>
    <s v="CALDWELL"/>
    <x v="19"/>
    <x v="246"/>
    <n v="196920"/>
    <s v="Job"/>
    <d v="2023-12-08T00:00:00"/>
    <x v="3"/>
    <s v="QVS95     "/>
    <s v="Freight Charges"/>
    <n v="1"/>
    <n v="85.6"/>
    <n v="85.6"/>
    <n v="21.4"/>
    <s v="JENNIFER ESCOBAR"/>
    <s v="APinvoices@darigold.com;Vanessa.Garcia@darigold.com; Jennifer.Escobar@darigold.com"/>
  </r>
  <r>
    <s v="GARELICK FARMS"/>
    <s v="GAR1011"/>
    <s v="FRANK (5577) "/>
    <s v="frank_kapiskas@deanfoods.com; frank.kapiskas@dfamilk.com"/>
    <d v="2024-01-02T00:00:00"/>
    <s v="1199 W CENTRAL ST"/>
    <s v="FRANKLIN"/>
    <x v="17"/>
    <x v="153"/>
    <n v="197384"/>
    <s v="Job"/>
    <d v="2023-12-08T00:00:00"/>
    <x v="3"/>
    <s v="QVS95     "/>
    <s v="Freight Charges"/>
    <n v="1"/>
    <n v="85.6"/>
    <n v="85.6"/>
    <n v="21.4"/>
    <s v="FRANK 5577 - JANET ALLAIRE"/>
    <s v="frank_kapiskas@deanfoods.com; invoices@deanfoods.coupahost.com"/>
  </r>
  <r>
    <s v="SHAMROCK FOODS  BLACK CANYON H"/>
    <s v="SHA1000"/>
    <s v="Christine Orbulescu  Pascual Perez"/>
    <s v="Christine_Orbulescu@shamrockfoods.com; qainvensotry@shamrockfoods.com; Laura_teran@shamrockfoods.com"/>
    <d v="2024-01-03T00:00:00"/>
    <s v="2228 N BLACK CANYON HWY"/>
    <s v="PHOENIX"/>
    <x v="18"/>
    <x v="248"/>
    <n v="201012"/>
    <s v="Job"/>
    <d v="2023-12-12T00:00:00"/>
    <x v="3"/>
    <s v="QVS95     "/>
    <s v="Freight Charges"/>
    <n v="1"/>
    <n v="85.6"/>
    <n v="85.6"/>
    <n v="21.4"/>
    <s v="Christine Orbulescu - DAIRY QC LAB"/>
    <s v="DairyAccountsPayable@shamrockfoods.com; qainventory@shamrockfoods.com; Laura_teran@shamrockfoods.com"/>
  </r>
  <r>
    <s v="SAFEWAY PHOENIX ICE CREAM PLANT"/>
    <s v="SAF1002"/>
    <s v="Kurt Wiegel"/>
    <s v="kurt.wiegel@safeway.com"/>
    <d v="2024-01-30T00:00:00"/>
    <s v="2434 EAST PECAN ROAD"/>
    <s v="PHOENIX"/>
    <x v="18"/>
    <x v="229"/>
    <n v="203409"/>
    <s v="Job"/>
    <d v="2024-01-19T00:00:00"/>
    <x v="3"/>
    <s v="QVS95     "/>
    <s v="Freight Charges"/>
    <n v="1"/>
    <n v="85.64"/>
    <n v="85.64"/>
    <n v="21.41"/>
    <s v="Kurt Wiegel"/>
    <s v="kurt.wiegel@safeway.com"/>
  </r>
  <r>
    <s v="ALBERTSONS COMPANIES"/>
    <s v="SAF1021"/>
    <s v="Tapasya Patel; Ushasri Puranam"/>
    <s v="Ushasri.Puranam@albertsons.com; Tapasya.Patel@albertsons.com"/>
    <d v="2024-01-30T00:00:00"/>
    <s v="1747 -  124TH AVE NE"/>
    <s v="BELLEVUE"/>
    <x v="20"/>
    <x v="158"/>
    <n v="203549"/>
    <s v="Job"/>
    <d v="2024-01-26T00:00:00"/>
    <x v="3"/>
    <s v="QVS95     "/>
    <s v="Freight Charges"/>
    <n v="1"/>
    <n v="85.64"/>
    <n v="85.64"/>
    <n v="21.41"/>
    <s v="Usha Puranam"/>
    <s v="Tapasya.Patel@albertsons.com; Ushasri.puranam@albertons.com"/>
  </r>
  <r>
    <s v="Danone North America  - CITY OF INDUSTRY"/>
    <s v="WHI1025"/>
    <s v="Andrew Smith   SHIVANI GUPTA"/>
    <s v="andrew.smith1@danone.com; ebby.safari@danone.com; shailendra.vyas@danone.com"/>
    <d v="2024-02-05T00:00:00"/>
    <s v="18275 ARENTH AVE"/>
    <s v="CITY OF INDUSTRY"/>
    <x v="7"/>
    <x v="173"/>
    <n v="201854"/>
    <s v="Job"/>
    <d v="2023-12-21T00:00:00"/>
    <x v="3"/>
    <s v="QVS95     "/>
    <s v="Freight Charges"/>
    <n v="1"/>
    <n v="85.68"/>
    <n v="85.68"/>
    <n v="21.42"/>
    <s v="Rachel Altovar"/>
    <s v="DanoneUSInvoices@danone.com;Rachel.Altovar@danone.com"/>
  </r>
  <r>
    <s v="SAFEWAY PHOENIX ICE CREAM PLANT"/>
    <s v="SAF1002"/>
    <s v="Kurt Wiegel"/>
    <s v="kurt.wiegel@safeway.com"/>
    <d v="2024-02-27T00:00:00"/>
    <s v="2434 EAST PECAN ROAD"/>
    <s v="PHOENIX"/>
    <x v="18"/>
    <x v="229"/>
    <n v="203411"/>
    <s v="Job"/>
    <d v="2024-01-19T00:00:00"/>
    <x v="3"/>
    <s v="QVS95     "/>
    <s v="Freight Charges"/>
    <n v="1"/>
    <n v="85.72"/>
    <n v="85.72"/>
    <n v="21.43"/>
    <s v="Kurt Wiegel"/>
    <s v="kurt.wiegel@safeway.com"/>
  </r>
  <r>
    <s v="ALBERTSONS COMPANIES"/>
    <s v="SAF1021"/>
    <s v="Tapasya Patel; Ushasri Puranam"/>
    <s v="Ushasri.Puranam@albertsons.com; Tapasya.Patel@albertsons.com"/>
    <d v="2024-02-27T00:00:00"/>
    <s v="1747 -  124TH AVE NE"/>
    <s v="BELLEVUE"/>
    <x v="20"/>
    <x v="158"/>
    <n v="203551"/>
    <s v="Job"/>
    <d v="2024-01-26T00:00:00"/>
    <x v="3"/>
    <s v="QVS95     "/>
    <s v="Freight Charges"/>
    <n v="1"/>
    <n v="85.72"/>
    <n v="85.72"/>
    <n v="21.43"/>
    <s v="Usha Puranam"/>
    <s v="Tapasya.Patel@albertsons.com; Ushasri.puranam@albertons.com"/>
  </r>
  <r>
    <s v="BORDEN DAIRY OF FL/VELDA WH"/>
    <s v="VEL1010"/>
    <s v="Colleen Granger Gregory Davis"/>
    <s v="colleen.granger@bordendairy.com; Gregory.Davis@bordendairy.com; Daryl.Gaw@bordendairy.com"/>
    <d v="2024-02-26T00:00:00"/>
    <s v="1000 6TH STREET SW"/>
    <s v="WINTER HAVEN"/>
    <x v="34"/>
    <x v="249"/>
    <n v="204074"/>
    <s v="Y8GX"/>
    <d v="2024-02-19T00:00:00"/>
    <x v="3"/>
    <s v="QVS95     "/>
    <s v="Freight Charges"/>
    <n v="1"/>
    <n v="85.72"/>
    <n v="85.72"/>
    <n v="21.43"/>
    <s v="ACCTS PAYABLE"/>
    <s v="Florida.AP@Bordendairy.com"/>
  </r>
  <r>
    <s v="Darigold - Seattle, WA"/>
    <s v="WES1016"/>
    <s v="Alison Cunningham; Jennifer Atkin"/>
    <s v="Jennifer.atkin@darigold.com;"/>
    <d v="2024-01-22T00:00:00"/>
    <s v="4058 RAINIER AVE SOUTH"/>
    <s v="SEATTLE"/>
    <x v="20"/>
    <x v="220"/>
    <n v="196340"/>
    <s v="Job"/>
    <d v="2023-12-07T00:00:00"/>
    <x v="3"/>
    <s v="QVS95     "/>
    <s v="Freight Charges"/>
    <n v="1"/>
    <n v="85.76"/>
    <n v="85.76"/>
    <n v="21.44"/>
    <s v="Jeremy Lache "/>
    <s v="APinvoices@darigold.com; Jennifer.atkin@darigold.com; Julie.Ritter@darigold.com"/>
  </r>
  <r>
    <s v="La Vaquita, Inc. (DFA)"/>
    <s v="LAV1000"/>
    <s v="Kellie Clann"/>
    <s v="kclann@dfamilk.com; kclann@castrocheese.com"/>
    <d v="2024-01-08T00:00:00"/>
    <s v="4006 Campbell Road"/>
    <s v="Houston"/>
    <x v="15"/>
    <x v="247"/>
    <n v="195000"/>
    <s v="Job"/>
    <d v="2023-11-21T00:00:00"/>
    <x v="3"/>
    <s v="QVS95     "/>
    <s v="Freight Charges"/>
    <n v="1"/>
    <n v="85.88"/>
    <n v="85.88"/>
    <n v="21.47"/>
    <s v="Kellie Clann"/>
    <s v="efuentes@dfamilk.com"/>
  </r>
  <r>
    <s v="DFA - Guida's Dairy"/>
    <s v="GUI1010"/>
    <s v="Chris Coleman"/>
    <s v="noor.almozani@dfamilk.com; christopher.coleman1@dfamilk.com"/>
    <d v="2024-01-15T00:00:00"/>
    <s v="433 PARK ST"/>
    <s v="NEW BRITAIN"/>
    <x v="33"/>
    <x v="250"/>
    <n v="195137"/>
    <s v="Job"/>
    <d v="2023-11-22T00:00:00"/>
    <x v="3"/>
    <s v="QVS95     "/>
    <s v="Freight Charges"/>
    <n v="1"/>
    <n v="85.88"/>
    <n v="85.88"/>
    <n v="21.47"/>
    <s v="EMILY HUSLANDER"/>
    <s v="dairybrandsinvoices@dfamilk.com"/>
  </r>
  <r>
    <s v="Columbia River Processing - Tillamook"/>
    <s v="COL1010"/>
    <s v="Christopher Lundeberg"/>
    <s v="CLundeberg@tillamook.com"/>
    <d v="2024-01-15T00:00:00"/>
    <s v="79588 RIPPEE RD"/>
    <s v="BOARDMAN"/>
    <x v="38"/>
    <x v="251"/>
    <n v="196448"/>
    <s v="Job"/>
    <d v="2023-12-07T00:00:00"/>
    <x v="3"/>
    <s v="QVS95     "/>
    <s v="Freight Charges"/>
    <n v="1"/>
    <n v="85.88"/>
    <n v="85.88"/>
    <n v="21.47"/>
    <s v="Mark Porreca "/>
    <s v="AP@TILLAMOOK.COM"/>
  </r>
  <r>
    <s v="DARIGOLD - CALDWELL (#103)"/>
    <s v="WES1009"/>
    <s v="JENNIFER ESCOBAR"/>
    <s v="Jennifer.escobar@darigold.com; vanessa.garcia@darigold.com"/>
    <d v="2024-01-08T00:00:00"/>
    <s v="520 ALBANY"/>
    <s v="CALDWELL"/>
    <x v="19"/>
    <x v="246"/>
    <n v="196921"/>
    <s v="Job"/>
    <d v="2023-12-08T00:00:00"/>
    <x v="3"/>
    <s v="QVS95     "/>
    <s v="Freight Charges"/>
    <n v="1"/>
    <n v="85.88"/>
    <n v="85.88"/>
    <n v="21.47"/>
    <s v="JENNIFER ESCOBAR"/>
    <s v="APinvoices@darigold.com;Vanessa.Garcia@darigold.com; Jennifer.Escobar@darigold.com"/>
  </r>
  <r>
    <s v="DARIGOLD - CALDWELL (#103)"/>
    <s v="WES1009"/>
    <s v="JENNIFER ESCOBAR"/>
    <s v="Jennifer.escobar@darigold.com; vanessa.garcia@darigold.com"/>
    <d v="2024-01-16T00:00:00"/>
    <s v="520 ALBANY"/>
    <s v="CALDWELL"/>
    <x v="19"/>
    <x v="246"/>
    <n v="196922"/>
    <s v="Job"/>
    <d v="2023-12-08T00:00:00"/>
    <x v="3"/>
    <s v="QVS95     "/>
    <s v="Freight Charges"/>
    <n v="1"/>
    <n v="85.88"/>
    <n v="85.88"/>
    <n v="21.47"/>
    <s v="JENNIFER ESCOBAR"/>
    <s v="APinvoices@darigold.com;Vanessa.Garcia@darigold.com; Jennifer.Escobar@darigold.com"/>
  </r>
  <r>
    <s v="DARIGOLD - CALDWELL (#103)"/>
    <s v="WES1009"/>
    <s v="JENNIFER ESCOBAR"/>
    <s v="Jennifer.escobar@darigold.com; vanessa.garcia@darigold.com"/>
    <d v="2024-02-05T00:00:00"/>
    <s v="520 ALBANY"/>
    <s v="CALDWELL"/>
    <x v="19"/>
    <x v="246"/>
    <n v="196924"/>
    <s v="Job"/>
    <d v="2023-12-08T00:00:00"/>
    <x v="3"/>
    <s v="QVS95     "/>
    <s v="Freight Charges"/>
    <n v="1"/>
    <n v="85.88"/>
    <n v="85.88"/>
    <n v="21.47"/>
    <s v="JENNIFER ESCOBAR"/>
    <s v="APinvoices@darigold.com;Vanessa.Garcia@darigold.com; Jennifer.Escobar@darigold.com"/>
  </r>
  <r>
    <s v="DARIGOLD - CALDWELL (#103)"/>
    <s v="WES1009"/>
    <s v="JENNIFER ESCOBAR"/>
    <s v="Jennifer.escobar@darigold.com; vanessa.garcia@darigold.com"/>
    <d v="2024-03-04T00:00:00"/>
    <s v="520 ALBANY"/>
    <s v="CALDWELL"/>
    <x v="19"/>
    <x v="246"/>
    <n v="196927"/>
    <s v="Job"/>
    <d v="2023-12-08T00:00:00"/>
    <x v="3"/>
    <s v="QVS95     "/>
    <s v="Freight Charges"/>
    <n v="1"/>
    <n v="85.88"/>
    <n v="85.88"/>
    <n v="21.47"/>
    <s v="JENNIFER ESCOBAR"/>
    <s v="APinvoices@darigold.com;Vanessa.Garcia@darigold.com; Jennifer.Escobar@darigold.com"/>
  </r>
  <r>
    <s v="UNITED DAIRYMEN OF ARIZONA"/>
    <s v="UNI1020"/>
    <s v="Shannon Richardson"/>
    <s v="hmyers@uda.coop; shannon.richardson@udaz.org; jbender@udaz.org"/>
    <d v="2024-01-08T00:00:00"/>
    <s v="2036 S HARDY DR"/>
    <s v="TEMPE"/>
    <x v="18"/>
    <x v="162"/>
    <n v="197067"/>
    <s v="Job"/>
    <d v="2023-12-08T00:00:00"/>
    <x v="3"/>
    <s v="QVS95     "/>
    <s v="Freight Charges"/>
    <n v="1"/>
    <n v="85.88"/>
    <n v="85.88"/>
    <n v="21.47"/>
    <s v="Shannon Richardson; Heidi Myers"/>
    <s v="Shannon.richardson@udaz.org"/>
  </r>
  <r>
    <s v="GARELICK FARMS"/>
    <s v="GAR1011"/>
    <s v="FRANK (5577) "/>
    <s v="frank_kapiskas@deanfoods.com; frank.kapiskas@dfamilk.com"/>
    <d v="2024-01-15T00:00:00"/>
    <s v="1199 W CENTRAL ST"/>
    <s v="FRANKLIN"/>
    <x v="17"/>
    <x v="153"/>
    <n v="197386"/>
    <s v="Job"/>
    <d v="2023-12-08T00:00:00"/>
    <x v="3"/>
    <s v="QVS95     "/>
    <s v="Freight Charges"/>
    <n v="1"/>
    <n v="85.88"/>
    <n v="85.88"/>
    <n v="21.47"/>
    <s v="FRANK 5577 - JANET ALLAIRE"/>
    <s v="frank_kapiskas@deanfoods.com; invoices@deanfoods.coupahost.com"/>
  </r>
  <r>
    <s v="DFA - Beaver, UT"/>
    <s v="DAI1160"/>
    <s v="Victoria McNeill  KERRA CHAN"/>
    <s v="vmcneill@dfamilk.com; kchan@dfamilk.com"/>
    <d v="2024-01-09T00:00:00"/>
    <s v="330 W 300 S "/>
    <s v="BEAVER"/>
    <x v="12"/>
    <x v="252"/>
    <n v="199387"/>
    <s v="Job"/>
    <d v="2023-12-11T00:00:00"/>
    <x v="3"/>
    <s v="QVS95     "/>
    <s v="Freight Charges"/>
    <n v="1"/>
    <n v="85.88"/>
    <n v="85.88"/>
    <n v="21.47"/>
    <s v="KERRA CHAN"/>
    <s v="ablackburn@dfamilk.com; DQCIAccountsReceivable@EurofinsUS.com"/>
  </r>
  <r>
    <s v="Lactalis US Yogurt, Inc DBA Stonyfield Farm, Inc"/>
    <s v="STO1010"/>
    <s v="Lauren Johnston"/>
    <s v="lauren.johnston@us.lactalis.com"/>
    <d v="2024-01-16T00:00:00"/>
    <s v="10 BURTON DRIVE"/>
    <s v="LONDONDERRY"/>
    <x v="35"/>
    <x v="161"/>
    <n v="202557"/>
    <s v="Job"/>
    <d v="2024-01-02T00:00:00"/>
    <x v="3"/>
    <s v="QVS95     "/>
    <s v="Freight Charges"/>
    <n v="1"/>
    <n v="85.88"/>
    <n v="85.88"/>
    <n v="21.47"/>
    <s v="Linda LeBrun"/>
    <s v="LUSY-AP@us.lactalis.com"/>
  </r>
  <r>
    <s v="GOSSNER FOODS INC - MAGIC VALLEY"/>
    <s v="GOS1020"/>
    <s v="Lisa Nevarez  Felicia Seamons"/>
    <s v="lisa@gossner.com; fseamons@gossner.com"/>
    <d v="2024-01-15T00:00:00"/>
    <s v="1201 7TH STREET"/>
    <s v="HEYBURN"/>
    <x v="19"/>
    <x v="253"/>
    <n v="203173"/>
    <s v="Y8GX"/>
    <d v="2024-01-11T00:00:00"/>
    <x v="3"/>
    <s v="QVS95     "/>
    <s v="Freight Charges"/>
    <n v="1"/>
    <n v="85.88"/>
    <n v="85.88"/>
    <n v="21.47"/>
    <s v="Lisa Navarez  Felicia Seamons"/>
    <s v="lisa@gossner.com; fseamons@gossner.com"/>
  </r>
  <r>
    <s v="Dean Foods - Orlando, FL"/>
    <s v="LEE1010"/>
    <s v="LIZ DENNIS 321-388-8624"/>
    <s v="liz_dennis@deanfoods.com; liz.dennis@dfamilk.com"/>
    <d v="2024-02-13T00:00:00"/>
    <s v="315 N BUMBY AVE"/>
    <s v="ORLANDO"/>
    <x v="34"/>
    <x v="155"/>
    <n v="198807"/>
    <s v="Job"/>
    <d v="2023-12-11T00:00:00"/>
    <x v="3"/>
    <s v="QVS95     "/>
    <s v="Freight Charges"/>
    <n v="1"/>
    <n v="85.92"/>
    <n v="85.92"/>
    <n v="21.48"/>
    <s v="LIZ DENNIS 321-388-8624"/>
    <s v="invoices@deanfoods.coupahost.com"/>
  </r>
  <r>
    <s v="Danone North America  - CITY OF INDUSTRY"/>
    <s v="WHI1025"/>
    <s v="Andrew Smith   SHIVANI GUPTA"/>
    <s v="andrew.smith1@danone.com; ebby.safari@danone.com; shailendra.vyas@danone.com"/>
    <d v="2024-02-27T00:00:00"/>
    <s v="18275 ARENTH AVE"/>
    <s v="CITY OF INDUSTRY"/>
    <x v="7"/>
    <x v="173"/>
    <n v="201856"/>
    <s v="Job"/>
    <d v="2023-12-21T00:00:00"/>
    <x v="3"/>
    <s v="QVS95     "/>
    <s v="Freight Charges"/>
    <n v="1"/>
    <n v="85.92"/>
    <n v="85.92"/>
    <n v="21.48"/>
    <s v="Rachel Altovar"/>
    <s v="DanoneUSInvoices@danone.com;Rachel.Altovar@danone.com"/>
  </r>
  <r>
    <s v="ALBERTSONS COMPANIES"/>
    <s v="SAF1021"/>
    <s v="Tapasya Patel; Ushasri Puranam"/>
    <s v="Ushasri.Puranam@albertsons.com; Tapasya.Patel@albertsons.com"/>
    <d v="2024-02-13T00:00:00"/>
    <s v="1747 -  124TH AVE NE"/>
    <s v="BELLEVUE"/>
    <x v="20"/>
    <x v="158"/>
    <n v="203550"/>
    <s v="Job"/>
    <d v="2024-01-26T00:00:00"/>
    <x v="3"/>
    <s v="QVS95     "/>
    <s v="Freight Charges"/>
    <n v="1"/>
    <n v="85.92"/>
    <n v="85.92"/>
    <n v="21.48"/>
    <s v="Usha Puranam"/>
    <s v="Tapasya.Patel@albertsons.com; Ushasri.puranam@albertons.com"/>
  </r>
  <r>
    <s v="CHOBANI LLC, Idaho"/>
    <s v="CHO1000"/>
    <s v="Melisa Kytle "/>
    <s v="Melisa.Kytle@chobani.com; Lisa.Wilson@chobani.com;Benito.Gonzalez@chobani.com"/>
    <d v="2024-02-13T00:00:00"/>
    <s v="3450 Kimberly RD"/>
    <s v="Twin Falls"/>
    <x v="19"/>
    <x v="160"/>
    <n v="203952"/>
    <s v="Y8GX"/>
    <d v="2024-02-08T00:00:00"/>
    <x v="3"/>
    <s v="QVS95     "/>
    <s v="Freight Charges"/>
    <n v="1"/>
    <n v="85.92"/>
    <n v="85.92"/>
    <n v="21.48"/>
    <s v=""/>
    <s v="PAYABLES@CHOBANI.COM"/>
  </r>
  <r>
    <s v="DARIGOLD - CALDWELL (#103)"/>
    <s v="WES1009"/>
    <s v="JENNIFER ESCOBAR"/>
    <s v="Jennifer.escobar@darigold.com; vanessa.garcia@darigold.com"/>
    <d v="2024-02-26T00:00:00"/>
    <s v="520 ALBANY"/>
    <s v="CALDWELL"/>
    <x v="19"/>
    <x v="246"/>
    <n v="196926"/>
    <s v="Job"/>
    <d v="2023-12-08T00:00:00"/>
    <x v="3"/>
    <s v="QVS95     "/>
    <s v="Freight Charges"/>
    <n v="1"/>
    <n v="86.08"/>
    <n v="86.08"/>
    <n v="21.52"/>
    <s v="JENNIFER ESCOBAR"/>
    <s v="APinvoices@darigold.com;Vanessa.Garcia@darigold.com; Jennifer.Escobar@darigold.com"/>
  </r>
  <r>
    <s v="CHOBANI LLC, Idaho"/>
    <s v="CHO1000"/>
    <s v="Melisa Kytle "/>
    <s v="Melisa.Kytle@chobani.com; Lisa.Wilson@chobani.com;Benito.Gonzalez@chobani.com"/>
    <d v="2024-02-26T00:00:00"/>
    <s v="3450 Kimberly RD"/>
    <s v="Twin Falls"/>
    <x v="19"/>
    <x v="160"/>
    <n v="203738"/>
    <s v="Job"/>
    <d v="2024-01-31T00:00:00"/>
    <x v="3"/>
    <s v="QVS95     "/>
    <s v="Freight Charges"/>
    <n v="1"/>
    <n v="86.08"/>
    <n v="86.08"/>
    <n v="21.52"/>
    <s v=""/>
    <s v="PAYABLES@CHOBANI.COM"/>
  </r>
  <r>
    <s v="Darigold - Seattle, WA"/>
    <s v="WES1016"/>
    <s v="Alison Cunningham; Jennifer Atkin"/>
    <s v="Jennifer.atkin@darigold.com;"/>
    <d v="2024-02-19T00:00:00"/>
    <s v="4058 RAINIER AVE SOUTH"/>
    <s v="SEATTLE"/>
    <x v="20"/>
    <x v="220"/>
    <n v="196344"/>
    <s v="Job"/>
    <d v="2023-12-07T00:00:00"/>
    <x v="3"/>
    <s v="QVS95     "/>
    <s v="Freight Charges"/>
    <n v="1"/>
    <n v="86.16"/>
    <n v="86.16"/>
    <n v="21.54"/>
    <s v="Jeremy Lache "/>
    <s v="APinvoices@darigold.com; Jennifer.atkin@darigold.com; Julie.Ritter@darigold.com"/>
  </r>
  <r>
    <s v="CHOBANI LLC, Idaho"/>
    <s v="CHO1000"/>
    <s v="Melisa Kytle "/>
    <s v="Melisa.Kytle@chobani.com; Lisa.Wilson@chobani.com;Benito.Gonzalez@chobani.com"/>
    <d v="2024-01-03T00:00:00"/>
    <s v="3450 Kimberly RD"/>
    <s v="Twin Falls"/>
    <x v="19"/>
    <x v="160"/>
    <n v="202484"/>
    <s v="Job"/>
    <d v="2023-12-29T00:00:00"/>
    <x v="3"/>
    <s v="QVS95     "/>
    <s v="Freight Charges"/>
    <n v="1"/>
    <n v="86.16"/>
    <n v="86.16"/>
    <n v="21.54"/>
    <s v=""/>
    <s v="PAYABLES@CHOBANI.COM"/>
  </r>
  <r>
    <s v="Lactalis US Yogurt, Inc DBA Stonyfield Farm, Inc"/>
    <s v="STO1010"/>
    <s v="Lauren Johnston"/>
    <s v="lauren.johnston@us.lactalis.com"/>
    <d v="2024-01-03T00:00:00"/>
    <s v="10 BURTON DRIVE"/>
    <s v="LONDONDERRY"/>
    <x v="35"/>
    <x v="161"/>
    <n v="202555"/>
    <s v="Job"/>
    <d v="2024-01-02T00:00:00"/>
    <x v="3"/>
    <s v="QVS95     "/>
    <s v="Freight Charges"/>
    <n v="1"/>
    <n v="86.16"/>
    <n v="86.16"/>
    <n v="21.54"/>
    <s v="Linda LeBrun"/>
    <s v="LUSY-AP@us.lactalis.com"/>
  </r>
  <r>
    <s v="Columbia River Processing - Tillamook"/>
    <s v="COL1010"/>
    <s v="Christopher Lundeberg"/>
    <s v="CLundeberg@tillamook.com"/>
    <d v="2024-01-29T00:00:00"/>
    <s v="79588 RIPPEE RD"/>
    <s v="BOARDMAN"/>
    <x v="38"/>
    <x v="251"/>
    <n v="196450"/>
    <s v="Job"/>
    <d v="2023-12-07T00:00:00"/>
    <x v="3"/>
    <s v="QVS95     "/>
    <s v="Freight Charges"/>
    <n v="1"/>
    <n v="86.28"/>
    <n v="86.28"/>
    <n v="21.57"/>
    <s v="Mark Porreca "/>
    <s v="AP@TILLAMOOK.COM"/>
  </r>
  <r>
    <s v="DARIGOLD - CALDWELL (#103)"/>
    <s v="WES1009"/>
    <s v="JENNIFER ESCOBAR"/>
    <s v="Jennifer.escobar@darigold.com; vanessa.garcia@darigold.com"/>
    <d v="2024-01-29T00:00:00"/>
    <s v="520 ALBANY"/>
    <s v="CALDWELL"/>
    <x v="19"/>
    <x v="246"/>
    <n v="196923"/>
    <s v="Job"/>
    <d v="2023-12-08T00:00:00"/>
    <x v="3"/>
    <s v="QVS95     "/>
    <s v="Freight Charges"/>
    <n v="1"/>
    <n v="86.28"/>
    <n v="86.28"/>
    <n v="21.57"/>
    <s v="JENNIFER ESCOBAR"/>
    <s v="APinvoices@darigold.com;Vanessa.Garcia@darigold.com; Jennifer.Escobar@darigold.com"/>
  </r>
  <r>
    <s v="GARELICK FARMS"/>
    <s v="GAR1011"/>
    <s v="FRANK (5577) "/>
    <s v="frank_kapiskas@deanfoods.com; frank.kapiskas@dfamilk.com"/>
    <d v="2024-01-29T00:00:00"/>
    <s v="1199 W CENTRAL ST"/>
    <s v="FRANKLIN"/>
    <x v="17"/>
    <x v="153"/>
    <n v="197388"/>
    <s v="Job"/>
    <d v="2023-12-08T00:00:00"/>
    <x v="3"/>
    <s v="QVS95     "/>
    <s v="Freight Charges"/>
    <n v="1"/>
    <n v="86.28"/>
    <n v="86.28"/>
    <n v="21.57"/>
    <s v="FRANK 5577 - JANET ALLAIRE"/>
    <s v="frank_kapiskas@deanfoods.com; invoices@deanfoods.coupahost.com"/>
  </r>
  <r>
    <s v="Lactalis US Yogurt, Inc DBA Stonyfield Farm, Inc"/>
    <s v="STO1010"/>
    <s v="Lauren Johnston"/>
    <s v="lauren.johnston@us.lactalis.com"/>
    <d v="2024-01-30T00:00:00"/>
    <s v="10 BURTON DRIVE"/>
    <s v="LONDONDERRY"/>
    <x v="35"/>
    <x v="161"/>
    <n v="202559"/>
    <s v="Job"/>
    <d v="2024-01-02T00:00:00"/>
    <x v="3"/>
    <s v="QVS95     "/>
    <s v="Freight Charges"/>
    <n v="1"/>
    <n v="86.28"/>
    <n v="86.28"/>
    <n v="21.57"/>
    <s v="Linda LeBrun"/>
    <s v="LUSY-AP@us.lactalis.com"/>
  </r>
  <r>
    <s v="UNITED DAIRYMEN OF ARIZONA"/>
    <s v="UNI1020"/>
    <s v="Shannon Richardson"/>
    <s v="hmyers@uda.coop; shannon.richardson@udaz.org; jbender@udaz.org"/>
    <d v="2024-01-23T00:00:00"/>
    <s v="2036 S HARDY DR"/>
    <s v="TEMPE"/>
    <x v="18"/>
    <x v="162"/>
    <n v="203123"/>
    <s v="Job"/>
    <d v="2024-01-11T00:00:00"/>
    <x v="3"/>
    <s v="QVS95     "/>
    <s v="Freight Charges"/>
    <n v="1"/>
    <n v="86.28"/>
    <n v="86.28"/>
    <n v="21.57"/>
    <s v="Shannon Richardson; Heidi Myers"/>
    <s v="Shannon.richardson@udaz.org"/>
  </r>
  <r>
    <s v="DFA - Beaver, UT"/>
    <s v="DAI1160"/>
    <s v="Victoria McNeill  KERRA CHAN"/>
    <s v="vmcneill@dfamilk.com; kchan@dfamilk.com"/>
    <d v="2024-02-05T00:00:00"/>
    <s v="330 W 300 S "/>
    <s v="BEAVER"/>
    <x v="12"/>
    <x v="252"/>
    <n v="199389"/>
    <s v="Job"/>
    <d v="2023-12-11T00:00:00"/>
    <x v="3"/>
    <s v="QVS95     "/>
    <s v="Freight Charges"/>
    <n v="1"/>
    <n v="86.44"/>
    <n v="86.44"/>
    <n v="21.61"/>
    <s v="KERRA CHAN"/>
    <s v="ablackburn@dfamilk.com; DQCIAccountsReceivable@EurofinsUS.com"/>
  </r>
  <r>
    <s v="DFA - Beaver, UT"/>
    <s v="DAI1160"/>
    <s v="Victoria McNeill  KERRA CHAN"/>
    <s v="vmcneill@dfamilk.com; kchan@dfamilk.com"/>
    <d v="2024-03-04T00:00:00"/>
    <s v="330 W 300 S "/>
    <s v="BEAVER"/>
    <x v="12"/>
    <x v="252"/>
    <n v="199391"/>
    <s v="Job"/>
    <d v="2023-12-11T00:00:00"/>
    <x v="3"/>
    <s v="QVS95     "/>
    <s v="Freight Charges"/>
    <n v="1"/>
    <n v="86.44"/>
    <n v="86.44"/>
    <n v="21.61"/>
    <s v="KERRA CHAN"/>
    <s v="ablackburn@dfamilk.com; DQCIAccountsReceivable@EurofinsUS.com"/>
  </r>
  <r>
    <s v="UNITED DAIRYMEN OF ARIZONA"/>
    <s v="UNI1020"/>
    <s v="Shannon Richardson"/>
    <s v="hmyers@uda.coop; shannon.richardson@udaz.org; jbender@udaz.org"/>
    <d v="2024-02-06T00:00:00"/>
    <s v="2036 S HARDY DR"/>
    <s v="TEMPE"/>
    <x v="18"/>
    <x v="162"/>
    <n v="203125"/>
    <s v="Job"/>
    <d v="2024-01-11T00:00:00"/>
    <x v="3"/>
    <s v="QVS95     "/>
    <s v="Freight Charges"/>
    <n v="1"/>
    <n v="86.44"/>
    <n v="86.44"/>
    <n v="21.61"/>
    <s v="Shannon Richardson; Heidi Myers"/>
    <s v="Shannon.richardson@udaz.org"/>
  </r>
  <r>
    <s v="La Vaquita, Inc. (DFA)"/>
    <s v="LAV1000"/>
    <s v="Kellie Clann"/>
    <s v="kclann@dfamilk.com; kclann@castrocheese.com"/>
    <d v="2024-02-12T00:00:00"/>
    <s v="4006 Campbell Road"/>
    <s v="Houston"/>
    <x v="15"/>
    <x v="247"/>
    <n v="195001"/>
    <s v="Job"/>
    <d v="2023-11-21T00:00:00"/>
    <x v="3"/>
    <s v="QVS95     "/>
    <s v="Freight Charges"/>
    <n v="1"/>
    <n v="86.56"/>
    <n v="86.56"/>
    <n v="21.64"/>
    <s v="Kellie Clann"/>
    <s v="efuentes@dfamilk.com"/>
  </r>
  <r>
    <s v="Columbia River Processing - Tillamook"/>
    <s v="COL1010"/>
    <s v="Christopher Lundeberg"/>
    <s v="CLundeberg@tillamook.com"/>
    <d v="2024-02-13T00:00:00"/>
    <s v="79588 RIPPEE RD"/>
    <s v="BOARDMAN"/>
    <x v="38"/>
    <x v="251"/>
    <n v="196452"/>
    <s v="Job"/>
    <d v="2023-12-07T00:00:00"/>
    <x v="3"/>
    <s v="QVS95     "/>
    <s v="Freight Charges"/>
    <n v="1"/>
    <n v="86.56"/>
    <n v="86.56"/>
    <n v="21.64"/>
    <s v="Mark Porreca "/>
    <s v="AP@TILLAMOOK.COM"/>
  </r>
  <r>
    <s v="GARELICK FARMS"/>
    <s v="GAR1011"/>
    <s v="FRANK (5577) "/>
    <s v="frank_kapiskas@deanfoods.com; frank.kapiskas@dfamilk.com"/>
    <d v="2024-02-12T00:00:00"/>
    <s v="1199 W CENTRAL ST"/>
    <s v="FRANKLIN"/>
    <x v="17"/>
    <x v="153"/>
    <n v="197390"/>
    <s v="Job"/>
    <d v="2023-12-08T00:00:00"/>
    <x v="3"/>
    <s v="QVS95     "/>
    <s v="Freight Charges"/>
    <n v="1"/>
    <n v="86.56"/>
    <n v="86.56"/>
    <n v="21.64"/>
    <s v="FRANK 5577 - JANET ALLAIRE"/>
    <s v="frank_kapiskas@deanfoods.com; invoices@deanfoods.coupahost.com"/>
  </r>
  <r>
    <s v="La Vaquita, Inc. (DFA)"/>
    <s v="LAV1000"/>
    <s v="Kellie Clann"/>
    <s v="kclann@dfamilk.com; kclann@castrocheese.com"/>
    <d v="2024-02-19T00:00:00"/>
    <s v="4006 Campbell Road"/>
    <s v="Houston"/>
    <x v="15"/>
    <x v="247"/>
    <n v="195002"/>
    <s v="Job"/>
    <d v="2023-11-21T00:00:00"/>
    <x v="3"/>
    <s v="QVS95     "/>
    <s v="Freight Charges"/>
    <n v="1"/>
    <n v="86.72"/>
    <n v="86.72"/>
    <n v="21.68"/>
    <s v="Kellie Clann"/>
    <s v="efuentes@dfamilk.com"/>
  </r>
  <r>
    <s v="Columbia River Processing - Tillamook"/>
    <s v="COL1010"/>
    <s v="Christopher Lundeberg"/>
    <s v="CLundeberg@tillamook.com"/>
    <d v="2024-02-26T00:00:00"/>
    <s v="79588 RIPPEE RD"/>
    <s v="BOARDMAN"/>
    <x v="38"/>
    <x v="251"/>
    <n v="196454"/>
    <s v="Job"/>
    <d v="2023-12-07T00:00:00"/>
    <x v="3"/>
    <s v="QVS95     "/>
    <s v="Freight Charges"/>
    <n v="1"/>
    <n v="86.72"/>
    <n v="86.72"/>
    <n v="21.68"/>
    <s v="Mark Porreca "/>
    <s v="AP@TILLAMOOK.COM"/>
  </r>
  <r>
    <s v="GARELICK FARMS"/>
    <s v="GAR1011"/>
    <s v="FRANK (5577) "/>
    <s v="frank_kapiskas@deanfoods.com; frank.kapiskas@dfamilk.com"/>
    <d v="2024-02-26T00:00:00"/>
    <s v="1199 W CENTRAL ST"/>
    <s v="FRANKLIN"/>
    <x v="17"/>
    <x v="153"/>
    <n v="197392"/>
    <s v="Job"/>
    <d v="2023-12-08T00:00:00"/>
    <x v="3"/>
    <s v="QVS95     "/>
    <s v="Freight Charges"/>
    <n v="1"/>
    <n v="86.72"/>
    <n v="86.72"/>
    <n v="21.68"/>
    <s v="FRANK 5577 - JANET ALLAIRE"/>
    <s v="frank_kapiskas@deanfoods.com; invoices@deanfoods.coupahost.com"/>
  </r>
  <r>
    <s v="COUNTRY MORNING FARMS"/>
    <s v="COU1018"/>
    <s v="JASON GILBERT"/>
    <s v="jason@countrymorningfarms.com"/>
    <d v="2024-02-20T00:00:00"/>
    <s v="223 NORTH COUNTY ROAD"/>
    <s v="WARDEN"/>
    <x v="20"/>
    <x v="254"/>
    <n v="201054"/>
    <s v="Job"/>
    <d v="2023-12-12T00:00:00"/>
    <x v="3"/>
    <s v="QVS95     "/>
    <s v="Freight Charges"/>
    <n v="1"/>
    <n v="86.72"/>
    <n v="86.72"/>
    <n v="21.68"/>
    <s v="JASON GILBERT"/>
    <s v="accounting@countrymorningfarms.com"/>
  </r>
  <r>
    <s v="Lactalis US Yogurt, Inc DBA Stonyfield Farm, Inc"/>
    <s v="STO1010"/>
    <s v="Lauren Johnston"/>
    <s v="lauren.johnston@us.lactalis.com"/>
    <d v="2024-02-27T00:00:00"/>
    <s v="10 BURTON DRIVE"/>
    <s v="LONDONDERRY"/>
    <x v="35"/>
    <x v="161"/>
    <n v="202563"/>
    <s v="Job"/>
    <d v="2024-01-02T00:00:00"/>
    <x v="3"/>
    <s v="QVS95     "/>
    <s v="Freight Charges"/>
    <n v="1"/>
    <n v="86.72"/>
    <n v="86.72"/>
    <n v="21.68"/>
    <s v="Linda LeBrun"/>
    <s v="LUSY-AP@us.lactalis.com"/>
  </r>
  <r>
    <s v="DFA - Fallon, NV"/>
    <s v="DAI1092"/>
    <s v="Jeffrey Fulstone   Charles Pettek "/>
    <s v="jfulstone@dfamilk.com; cpettek@dfamilk.com"/>
    <d v="2024-02-26T00:00:00"/>
    <s v="1400 NEW RIVER PARKWAY"/>
    <s v="FALLON"/>
    <x v="6"/>
    <x v="255"/>
    <n v="203020"/>
    <s v="Job"/>
    <d v="2024-01-09T00:00:00"/>
    <x v="3"/>
    <s v="QVS95     "/>
    <s v="Freight Charges"/>
    <n v="1"/>
    <n v="86.72"/>
    <n v="86.72"/>
    <n v="21.68"/>
    <s v="J COVAL"/>
    <s v="DQCIAccountsReceivable@EurofinsUS.com"/>
  </r>
  <r>
    <s v="UNITED DAIRYMEN OF ARIZONA"/>
    <s v="UNI1020"/>
    <s v="Shannon Richardson"/>
    <s v="hmyers@uda.coop; shannon.richardson@udaz.org; jbender@udaz.org"/>
    <d v="2024-02-20T00:00:00"/>
    <s v="2036 S HARDY DR"/>
    <s v="TEMPE"/>
    <x v="18"/>
    <x v="162"/>
    <n v="203127"/>
    <s v="Job"/>
    <d v="2024-01-11T00:00:00"/>
    <x v="3"/>
    <s v="QVS95     "/>
    <s v="Freight Charges"/>
    <n v="1"/>
    <n v="86.72"/>
    <n v="86.72"/>
    <n v="21.68"/>
    <s v="Shannon Richardson; Heidi Myers"/>
    <s v="Shannon.richardson@udaz.org"/>
  </r>
  <r>
    <s v="PRODUCERS DAIRY FDS/CA"/>
    <s v="PRO1010"/>
    <s v="MALY HARE/LAB"/>
    <s v="lab@producersdairy.com; norma.recrod@producersdairy.com; maly.hare@producersdairy.com"/>
    <d v="2024-01-09T00:00:00"/>
    <s v="250 E BELMONT AVE"/>
    <s v="FRESNO"/>
    <x v="7"/>
    <x v="256"/>
    <n v="196816"/>
    <s v="Job"/>
    <d v="2023-12-08T00:00:00"/>
    <x v="3"/>
    <s v="QVS95     "/>
    <s v="Freight Charges"/>
    <n v="1"/>
    <n v="86.88"/>
    <n v="86.88"/>
    <n v="21.72"/>
    <s v="MALY HARE"/>
    <s v="accountspayable@producersdairy.com"/>
  </r>
  <r>
    <s v="REX CREAMERY"/>
    <s v="REX1010"/>
    <s v="Roberto Esparza"/>
    <s v="robertoe@rexcreamery.com"/>
    <d v="2024-01-15T00:00:00"/>
    <s v="5743 SMITHWAY ST #105"/>
    <s v="COMMERCE"/>
    <x v="7"/>
    <x v="183"/>
    <n v="203113"/>
    <s v="Job"/>
    <d v="2024-01-11T00:00:00"/>
    <x v="3"/>
    <s v="QVS95     "/>
    <s v="Freight Charges"/>
    <n v="1"/>
    <n v="86.88"/>
    <n v="86.88"/>
    <n v="21.72"/>
    <s v="Roberto Esparza"/>
    <s v="invoices@rexcreamery.com"/>
  </r>
  <r>
    <s v="H P HOOD LLC SACRAMENTO"/>
    <s v="HPH1003"/>
    <s v="KRISTINA LE"/>
    <s v="kristina.le@hphood.com"/>
    <d v="2024-01-03T00:00:00"/>
    <s v="8340 BELVEDERE AVE"/>
    <s v="SACRAMENTO"/>
    <x v="7"/>
    <x v="257"/>
    <n v="199641"/>
    <s v="Job"/>
    <d v="2023-12-11T00:00:00"/>
    <x v="3"/>
    <s v="QVS95     "/>
    <s v="Freight Charges"/>
    <n v="1"/>
    <n v="87.16"/>
    <n v="87.16"/>
    <n v="21.79"/>
    <s v="KRISTINA LE"/>
    <s v="APInvoice@hphood.com"/>
  </r>
  <r>
    <s v="Danone North America  - CITY OF INDUSTRY"/>
    <s v="WHI1025"/>
    <s v="Andrew Smith   SHIVANI GUPTA"/>
    <s v="andrew.smith1@danone.com; ebby.safari@danone.com; shailendra.vyas@danone.com"/>
    <d v="2024-01-03T00:00:00"/>
    <s v="18275 ARENTH AVE"/>
    <s v="CITY OF INDUSTRY"/>
    <x v="7"/>
    <x v="173"/>
    <n v="201851"/>
    <s v="Job"/>
    <d v="2023-12-21T00:00:00"/>
    <x v="3"/>
    <s v="QVS95     "/>
    <s v="Freight Charges"/>
    <n v="1"/>
    <n v="87.16"/>
    <n v="87.16"/>
    <n v="21.79"/>
    <s v="Rachel Altovar"/>
    <s v="DanoneUSInvoices@danone.com;Rachel.Altovar@danone.com"/>
  </r>
  <r>
    <s v="MEADOWVALE  INC/Yorkville  IL"/>
    <s v="MEA1065"/>
    <s v="Vamshi Chintha  "/>
    <s v="vchintha@meadowvale-inc.com"/>
    <d v="2024-01-16T00:00:00"/>
    <s v="1305 6TH STREET E"/>
    <s v="SANDWICH"/>
    <x v="8"/>
    <x v="258"/>
    <n v="203281"/>
    <s v="Job"/>
    <d v="2024-01-15T00:00:00"/>
    <x v="3"/>
    <s v="QVS95     "/>
    <s v="Freight Charges"/>
    <n v="1"/>
    <n v="87.16"/>
    <n v="87.16"/>
    <n v="21.79"/>
    <s v="Vamshi Chintha  "/>
    <s v="payables@meadowvale-inc.com"/>
  </r>
  <r>
    <s v="Danone North America  - CITY OF INDUSTRY"/>
    <s v="WHI1025"/>
    <s v="Andrew Smith   SHIVANI GUPTA"/>
    <s v="andrew.smith1@danone.com; ebby.safari@danone.com; shailendra.vyas@danone.com"/>
    <d v="2024-01-23T00:00:00"/>
    <s v="18275 ARENTH AVE"/>
    <s v="CITY OF INDUSTRY"/>
    <x v="7"/>
    <x v="173"/>
    <n v="201853"/>
    <s v="Job"/>
    <d v="2023-12-21T00:00:00"/>
    <x v="3"/>
    <s v="QVS95     "/>
    <s v="Freight Charges"/>
    <n v="1"/>
    <n v="87.32"/>
    <n v="87.32"/>
    <n v="21.83"/>
    <s v="Rachel Altovar"/>
    <s v="DanoneUSInvoices@danone.com;Rachel.Altovar@danone.com"/>
  </r>
  <r>
    <s v="SCHENKELS ALLSTAR DAIRY"/>
    <s v="SCH1030"/>
    <s v="Nicholas Makowski  Birgit Davis"/>
    <s v="schenkel_Lab@deanfoods.com; Birgit_Davis@deanfoods.com; Nicholas_Makowski@deanfoods.com; nicholas.makowski@dfamilk.com"/>
    <d v="2024-01-02T00:00:00"/>
    <s v="1019 FLAXMILL ROAD"/>
    <s v="HUNTINGTON"/>
    <x v="26"/>
    <x v="192"/>
    <n v="194132"/>
    <s v="Job"/>
    <d v="2023-11-08T00:00:00"/>
    <x v="3"/>
    <s v="QVS95     "/>
    <s v="Freight Charges"/>
    <n v="1"/>
    <n v="87.44"/>
    <n v="87.44"/>
    <n v="21.86"/>
    <s v="Nicholas Makowski"/>
    <s v=" invoices@deanfoods.coupahost.com"/>
  </r>
  <r>
    <s v="Danone North America  - CITY OF INDUSTRY"/>
    <s v="WHI1025"/>
    <s v="Andrew Smith   SHIVANI GUPTA"/>
    <s v="andrew.smith1@danone.com; ebby.safari@danone.com; shailendra.vyas@danone.com"/>
    <d v="2024-03-04T00:00:00"/>
    <s v="18275 ARENTH AVE"/>
    <s v="CITY OF INDUSTRY"/>
    <x v="7"/>
    <x v="173"/>
    <n v="201857"/>
    <s v="Job"/>
    <d v="2023-12-21T00:00:00"/>
    <x v="3"/>
    <s v="QVS95     "/>
    <s v="Freight Charges"/>
    <n v="1"/>
    <n v="87.44"/>
    <n v="87.44"/>
    <n v="21.86"/>
    <s v="Rachel Altovar"/>
    <s v="DanoneUSInvoices@danone.com;Rachel.Altovar@danone.com"/>
  </r>
  <r>
    <s v="SCHENKELS ALLSTAR DAIRY"/>
    <s v="SCH1030"/>
    <s v="Nicholas Makowski  Birgit Davis"/>
    <s v="schenkel_Lab@deanfoods.com; Birgit_Davis@deanfoods.com; Nicholas_Makowski@deanfoods.com; nicholas.makowski@dfamilk.com"/>
    <d v="2024-01-29T00:00:00"/>
    <s v="1019 FLAXMILL ROAD"/>
    <s v="HUNTINGTON"/>
    <x v="26"/>
    <x v="192"/>
    <n v="194133"/>
    <s v="Job"/>
    <d v="2023-11-08T00:00:00"/>
    <x v="3"/>
    <s v="QVS95     "/>
    <s v="Freight Charges"/>
    <n v="1"/>
    <n v="87.6"/>
    <n v="87.6"/>
    <n v="21.9"/>
    <s v="Nicholas Makowski"/>
    <s v=" invoices@deanfoods.coupahost.com"/>
  </r>
  <r>
    <s v="DFA - Meadowlark - Garden City, KS"/>
    <s v="DAI1150"/>
    <s v="MESHACK ONDERI  MONICA SORIANO"/>
    <s v="monderi@dfamilk.com; msoriano@dfamilk.com; jscott3@dfamilk.com"/>
    <d v="2024-01-09T00:00:00"/>
    <s v="330 S HWY 83"/>
    <s v="GARDEN CITY"/>
    <x v="25"/>
    <x v="191"/>
    <n v="196646"/>
    <s v="Job"/>
    <d v="2023-12-08T00:00:00"/>
    <x v="3"/>
    <s v="QVS95     "/>
    <s v="Freight Charges"/>
    <n v="1"/>
    <n v="88.72"/>
    <n v="88.72"/>
    <n v="22.18"/>
    <s v="MESHACK ONDERI"/>
    <s v="DQCIAccountsReceivable@EurofinsUS.com"/>
  </r>
  <r>
    <s v="MICHIGAN MILK PRODUCERS/CONSTN"/>
    <s v="MIC1005"/>
    <s v="Josh Bocker Justin Councell"/>
    <s v=" jbocker@mimilk.com; jcouncell@mimilk.com"/>
    <d v="2024-01-08T00:00:00"/>
    <s v="125 DEPOT ST"/>
    <s v="CONSTANTINE"/>
    <x v="37"/>
    <x v="189"/>
    <n v="200116"/>
    <s v="Job"/>
    <d v="2023-12-11T00:00:00"/>
    <x v="3"/>
    <s v="QVS95     "/>
    <s v="Freight Charges"/>
    <n v="1"/>
    <n v="88.72"/>
    <n v="88.72"/>
    <n v="22.18"/>
    <s v="Justin Councell Josh Bocker"/>
    <s v="APInvoices@mimilk.com"/>
  </r>
  <r>
    <s v="DARIGOLD - CHEHALIS 100"/>
    <s v="WES1017"/>
    <s v="(orders)   Megan Tippetts Jacquelyn "/>
    <s v="qualitylab_chehalis@darigold.com; jacquelyn.stutzman@darigold.com"/>
    <d v="2024-01-15T00:00:00"/>
    <s v="67 SW CHEHALIS AVE"/>
    <s v="CHEHALIS"/>
    <x v="20"/>
    <x v="259"/>
    <n v="193903"/>
    <s v="Job"/>
    <d v="2023-11-08T00:00:00"/>
    <x v="3"/>
    <s v="QVS95     "/>
    <s v="Freight Charges"/>
    <n v="1"/>
    <n v="89.08"/>
    <n v="89.08"/>
    <n v="22.27"/>
    <s v=" Megan Tippetts "/>
    <s v="APinvoices@darigold.com"/>
  </r>
  <r>
    <s v="VALLEY MILK LLC"/>
    <s v="VAL1060"/>
    <s v="CASSANDRA JOHNSTONE"/>
    <s v="cjohnstone@valleymilkca.com; sessagan@valleymilkca.com"/>
    <d v="2024-01-08T00:00:00"/>
    <s v="400 N WASHINGTON RD"/>
    <s v="TURLOCK"/>
    <x v="7"/>
    <x v="260"/>
    <n v="199043"/>
    <s v="Job"/>
    <d v="2023-12-11T00:00:00"/>
    <x v="3"/>
    <s v="QVS95     "/>
    <s v="Freight Charges"/>
    <n v="1"/>
    <n v="89.08"/>
    <n v="89.08"/>
    <n v="22.27"/>
    <s v="CASSANDRA JOHNSTONE"/>
    <s v="accounting@valleymilkca.com"/>
  </r>
  <r>
    <s v="DFA - Turlock, CA"/>
    <s v="DAI1044"/>
    <s v="Ivonne Marquez"/>
    <s v="abaldocchi@dfamilk.com;imarque@dfamilk.com"/>
    <d v="2024-01-16T00:00:00"/>
    <s v="3000 COMMERCE WAY"/>
    <s v="TURLOCK"/>
    <x v="7"/>
    <x v="260"/>
    <n v="202266"/>
    <s v="Job"/>
    <d v="2023-12-29T00:00:00"/>
    <x v="3"/>
    <s v="QVS95     "/>
    <s v="Freight Charges"/>
    <n v="1"/>
    <n v="89.08"/>
    <n v="89.08"/>
    <n v="22.27"/>
    <s v="Ivonne Marquez"/>
    <s v="DQCIAccountsReceivable@EurofinsUS.com"/>
  </r>
  <r>
    <s v="PAUL J SILVEIRA MILK TESTING"/>
    <s v="SIL1012"/>
    <s v="PAUL SILVEIRA     TERESA    FATIMA  209-678-2440"/>
    <s v="MilkTesting@aol.com"/>
    <d v="2024-01-16T00:00:00"/>
    <s v="5831 CLAYTON RD"/>
    <s v="TURLOCK"/>
    <x v="7"/>
    <x v="260"/>
    <n v="203199"/>
    <s v="V7ZG"/>
    <d v="2024-01-11T00:00:00"/>
    <x v="3"/>
    <s v="QVS95     "/>
    <s v="Freight Charges"/>
    <n v="1"/>
    <n v="89.08"/>
    <n v="89.08"/>
    <n v="22.27"/>
    <s v="PAUL SILVEIRA  209-678-2440   TERESA    FATIMA"/>
    <s v=" milktesting@aol.com"/>
  </r>
  <r>
    <s v="CHOBANI LLC, Idaho"/>
    <s v="CHO1000"/>
    <s v="Melisa Kytle "/>
    <s v="Melisa.Kytle@chobani.com; Lisa.Wilson@chobani.com;Benito.Gonzalez@chobani.com"/>
    <d v="2024-03-01T00:00:00"/>
    <s v="3450 Kimberly RD"/>
    <s v="Twin Falls"/>
    <x v="19"/>
    <x v="160"/>
    <n v="204232"/>
    <s v="Y8GX"/>
    <d v="2024-02-29T00:00:00"/>
    <x v="3"/>
    <s v="QVS95     "/>
    <s v="Freight Charges"/>
    <n v="1"/>
    <n v="89.16"/>
    <n v="89.16"/>
    <n v="22.29"/>
    <s v=""/>
    <s v="PAYABLES@CHOBANI.COM"/>
  </r>
  <r>
    <s v="DFA - Meadowlark - Garden City, KS"/>
    <s v="DAI1150"/>
    <s v="MESHACK ONDERI  MONICA SORIANO"/>
    <s v="monderi@dfamilk.com; msoriano@dfamilk.com; jscott3@dfamilk.com"/>
    <d v="2024-02-05T00:00:00"/>
    <s v="330 S HWY 83"/>
    <s v="GARDEN CITY"/>
    <x v="25"/>
    <x v="191"/>
    <n v="196650"/>
    <s v="Job"/>
    <d v="2023-12-08T00:00:00"/>
    <x v="3"/>
    <s v="QVS95     "/>
    <s v="Freight Charges"/>
    <n v="1"/>
    <n v="89.28"/>
    <n v="89.28"/>
    <n v="22.32"/>
    <s v="MESHACK ONDERI"/>
    <s v="DQCIAccountsReceivable@EurofinsUS.com"/>
  </r>
  <r>
    <s v="DFA - Meadowlark - Garden City, KS"/>
    <s v="DAI1150"/>
    <s v="MESHACK ONDERI  MONICA SORIANO"/>
    <s v="monderi@dfamilk.com; msoriano@dfamilk.com; jscott3@dfamilk.com"/>
    <d v="2024-03-04T00:00:00"/>
    <s v="330 S HWY 83"/>
    <s v="GARDEN CITY"/>
    <x v="25"/>
    <x v="191"/>
    <n v="196654"/>
    <s v="Job"/>
    <d v="2023-12-08T00:00:00"/>
    <x v="3"/>
    <s v="QVS95     "/>
    <s v="Freight Charges"/>
    <n v="1"/>
    <n v="89.28"/>
    <n v="89.28"/>
    <n v="22.32"/>
    <s v="MESHACK ONDERI"/>
    <s v="DQCIAccountsReceivable@EurofinsUS.com"/>
  </r>
  <r>
    <s v="Pacific Dairy Solutions, LLC"/>
    <s v="PAC1021"/>
    <s v="Patty Flores"/>
    <s v="patty.flores4@dfamilk.com"/>
    <d v="2024-02-13T00:00:00"/>
    <s v="20 Midwest Drive"/>
    <s v="Pacific"/>
    <x v="10"/>
    <x v="193"/>
    <n v="203846"/>
    <s v="Job"/>
    <d v="2024-02-05T00:00:00"/>
    <x v="3"/>
    <s v="QVS95     "/>
    <s v="Freight Charges"/>
    <n v="1"/>
    <n v="89.44"/>
    <n v="89.44"/>
    <n v="22.36"/>
    <s v="Tim Kearney"/>
    <s v="dairybrandsinvoices@dfamilk.com"/>
  </r>
  <r>
    <s v="DARIGOLD - CHEHALIS 100"/>
    <s v="WES1017"/>
    <s v="(orders)   Megan Tippetts Jacquelyn "/>
    <s v="qualitylab_chehalis@darigold.com; jacquelyn.stutzman@darigold.com"/>
    <d v="2024-01-29T00:00:00"/>
    <s v="67 SW CHEHALIS AVE"/>
    <s v="CHEHALIS"/>
    <x v="20"/>
    <x v="259"/>
    <n v="193904"/>
    <s v="Job"/>
    <d v="2023-11-08T00:00:00"/>
    <x v="3"/>
    <s v="QVS95     "/>
    <s v="Freight Charges"/>
    <n v="1"/>
    <n v="89.52"/>
    <n v="89.52"/>
    <n v="22.38"/>
    <s v=" Megan Tippetts "/>
    <s v="APinvoices@darigold.com"/>
  </r>
  <r>
    <s v="FOSTER DAIRY FARMS INC"/>
    <s v="HUM1020"/>
    <s v="Kaitlyn Rye   (HUMBOLDT)  "/>
    <s v="krye@HumboldtCreamery.com"/>
    <d v="2024-01-29T00:00:00"/>
    <s v="572 HIGHWAY 1"/>
    <s v="FORTUNA"/>
    <x v="7"/>
    <x v="261"/>
    <n v="201059"/>
    <s v="Job"/>
    <d v="2023-12-12T00:00:00"/>
    <x v="3"/>
    <s v="QVS95     "/>
    <s v="Freight Charges"/>
    <n v="1"/>
    <n v="89.52"/>
    <n v="89.52"/>
    <n v="22.38"/>
    <s v="Anthony Gennrich"/>
    <s v="ap1@crystalcreamery.com"/>
  </r>
  <r>
    <s v="DFA - Turlock, CA"/>
    <s v="DAI1044"/>
    <s v="Ivonne Marquez"/>
    <s v="abaldocchi@dfamilk.com;imarque@dfamilk.com"/>
    <d v="2024-01-30T00:00:00"/>
    <s v="3000 COMMERCE WAY"/>
    <s v="TURLOCK"/>
    <x v="7"/>
    <x v="260"/>
    <n v="202267"/>
    <s v="Job"/>
    <d v="2023-12-29T00:00:00"/>
    <x v="3"/>
    <s v="QVS95     "/>
    <s v="Freight Charges"/>
    <n v="1"/>
    <n v="89.52"/>
    <n v="89.52"/>
    <n v="22.38"/>
    <s v="Ivonne Marquez"/>
    <s v="DQCIAccountsReceivable@EurofinsUS.com"/>
  </r>
  <r>
    <s v="SCHENKELS ALLSTAR DAIRY"/>
    <s v="SCH1030"/>
    <s v="Nicholas Makowski  Birgit Davis"/>
    <s v="schenkel_Lab@deanfoods.com; Birgit_Davis@deanfoods.com; Nicholas_Makowski@deanfoods.com; nicholas.makowski@dfamilk.com"/>
    <d v="2024-02-26T00:00:00"/>
    <s v="1019 FLAXMILL ROAD"/>
    <s v="HUNTINGTON"/>
    <x v="26"/>
    <x v="192"/>
    <n v="194135"/>
    <s v="Job"/>
    <d v="2023-11-08T00:00:00"/>
    <x v="3"/>
    <s v="QVS95     "/>
    <s v="Freight Charges"/>
    <n v="1"/>
    <n v="89.6"/>
    <n v="89.6"/>
    <n v="22.4"/>
    <s v="Nicholas Makowski"/>
    <s v=" invoices@deanfoods.coupahost.com"/>
  </r>
  <r>
    <s v="EUROFINS DQCI"/>
    <s v="SOU1001"/>
    <s v="STEPHEN FORD"/>
    <s v="StephenFord@eurofinsUS.com"/>
    <d v="2024-02-16T00:00:00"/>
    <s v="1950 SE HIGHWAY 484"/>
    <s v="BELLEVIEW"/>
    <x v="34"/>
    <x v="231"/>
    <n v="204047"/>
    <s v="V7ZG"/>
    <d v="2024-02-16T00:00:00"/>
    <x v="3"/>
    <s v="QVS95     "/>
    <s v="Freight Charges"/>
    <n v="1"/>
    <n v="89.64"/>
    <n v="89.64"/>
    <n v="22.41"/>
    <s v="APRIL CHAUNCEY"/>
    <s v="CUS028-ICO@Eurofinsus.com"/>
  </r>
  <r>
    <s v="SAPUTO - TULARE - PAIGE"/>
    <s v="SAP1031"/>
    <s v="JASON FLORES"/>
    <s v="jason.flores@saputo.com; Ibrahim.Alzghoul@saputo.com; albert.villarreal@saputo.com"/>
    <d v="2024-02-13T00:00:00"/>
    <s v="800 E PAIGE"/>
    <s v="TULARE"/>
    <x v="7"/>
    <x v="63"/>
    <n v="203805"/>
    <s v="Job"/>
    <d v="2024-02-01T00:00:00"/>
    <x v="3"/>
    <s v="QVS95     "/>
    <s v="Freight Charges"/>
    <n v="1"/>
    <n v="89.8"/>
    <n v="89.8"/>
    <n v="22.45"/>
    <s v="JASON FLORES"/>
    <s v="scusaapinvoices@saputo.com; tularepaigeinvoice@saputo.com; DL_US_TularePaige_Invoice@Saputo.com"/>
  </r>
  <r>
    <s v="DARIGOLD - CHEHALIS 100"/>
    <s v="WES1017"/>
    <s v="(orders)   Megan Tippetts Jacquelyn "/>
    <s v="qualitylab_chehalis@darigold.com; jacquelyn.stutzman@darigold.com"/>
    <d v="2024-02-26T00:00:00"/>
    <s v="67 SW CHEHALIS AVE"/>
    <s v="CHEHALIS"/>
    <x v="20"/>
    <x v="259"/>
    <n v="193907"/>
    <s v="Job"/>
    <d v="2023-11-08T00:00:00"/>
    <x v="3"/>
    <s v="QVS95     "/>
    <s v="Freight Charges"/>
    <n v="1"/>
    <n v="89.96"/>
    <n v="89.96"/>
    <n v="22.49"/>
    <s v=" Megan Tippetts "/>
    <s v="APinvoices@darigold.com"/>
  </r>
  <r>
    <s v="VALLEY MILK LLC"/>
    <s v="VAL1060"/>
    <s v="CASSANDRA JOHNSTONE"/>
    <s v="cjohnstone@valleymilkca.com; sessagan@valleymilkca.com"/>
    <d v="2024-02-19T00:00:00"/>
    <s v="400 N WASHINGTON RD"/>
    <s v="TURLOCK"/>
    <x v="7"/>
    <x v="260"/>
    <n v="199044"/>
    <s v="Job"/>
    <d v="2023-12-11T00:00:00"/>
    <x v="3"/>
    <s v="QVS95     "/>
    <s v="Freight Charges"/>
    <n v="1"/>
    <n v="89.96"/>
    <n v="89.96"/>
    <n v="22.49"/>
    <s v="CASSANDRA JOHNSTONE"/>
    <s v="accounting@valleymilkca.com"/>
  </r>
  <r>
    <s v="McCarty Family Farms"/>
    <s v="MCC1010"/>
    <s v="Sandra Galvan"/>
    <s v="zscales@mccartyfamilyfarms.com; lfranklin@mccartyfamilyfarms.com; sgalvan@mccartyfamilyfarms.com; gfaircloth@mccartyfamilyfarms.com"/>
    <d v="2024-02-06T00:00:00"/>
    <s v="2231 COUNTY ROAD 31"/>
    <s v="REXFORD"/>
    <x v="25"/>
    <x v="262"/>
    <n v="194260"/>
    <s v="Job"/>
    <d v="2023-11-10T00:00:00"/>
    <x v="3"/>
    <s v="QVS95     "/>
    <s v="Freight Charges"/>
    <n v="1"/>
    <n v="90.44"/>
    <n v="90.44"/>
    <n v="22.61"/>
    <s v="Sandra Galvan"/>
    <s v="ap@mccartyfamilyfarms.com; bdempewolf@mccartyfamilyfarms.com"/>
  </r>
  <r>
    <s v="Lactalis Canada Inc. - Grunthal"/>
    <s v="PAR1040"/>
    <s v="Indrajith Gunasekera"/>
    <s v="indrajith.gunasekera@ca.lactalis.com"/>
    <d v="2024-01-15T00:00:00"/>
    <s v="330 Mazenod Rd"/>
    <s v="Winnipeg"/>
    <x v="42"/>
    <x v="263"/>
    <n v="201676"/>
    <s v="Job"/>
    <d v="2023-12-19T00:00:00"/>
    <x v="3"/>
    <s v="QVS95     "/>
    <s v="Freight Charges"/>
    <n v="1"/>
    <n v="90.48"/>
    <n v="90.48"/>
    <n v="22.62"/>
    <s v="Indrajith Gunasekera"/>
    <s v="Central.Invoices@ca.lactalis.com"/>
  </r>
  <r>
    <s v="Lactalis Canada - Etobicoke"/>
    <s v="PAR1110"/>
    <s v="Murtaza Adeyl  Muhammad Ahsan"/>
    <s v="Muhammad.Ahsan@ca.lact​alis.com; fmmurtaza_adeyl@parmalat.ca; cst49254@livingstonintl.com;shreyansh.shah@ca.lactalis.com"/>
    <d v="2024-01-15T00:00:00"/>
    <s v="25 Rakely Court "/>
    <s v="Etobicoke"/>
    <x v="43"/>
    <x v="264"/>
    <n v="202537"/>
    <s v="Job"/>
    <d v="2024-01-02T00:00:00"/>
    <x v="3"/>
    <s v="QVS95     "/>
    <s v="Freight Charges"/>
    <n v="1"/>
    <n v="90.48"/>
    <n v="90.48"/>
    <n v="22.62"/>
    <s v="ACCOUNTS PAYABLE"/>
    <s v="Central.Invoices@ca.lactalis.com"/>
  </r>
  <r>
    <s v="Darigold - Lynden, WA"/>
    <s v="WES1008"/>
    <s v="Samantha Riegel  DICK PALMER"/>
    <s v="Dick.Palmer@darigold.com; Samantha.Riegel@darigold.com"/>
    <d v="2024-01-08T00:00:00"/>
    <s v="8424 DEPOT ROAD"/>
    <s v="LYNDEN"/>
    <x v="20"/>
    <x v="58"/>
    <n v="194745"/>
    <s v="Job"/>
    <d v="2023-11-16T00:00:00"/>
    <x v="2"/>
    <s v="QVS95     "/>
    <s v="Freight Charges"/>
    <n v="1"/>
    <n v="91.53"/>
    <n v="91.53"/>
    <n v="22.8825"/>
    <s v="DICK PALMER"/>
    <s v="APinvoices@darigold.com; Samantha.Riegel@darigold.com"/>
  </r>
  <r>
    <s v="McCarty Family Farms"/>
    <s v="MCC1010"/>
    <s v="Sandra Galvan"/>
    <s v="zscales@mccartyfamilyfarms.com; lfranklin@mccartyfamilyfarms.com; sgalvan@mccartyfamilyfarms.com; gfaircloth@mccartyfamilyfarms.com"/>
    <d v="2024-02-20T00:00:00"/>
    <s v="2231 COUNTY ROAD 31"/>
    <s v="REXFORD"/>
    <x v="25"/>
    <x v="262"/>
    <n v="194262"/>
    <s v="Job"/>
    <d v="2023-11-10T00:00:00"/>
    <x v="3"/>
    <s v="QVS95     "/>
    <s v="Freight Charges"/>
    <n v="1"/>
    <n v="92.28"/>
    <n v="92.28"/>
    <n v="23.07"/>
    <s v="Sandra Galvan"/>
    <s v="ap@mccartyfamilyfarms.com; bdempewolf@mccartyfamilyfarms.com"/>
  </r>
  <r>
    <s v="McCarty Family Farms"/>
    <s v="MCC1010"/>
    <s v="Sandra Galvan"/>
    <s v="zscales@mccartyfamilyfarms.com; lfranklin@mccartyfamilyfarms.com; sgalvan@mccartyfamilyfarms.com; gfaircloth@mccartyfamilyfarms.com"/>
    <d v="2024-01-09T00:00:00"/>
    <s v="2231 COUNTY ROAD 31"/>
    <s v="REXFORD"/>
    <x v="25"/>
    <x v="262"/>
    <n v="194256"/>
    <s v="Job"/>
    <d v="2023-11-10T00:00:00"/>
    <x v="3"/>
    <s v="QVS95     "/>
    <s v="Freight Charges"/>
    <n v="1"/>
    <n v="92.96"/>
    <n v="92.96"/>
    <n v="23.24"/>
    <s v="Sandra Galvan"/>
    <s v="ap@mccartyfamilyfarms.com; bdempewolf@mccartyfamilyfarms.com"/>
  </r>
  <r>
    <s v="LEPRINO FOODS/REMUS"/>
    <s v="LEP1005"/>
    <s v="Elizabeth Schoder Kate McLeod Al Underhill"/>
    <s v="eschoder@leprinofoods.com; aclements@leprinofoods.com; kmcleod@leprinofoods.com; aunderhill@leprinofoods.com"/>
    <d v="2024-01-10T00:00:00"/>
    <s v="311 N SHERIDAN"/>
    <s v="REMUS"/>
    <x v="37"/>
    <x v="203"/>
    <n v="203085"/>
    <s v="Y8GX"/>
    <d v="2024-01-10T00:00:00"/>
    <x v="3"/>
    <s v="QVS95     "/>
    <s v="Freight Charges"/>
    <n v="1"/>
    <n v="92.96"/>
    <n v="92.96"/>
    <n v="23.24"/>
    <s v="Anna Clements"/>
    <s v="accountspayable@leprinofoods.com"/>
  </r>
  <r>
    <s v="DFA - Meadowlark - Garden City, KS"/>
    <s v="DAI1150"/>
    <s v="MESHACK ONDERI  MONICA SORIANO"/>
    <s v="monderi@dfamilk.com; msoriano@dfamilk.com; jscott3@dfamilk.com"/>
    <d v="2024-01-15T00:00:00"/>
    <s v="330 S HWY 83"/>
    <s v="GARDEN CITY"/>
    <x v="25"/>
    <x v="191"/>
    <n v="196647"/>
    <s v="Job"/>
    <d v="2023-12-08T00:00:00"/>
    <x v="3"/>
    <s v="QVS95     "/>
    <s v="Freight Charges"/>
    <n v="1"/>
    <n v="93.16"/>
    <n v="93.16"/>
    <n v="23.29"/>
    <s v="MESHACK ONDERI"/>
    <s v="DQCIAccountsReceivable@EurofinsUS.com"/>
  </r>
  <r>
    <s v="TAMARACK FARMS DAIRY"/>
    <s v="TAM1000"/>
    <s v="Laura Meza"/>
    <s v="laura.meza@kroger.com; stephen.klejka@kroger.com"/>
    <d v="2024-01-03T00:00:00"/>
    <s v="1701 TAMARACK RD"/>
    <s v="NEWARK"/>
    <x v="13"/>
    <x v="187"/>
    <n v="198685"/>
    <s v="Job"/>
    <d v="2023-12-08T00:00:00"/>
    <x v="3"/>
    <s v="QVS95     "/>
    <s v="Freight Charges"/>
    <n v="1"/>
    <n v="93.44"/>
    <n v="93.44"/>
    <n v="23.36"/>
    <s v="BLAKE BOWMAN"/>
    <s v="DQCIAccountsReceivable@eurofinsus.com;  laura.meza@kroger.com"/>
  </r>
  <r>
    <s v="TAMARACK FARMS DAIRY"/>
    <s v="TAM1000"/>
    <s v="Laura Meza"/>
    <s v="laura.meza@kroger.com; stephen.klejka@kroger.com"/>
    <d v="2024-01-30T00:00:00"/>
    <s v="1701 TAMARACK RD"/>
    <s v="NEWARK"/>
    <x v="13"/>
    <x v="187"/>
    <n v="198687"/>
    <s v="Job"/>
    <d v="2023-12-08T00:00:00"/>
    <x v="3"/>
    <s v="QVS95     "/>
    <s v="Freight Charges"/>
    <n v="1"/>
    <n v="93.6"/>
    <n v="93.6"/>
    <n v="23.4"/>
    <s v="BLAKE BOWMAN"/>
    <s v="DQCIAccountsReceivable@eurofinsus.com;  laura.meza@kroger.com"/>
  </r>
  <r>
    <s v="SAPUTO CHEESE USA"/>
    <s v="SAP1032"/>
    <s v="ALEJANDRO G. CORONA,  FRANKIE TROVAO, EVAN SIKMA"/>
    <s v="Alejandro.garcia-corona@saputo.com; frankie.trovao@saputo.com; esikma@saputo.com"/>
    <d v="2024-01-29T00:00:00"/>
    <s v="691 INYO AVE"/>
    <s v="NEWMAN"/>
    <x v="7"/>
    <x v="265"/>
    <n v="198948"/>
    <s v="Job"/>
    <d v="2023-12-11T00:00:00"/>
    <x v="3"/>
    <s v="QVS95     "/>
    <s v="Freight Charges"/>
    <n v="1"/>
    <n v="93.76"/>
    <n v="93.76"/>
    <n v="23.44"/>
    <s v="CHRISTINA DA ROCHA,  FRANKIE TROVAO, EVAN SIKMA"/>
    <s v="scusaapinvoices@saputo.com; NEWMANINVOICE@SAPUTO.COM; DL_US_Newman_Invoice@Saputo.com; Frankie.Trovao@saputo.com; SCUSAAPinvoices@saputo.com; scusaapinvoices@saputo.com"/>
  </r>
  <r>
    <s v="TAMARACK FARMS DAIRY"/>
    <s v="TAM1000"/>
    <s v="Laura Meza"/>
    <s v="laura.meza@kroger.com; stephen.klejka@kroger.com"/>
    <d v="2024-02-27T00:00:00"/>
    <s v="1701 TAMARACK RD"/>
    <s v="NEWARK"/>
    <x v="13"/>
    <x v="187"/>
    <n v="198689"/>
    <s v="Job"/>
    <d v="2023-12-08T00:00:00"/>
    <x v="3"/>
    <s v="QVS95     "/>
    <s v="Freight Charges"/>
    <n v="1"/>
    <n v="94.04"/>
    <n v="94.04"/>
    <n v="23.51"/>
    <s v="BLAKE BOWMAN"/>
    <s v="DQCIAccountsReceivable@eurofinsus.com;  laura.meza@kroger.com"/>
  </r>
  <r>
    <s v="SAPUTO CHEESE USA"/>
    <s v="SAP1032"/>
    <s v="ALEJANDRO G. CORONA,  FRANKIE TROVAO, EVAN SIKMA"/>
    <s v="Alejandro.garcia-corona@saputo.com; frankie.trovao@saputo.com; esikma@saputo.com"/>
    <d v="2024-02-19T00:00:00"/>
    <s v="691 INYO AVE"/>
    <s v="NEWMAN"/>
    <x v="7"/>
    <x v="265"/>
    <n v="198949"/>
    <s v="Job"/>
    <d v="2023-12-11T00:00:00"/>
    <x v="3"/>
    <s v="QVS95     "/>
    <s v="Freight Charges"/>
    <n v="1"/>
    <n v="94.24"/>
    <n v="94.24"/>
    <n v="23.56"/>
    <s v="CHRISTINA DA ROCHA,  FRANKIE TROVAO, EVAN SIKMA"/>
    <s v="scusaapinvoices@saputo.com; NEWMANINVOICE@SAPUTO.COM; DL_US_Newman_Invoice@Saputo.com; Frankie.Trovao@saputo.com; SCUSAAPinvoices@saputo.com; scusaapinvoices@saputo.com"/>
  </r>
  <r>
    <s v="KROGER LAYTON DAIRY - ICE CREAM LAB"/>
    <s v="KRO1010"/>
    <s v="RANDY NELSON   MAX TORRES"/>
    <s v="max.torres@kroger.com;isaac.feyedelem@kroger.com; Anthony.garrett@kroger.com"/>
    <d v="2024-01-03T00:00:00"/>
    <s v="500 NORTH SUGAR STREET  BLDG #4"/>
    <s v="LAYTON"/>
    <x v="12"/>
    <x v="140"/>
    <n v="201782"/>
    <s v="Job"/>
    <d v="2023-12-20T00:00:00"/>
    <x v="3"/>
    <s v="QVS95     "/>
    <s v="Freight Charges"/>
    <n v="1"/>
    <n v="95"/>
    <n v="95"/>
    <n v="23.75"/>
    <m/>
    <s v="DQCIAccountsReceivable@eurofinsus.com; max.torres@kroger.com; isaac.feyedelem@kroger.com;morgan.clark@kroger.com "/>
  </r>
  <r>
    <s v="PRODUCERS DAIRY FDS/CA"/>
    <s v="PRO1010"/>
    <s v="MALY HARE/LAB"/>
    <s v="lab@producersdairy.com; norma.recrod@producersdairy.com; maly.hare@producersdairy.com"/>
    <d v="2024-01-22T00:00:00"/>
    <s v="250 E BELMONT AVE"/>
    <s v="FRESNO"/>
    <x v="7"/>
    <x v="256"/>
    <n v="196818"/>
    <s v="Job"/>
    <d v="2023-12-08T00:00:00"/>
    <x v="3"/>
    <s v="QVS95     "/>
    <s v="Freight Charges"/>
    <n v="1"/>
    <n v="95.04"/>
    <n v="95.04"/>
    <n v="23.76"/>
    <s v="MALY HARE"/>
    <s v="accountspayable@producersdairy.com"/>
  </r>
  <r>
    <s v="H P HOOD LLC SACRAMENTO"/>
    <s v="HPH1003"/>
    <s v="KRISTINA LE"/>
    <s v="kristina.le@hphood.com"/>
    <d v="2024-01-30T00:00:00"/>
    <s v="8340 BELVEDERE AVE"/>
    <s v="SACRAMENTO"/>
    <x v="7"/>
    <x v="257"/>
    <n v="199642"/>
    <s v="Job"/>
    <d v="2023-12-11T00:00:00"/>
    <x v="3"/>
    <s v="QVS95     "/>
    <s v="Freight Charges"/>
    <n v="1"/>
    <n v="95.04"/>
    <n v="95.04"/>
    <n v="23.76"/>
    <s v="KRISTINA LE"/>
    <s v="APInvoice@hphood.com"/>
  </r>
  <r>
    <s v="PRODUCERS DAIRY FDS/CA"/>
    <s v="PRO1010"/>
    <s v="MALY HARE/LAB"/>
    <s v="lab@producersdairy.com; norma.recrod@producersdairy.com; maly.hare@producersdairy.com"/>
    <d v="2024-02-06T00:00:00"/>
    <s v="250 E BELMONT AVE"/>
    <s v="FRESNO"/>
    <x v="7"/>
    <x v="256"/>
    <n v="196820"/>
    <s v="Job"/>
    <d v="2023-12-08T00:00:00"/>
    <x v="3"/>
    <s v="QVS95     "/>
    <s v="Freight Charges"/>
    <n v="1"/>
    <n v="95.16"/>
    <n v="95.16"/>
    <n v="23.79"/>
    <s v="MALY HARE"/>
    <s v="accountspayable@producersdairy.com"/>
  </r>
  <r>
    <s v="KROGER LAYTON DAIRY - ICE CREAM LAB"/>
    <s v="KRO1010"/>
    <s v="RANDY NELSON   MAX TORRES"/>
    <s v="max.torres@kroger.com;isaac.feyedelem@kroger.com; Anthony.garrett@kroger.com"/>
    <d v="2024-01-29T00:00:00"/>
    <s v="500 NORTH SUGAR STREET  BLDG #4"/>
    <s v="LAYTON"/>
    <x v="12"/>
    <x v="140"/>
    <n v="201786"/>
    <s v="Job"/>
    <d v="2023-12-20T00:00:00"/>
    <x v="3"/>
    <s v="QVS95     "/>
    <s v="Freight Charges"/>
    <n v="1"/>
    <n v="95.16"/>
    <n v="95.16"/>
    <n v="23.79"/>
    <m/>
    <s v="DQCIAccountsReceivable@eurofinsus.com; max.torres@kroger.com; isaac.feyedelem@kroger.com;morgan.clark@kroger.com "/>
  </r>
  <r>
    <s v="Danone North America  - CITY OF INDUSTRY"/>
    <s v="WHI1025"/>
    <s v="Andrew Smith   SHIVANI GUPTA"/>
    <s v="andrew.smith1@danone.com; ebby.safari@danone.com; shailendra.vyas@danone.com"/>
    <d v="2024-02-13T00:00:00"/>
    <s v="18275 ARENTH AVE"/>
    <s v="CITY OF INDUSTRY"/>
    <x v="7"/>
    <x v="173"/>
    <n v="201855"/>
    <s v="Job"/>
    <d v="2023-12-21T00:00:00"/>
    <x v="3"/>
    <s v="QVS95     "/>
    <s v="Freight Charges"/>
    <n v="1"/>
    <n v="95.32"/>
    <n v="95.32"/>
    <n v="23.83"/>
    <s v="Rachel Altovar"/>
    <s v="DanoneUSInvoices@danone.com;Rachel.Altovar@danone.com"/>
  </r>
  <r>
    <s v="ALTA-DENA DAIRY"/>
    <s v="ALT1005"/>
    <s v="Grace Cheng MIMI LEE"/>
    <s v="gcheng1@dfamilk.com; mimi.lee@altadenadairy.com"/>
    <d v="2024-01-16T00:00:00"/>
    <s v="17637 E VALLEY BLVD"/>
    <s v="CITY OF INDUSTRY"/>
    <x v="7"/>
    <x v="181"/>
    <n v="199254"/>
    <s v="Job"/>
    <d v="2023-12-11T00:00:00"/>
    <x v="3"/>
    <s v="QVS95     "/>
    <s v="Freight Charges"/>
    <n v="1"/>
    <n v="95.36"/>
    <n v="95.36"/>
    <n v="23.84"/>
    <s v="CAROLYN YU x260 VINOD VYAS"/>
    <s v="invoices@deanfoods.coupahost.com"/>
  </r>
  <r>
    <s v="Lactalis Canada - Niagra on The Lake"/>
    <s v="PAR1120"/>
    <s v="DEBI ALMAS"/>
    <s v="deborah.almas@ca.lactalis.com; cst49254@livingstonintl.com"/>
    <d v="2024-01-15T00:00:00"/>
    <s v="461 STEWART ROAD"/>
    <s v="NIAGARA-ON-THE-LAKE"/>
    <x v="43"/>
    <x v="266"/>
    <n v="194596"/>
    <s v="Job"/>
    <d v="2023-11-10T00:00:00"/>
    <x v="3"/>
    <s v="QVS95     "/>
    <s v="Freight Charges"/>
    <n v="1"/>
    <n v="95.37"/>
    <n v="95.37"/>
    <n v="23.842500000000001"/>
    <s v="ACCOUNTS PAYABLE"/>
    <s v="Central.Invoices@ca.lactalis.com"/>
  </r>
  <r>
    <s v="SAPUTO DAIRY PRODUCTS OF CANADA G.P."/>
    <s v="SAP1027"/>
    <s v="ANNE MARIE BAILEY           "/>
    <s v="annemarie.bailey@saputo.com"/>
    <d v="2024-01-15T00:00:00"/>
    <s v="5410 GAETZ AVE"/>
    <s v="RED DEER"/>
    <x v="44"/>
    <x v="267"/>
    <n v="201428"/>
    <s v="Job"/>
    <d v="2023-12-14T00:00:00"/>
    <x v="3"/>
    <s v="QVS95     "/>
    <s v="Freight Charges"/>
    <n v="1"/>
    <n v="95.37"/>
    <n v="95.37"/>
    <n v="23.842500000000001"/>
    <s v="ANNE MARIE BAILEY            CANADA"/>
    <s v="annemarie.bailey@saputo.com;scusaapinvoices@saputo.com"/>
  </r>
  <r>
    <s v="Dean Foods - Schuylkill Haven, PA"/>
    <s v="LEH1015"/>
    <s v="JEFF BATZ"/>
    <s v="jeff_batz@deanfoods.com; jeff.batz@dfamilk.com"/>
    <d v="2024-01-15T00:00:00"/>
    <s v="110 MANHEIM ROAD"/>
    <s v="SCHUYLKILL HAVEN"/>
    <x v="1"/>
    <x v="196"/>
    <n v="192986"/>
    <s v="Job"/>
    <d v="2023-11-03T00:00:00"/>
    <x v="3"/>
    <s v="QVS95     "/>
    <s v="Freight Charges"/>
    <n v="1"/>
    <n v="95.4"/>
    <n v="95.4"/>
    <n v="23.85"/>
    <s v="Jeff Batz"/>
    <s v="invoices@deanfoods.coupahost.com;  joan_stevenosky@deanfoods.com"/>
  </r>
  <r>
    <s v="PRODUCERS DAIRY FDS/CA"/>
    <s v="PRO1010"/>
    <s v="MALY HARE/LAB"/>
    <s v="lab@producersdairy.com; norma.recrod@producersdairy.com; maly.hare@producersdairy.com"/>
    <d v="2024-02-19T00:00:00"/>
    <s v="250 E BELMONT AVE"/>
    <s v="FRESNO"/>
    <x v="7"/>
    <x v="256"/>
    <n v="196822"/>
    <s v="Job"/>
    <d v="2023-12-08T00:00:00"/>
    <x v="3"/>
    <s v="QVS95     "/>
    <s v="Freight Charges"/>
    <n v="1"/>
    <n v="95.48"/>
    <n v="95.48"/>
    <n v="23.87"/>
    <s v="MALY HARE"/>
    <s v="accountspayable@producersdairy.com"/>
  </r>
  <r>
    <s v="MILK SPECIALTIES GLOBAL"/>
    <s v="MIL1090"/>
    <s v="Alan Abney Beth Koenig"/>
    <s v="AAbney@milkspecialties.com; BKoenig@milkspecialties.com"/>
    <d v="2024-02-20T00:00:00"/>
    <s v="715 N DIVISADERO ST"/>
    <s v="VISALIA"/>
    <x v="7"/>
    <x v="175"/>
    <n v="204106"/>
    <s v="Y8GX"/>
    <d v="2024-02-20T00:00:00"/>
    <x v="3"/>
    <s v="QVS95     "/>
    <s v="Freight Charges"/>
    <n v="1"/>
    <n v="95.48"/>
    <n v="95.48"/>
    <n v="23.87"/>
    <s v="ACCOUNTS PAYABLE"/>
    <s v="actpay@milkspecialties.com"/>
  </r>
  <r>
    <s v="Continental Dairy Facil - COOPERSVILLE"/>
    <s v="CSF1000"/>
    <s v="Nick Nassif"/>
    <s v="dvandermale@continentaldfllc.com; nnassif@continentaldfllc.com; gatech@continentaldfllc.com"/>
    <d v="2024-01-08T00:00:00"/>
    <s v="999 W. RANDALL STREET"/>
    <s v="COOPERSVILLE"/>
    <x v="37"/>
    <x v="268"/>
    <n v="192503"/>
    <s v="Job"/>
    <d v="2023-11-03T00:00:00"/>
    <x v="3"/>
    <s v="QVS95     "/>
    <s v="Freight Charges"/>
    <n v="1"/>
    <n v="95.6"/>
    <n v="95.6"/>
    <n v="23.9"/>
    <s v="Nick Nassif"/>
    <s v="acctpay@continentaldfllc.com"/>
  </r>
  <r>
    <s v="KROGER LAYTON DAIRY - ICE CREAM LAB"/>
    <s v="KRO1010"/>
    <s v="RANDY NELSON   MAX TORRES"/>
    <s v="max.torres@kroger.com;isaac.feyedelem@kroger.com; Anthony.garrett@kroger.com"/>
    <d v="2024-02-27T00:00:00"/>
    <s v="500 NORTH SUGAR STREET  BLDG #4"/>
    <s v="LAYTON"/>
    <x v="12"/>
    <x v="140"/>
    <n v="201790"/>
    <s v="Job"/>
    <d v="2023-12-20T00:00:00"/>
    <x v="3"/>
    <s v="QVS95     "/>
    <s v="Freight Charges"/>
    <n v="1"/>
    <n v="95.6"/>
    <n v="95.6"/>
    <n v="23.9"/>
    <m/>
    <s v="DQCIAccountsReceivable@eurofinsus.com; max.torres@kroger.com; isaac.feyedelem@kroger.com;morgan.clark@kroger.com "/>
  </r>
  <r>
    <s v="SCHREIBER FOODS - SMITHFIELD"/>
    <s v="SCH1011"/>
    <s v="Melisa Silva"/>
    <s v="Melisa.Silva@schreiberfoods.com"/>
    <d v="2024-01-09T00:00:00"/>
    <s v="6350 N 2150 WEST"/>
    <s v="SMITHFIELD"/>
    <x v="12"/>
    <x v="269"/>
    <n v="192909"/>
    <s v="Job"/>
    <d v="2023-11-03T00:00:00"/>
    <x v="3"/>
    <s v="QVS95     "/>
    <s v="Freight Charges"/>
    <n v="1"/>
    <n v="95.64"/>
    <n v="95.64"/>
    <n v="23.91"/>
    <s v="Melisa Silva"/>
    <s v="Melisa.Silva@schreiberfoods.com; Curt.Gillespie@schreiberfoods.com"/>
  </r>
  <r>
    <s v="SCHREIBER FOODS - SMITHFIELD"/>
    <s v="SCH1011"/>
    <s v="Melisa Silva"/>
    <s v="Melisa.Silva@schreiberfoods.com"/>
    <d v="2024-01-15T00:00:00"/>
    <s v="6350 N 2150 WEST"/>
    <s v="SMITHFIELD"/>
    <x v="12"/>
    <x v="269"/>
    <n v="203260"/>
    <s v="Y8GX"/>
    <d v="2024-01-15T00:00:00"/>
    <x v="3"/>
    <s v="QVS95     "/>
    <s v="Freight Charges"/>
    <n v="1"/>
    <n v="95.64"/>
    <n v="95.64"/>
    <n v="23.91"/>
    <s v="Melisa Silva"/>
    <s v="Melisa.Silva@schreiberfoods.com; Curt.Gillespie@schreiberfoods.com"/>
  </r>
  <r>
    <s v="Darigold - Portland, OR"/>
    <s v="WES1004"/>
    <s v="KATHLEEN MOMONT  MATT APLING"/>
    <s v="kathleen.momont@darigold.com; Matthew.Apling@darigold.com"/>
    <d v="2024-02-05T00:00:00"/>
    <s v="2720 SE 6TH AVE"/>
    <s v="PORTLAND"/>
    <x v="38"/>
    <x v="270"/>
    <n v="202614"/>
    <s v="Job"/>
    <d v="2024-01-02T00:00:00"/>
    <x v="3"/>
    <s v="QVS95     "/>
    <s v="Freight Charges"/>
    <n v="1"/>
    <n v="96"/>
    <n v="96"/>
    <n v="24"/>
    <s v="KATHLEEN MOMONT  MATT APLING"/>
    <s v="APinvoices@darigold.com; Jason.robinson@darigold.com; accounts.payable@darlgold.com"/>
  </r>
  <r>
    <s v="Darigold - Portland, OR"/>
    <s v="WES1004"/>
    <s v="KATHLEEN MOMONT  MATT APLING"/>
    <s v="kathleen.momont@darigold.com; Matthew.Apling@darigold.com"/>
    <d v="2024-03-04T00:00:00"/>
    <s v="2720 SE 6TH AVE"/>
    <s v="PORTLAND"/>
    <x v="38"/>
    <x v="270"/>
    <n v="202618"/>
    <s v="Job"/>
    <d v="2024-01-02T00:00:00"/>
    <x v="3"/>
    <s v="QVS95     "/>
    <s v="Freight Charges"/>
    <n v="1"/>
    <n v="96"/>
    <n v="96"/>
    <n v="24"/>
    <s v="KATHLEEN MOMONT  MATT APLING"/>
    <s v="APinvoices@darigold.com; Jason.robinson@darigold.com; accounts.payable@darlgold.com"/>
  </r>
  <r>
    <s v="Continental Dairy Facil - COOPERSVILLE"/>
    <s v="CSF1000"/>
    <s v="Nick Nassif"/>
    <s v="dvandermale@continentaldfllc.com; nnassif@continentaldfllc.com; gatech@continentaldfllc.com"/>
    <d v="2024-01-23T00:00:00"/>
    <s v="999 W. RANDALL STREET"/>
    <s v="COOPERSVILLE"/>
    <x v="37"/>
    <x v="268"/>
    <n v="192504"/>
    <s v="Job"/>
    <d v="2023-11-03T00:00:00"/>
    <x v="3"/>
    <s v="QVS95     "/>
    <s v="Freight Charges"/>
    <n v="1"/>
    <n v="96.04"/>
    <n v="96.04"/>
    <n v="24.01"/>
    <s v="Nick Nassif"/>
    <s v="acctpay@continentaldfllc.com"/>
  </r>
  <r>
    <s v="Dean Foods - City of Industry, CA"/>
    <s v="HEA1040"/>
    <s v="GINA AGUILA  (WAS SANTEE DAIRIES) "/>
    <s v="gina_aguila@deanfoods.com; gina.aguila@altadenadairy.com"/>
    <d v="2024-01-03T00:00:00"/>
    <s v="17851 E RAILROAD STREET"/>
    <s v="CITY OF INDUSTRY"/>
    <x v="7"/>
    <x v="173"/>
    <n v="192659"/>
    <s v="Job"/>
    <d v="2023-11-03T00:00:00"/>
    <x v="3"/>
    <s v="QVS95     "/>
    <s v="Freight Charges"/>
    <n v="1"/>
    <n v="96.12"/>
    <n v="96.12"/>
    <n v="24.03"/>
    <s v="WAS SANTEE DAIRIES GINA AGUILA"/>
    <s v="gina_aguila@deanfoods.com; invoices@deanfoods.coupahost.com"/>
  </r>
  <r>
    <s v="Panhandle Products, LLC"/>
    <s v="BRU1025"/>
    <s v="Elbia Galo"/>
    <s v="mzuniga@texascheese.net;mlopez@texascheese.net;mrivera@texascheese.net;|egalo@texascheese.net;Mlopez@texascheese.net"/>
    <d v="2024-01-22T00:00:00"/>
    <s v="5056 W Road G"/>
    <s v="Dumas"/>
    <x v="15"/>
    <x v="218"/>
    <n v="202105"/>
    <s v="Job"/>
    <d v="2023-12-27T00:00:00"/>
    <x v="3"/>
    <s v="QVS95     "/>
    <s v="Freight Charges"/>
    <n v="1"/>
    <n v="96.12"/>
    <n v="96.12"/>
    <n v="24.03"/>
    <s v="Monica Zuniga"/>
    <s v="crodriguez@texascheese.net, ap@texascheese.net"/>
  </r>
  <r>
    <s v="Continental Dairy Facil - COOPERSVILLE"/>
    <s v="CSF1000"/>
    <s v="Nick Nassif"/>
    <s v="dvandermale@continentaldfllc.com; nnassif@continentaldfllc.com; gatech@continentaldfllc.com"/>
    <d v="2024-02-06T00:00:00"/>
    <s v="999 W. RANDALL STREET"/>
    <s v="COOPERSVILLE"/>
    <x v="37"/>
    <x v="268"/>
    <n v="192505"/>
    <s v="Job"/>
    <d v="2023-11-03T00:00:00"/>
    <x v="3"/>
    <s v="QVS95     "/>
    <s v="Freight Charges"/>
    <n v="1"/>
    <n v="96.2"/>
    <n v="96.2"/>
    <n v="24.05"/>
    <s v="Nick Nassif"/>
    <s v="acctpay@continentaldfllc.com"/>
  </r>
  <r>
    <s v="Continental Dairy Facil - COOPERSVILLE"/>
    <s v="CSF1000"/>
    <s v="Nick Nassif"/>
    <s v="dvandermale@continentaldfllc.com; nnassif@continentaldfllc.com; gatech@continentaldfllc.com"/>
    <d v="2024-03-04T00:00:00"/>
    <s v="999 W. RANDALL STREET"/>
    <s v="COOPERSVILLE"/>
    <x v="37"/>
    <x v="268"/>
    <n v="192507"/>
    <s v="Job"/>
    <d v="2023-11-03T00:00:00"/>
    <x v="3"/>
    <s v="QVS95     "/>
    <s v="Freight Charges"/>
    <n v="1"/>
    <n v="96.2"/>
    <n v="96.2"/>
    <n v="24.05"/>
    <s v="Nick Nassif"/>
    <s v="acctpay@continentaldfllc.com"/>
  </r>
  <r>
    <s v="Dean Foods - Schuylkill Haven, PA"/>
    <s v="LEH1015"/>
    <s v="JEFF BATZ"/>
    <s v="jeff_batz@deanfoods.com; jeff.batz@dfamilk.com"/>
    <d v="2024-02-12T00:00:00"/>
    <s v="110 MANHEIM ROAD"/>
    <s v="SCHUYLKILL HAVEN"/>
    <x v="1"/>
    <x v="196"/>
    <n v="192988"/>
    <s v="Job"/>
    <d v="2023-11-03T00:00:00"/>
    <x v="3"/>
    <s v="QVS95     "/>
    <s v="Freight Charges"/>
    <n v="1"/>
    <n v="96.2"/>
    <n v="96.2"/>
    <n v="24.05"/>
    <s v="Jeff Batz"/>
    <s v="invoices@deanfoods.coupahost.com;  joan_stevenosky@deanfoods.com"/>
  </r>
  <r>
    <s v="SCHREIBER FOODS - SMITHFIELD"/>
    <s v="SCH1011"/>
    <s v="Melisa Silva"/>
    <s v="Melisa.Silva@schreiberfoods.com"/>
    <d v="2024-02-05T00:00:00"/>
    <s v="6350 N 2150 WEST"/>
    <s v="SMITHFIELD"/>
    <x v="12"/>
    <x v="269"/>
    <n v="192910"/>
    <s v="Job"/>
    <d v="2023-11-03T00:00:00"/>
    <x v="3"/>
    <s v="QVS95     "/>
    <s v="Freight Charges"/>
    <n v="1"/>
    <n v="96.24"/>
    <n v="96.24"/>
    <n v="24.06"/>
    <s v="Melisa Silva"/>
    <s v="Melisa.Silva@schreiberfoods.com; Curt.Gillespie@schreiberfoods.com"/>
  </r>
  <r>
    <s v="SCHREIBER FOODS - SMITHFIELD"/>
    <s v="SCH1011"/>
    <s v="Melisa Silva"/>
    <s v="Melisa.Silva@schreiberfoods.com"/>
    <d v="2024-03-04T00:00:00"/>
    <s v="6350 N 2150 WEST"/>
    <s v="SMITHFIELD"/>
    <x v="12"/>
    <x v="269"/>
    <n v="192912"/>
    <s v="Job"/>
    <d v="2023-11-03T00:00:00"/>
    <x v="3"/>
    <s v="QVS95     "/>
    <s v="Freight Charges"/>
    <n v="1"/>
    <n v="96.24"/>
    <n v="96.24"/>
    <n v="24.06"/>
    <s v="Melisa Silva"/>
    <s v="Melisa.Silva@schreiberfoods.com; Curt.Gillespie@schreiberfoods.com"/>
  </r>
  <r>
    <s v="MILK SPECIALTIES GLOBAL"/>
    <s v="MIL1090"/>
    <s v="Alan Abney Beth Koenig"/>
    <s v="AAbney@milkspecialties.com; BKoenig@milkspecialties.com"/>
    <d v="2024-01-30T00:00:00"/>
    <s v="715 N DIVISADERO ST"/>
    <s v="VISALIA"/>
    <x v="7"/>
    <x v="175"/>
    <n v="193638"/>
    <s v="Job"/>
    <d v="2023-11-07T00:00:00"/>
    <x v="3"/>
    <s v="QVS95     "/>
    <s v="Freight Charges"/>
    <n v="1"/>
    <n v="96.28"/>
    <n v="96.28"/>
    <n v="24.07"/>
    <s v="ACCOUNTS PAYABLE"/>
    <s v="actpay@milkspecialties.com"/>
  </r>
  <r>
    <s v="Darigold - Portland, OR"/>
    <s v="WES1004"/>
    <s v="KATHLEEN MOMONT  MATT APLING"/>
    <s v="kathleen.momont@darigold.com; Matthew.Apling@darigold.com"/>
    <d v="2024-02-20T00:00:00"/>
    <s v="2720 SE 6TH AVE"/>
    <s v="PORTLAND"/>
    <x v="38"/>
    <x v="270"/>
    <n v="202616"/>
    <s v="Job"/>
    <d v="2024-01-02T00:00:00"/>
    <x v="3"/>
    <s v="QVS95     "/>
    <s v="Freight Charges"/>
    <n v="1"/>
    <n v="96.28"/>
    <n v="96.28"/>
    <n v="24.07"/>
    <s v="KATHLEEN MOMONT  MATT APLING"/>
    <s v="APinvoices@darigold.com; Jason.robinson@darigold.com; accounts.payable@darlgold.com"/>
  </r>
  <r>
    <s v="Saputo Dairy Foods USA - Sulphur Spring"/>
    <s v="MOR1006"/>
    <s v="Keila Perez-Lewis  TRACY MCCORMICK  CARLA GLOSSUP"/>
    <s v="Keila.Perez-Lewis@saputo.com; Carla.Glossup@Saputo.com; elizabeth.bustos@saputo.com"/>
    <d v="2024-02-15T00:00:00"/>
    <s v="300 INDUSTRIAL DRIVE EAST"/>
    <s v="SULPHUR SPRINGS"/>
    <x v="15"/>
    <x v="216"/>
    <n v="204038"/>
    <s v="Y8GX"/>
    <d v="2024-02-15T00:00:00"/>
    <x v="3"/>
    <s v="QVS95     "/>
    <s v="Freight Charges"/>
    <n v="1"/>
    <n v="96.4"/>
    <n v="96.4"/>
    <n v="24.1"/>
    <s v="Accounts Payable"/>
    <s v="scusaapinvoices@saputo.com"/>
  </r>
  <r>
    <s v="Continental Dairy Facil - COOPERSVILLE"/>
    <s v="CSF1000"/>
    <s v="Nick Nassif"/>
    <s v="dvandermale@continentaldfllc.com; nnassif@continentaldfllc.com; gatech@continentaldfllc.com"/>
    <d v="2024-02-19T00:00:00"/>
    <s v="999 W. RANDALL STREET"/>
    <s v="COOPERSVILLE"/>
    <x v="37"/>
    <x v="268"/>
    <n v="192506"/>
    <s v="Job"/>
    <d v="2023-11-03T00:00:00"/>
    <x v="3"/>
    <s v="QVS95     "/>
    <s v="Freight Charges"/>
    <n v="1"/>
    <n v="96.52"/>
    <n v="96.52"/>
    <n v="24.13"/>
    <s v="Nick Nassif"/>
    <s v="acctpay@continentaldfllc.com"/>
  </r>
  <r>
    <s v="McCarty Family Farms"/>
    <s v="MCC1010"/>
    <s v="Sandra Galvan"/>
    <s v="zscales@mccartyfamilyfarms.com; lfranklin@mccartyfamilyfarms.com; sgalvan@mccartyfamilyfarms.com; gfaircloth@mccartyfamilyfarms.com"/>
    <d v="2024-01-23T00:00:00"/>
    <s v="2231 COUNTY ROAD 31"/>
    <s v="REXFORD"/>
    <x v="25"/>
    <x v="262"/>
    <n v="194258"/>
    <s v="Job"/>
    <d v="2023-11-10T00:00:00"/>
    <x v="3"/>
    <s v="QVS95     "/>
    <s v="Freight Charges"/>
    <n v="1"/>
    <n v="96.56"/>
    <n v="96.56"/>
    <n v="24.14"/>
    <s v="Sandra Galvan"/>
    <s v="ap@mccartyfamilyfarms.com; bdempewolf@mccartyfamilyfarms.com"/>
  </r>
  <r>
    <s v="ALTA-DENA DAIRY"/>
    <s v="ALT1005"/>
    <s v="Grace Cheng MIMI LEE"/>
    <s v="gcheng1@dfamilk.com; mimi.lee@altadenadairy.com"/>
    <d v="2024-02-13T00:00:00"/>
    <s v="17637 E VALLEY BLVD"/>
    <s v="CITY OF INDUSTRY"/>
    <x v="7"/>
    <x v="181"/>
    <n v="199256"/>
    <s v="Job"/>
    <d v="2023-12-11T00:00:00"/>
    <x v="3"/>
    <s v="QVS95     "/>
    <s v="Freight Charges"/>
    <n v="1"/>
    <n v="96.6"/>
    <n v="96.6"/>
    <n v="24.15"/>
    <s v="CAROLYN YU x260 VINOD VYAS"/>
    <s v="invoices@deanfoods.coupahost.com"/>
  </r>
  <r>
    <s v="DEPT OF PUBLIC HEALTH"/>
    <s v="STA1011"/>
    <s v="KIM HOLMES-TALBOT  Laurn Mank"/>
    <s v="Kimberly.Holmes-Talbot@ct.gov; Laurn.mank@ct.gov"/>
    <d v="2024-01-16T00:00:00"/>
    <s v="395 WEST STREET"/>
    <s v="ROCKY HILL"/>
    <x v="33"/>
    <x v="151"/>
    <n v="195745"/>
    <s v="Job"/>
    <d v="2023-12-07T00:00:00"/>
    <x v="3"/>
    <s v="QVS95     "/>
    <s v="Freight Charges"/>
    <n v="1"/>
    <n v="96.64"/>
    <n v="96.64"/>
    <n v="24.16"/>
    <s v="Stacy Kinney Purchasing  Rafael Conde"/>
    <s v="Carlarae.Rodriguez@ct.gov"/>
  </r>
  <r>
    <s v="Dean Foods - Houston, TX"/>
    <s v="OAK1005"/>
    <s v="Sarah Lynn Emberley"/>
    <s v="sarah.emberley@dfamilk.com; henry.nguyen@dfamilk.com"/>
    <d v="2024-01-17T00:00:00"/>
    <s v="3430 LEELAND"/>
    <s v="HOUSTON"/>
    <x v="15"/>
    <x v="271"/>
    <n v="203312"/>
    <s v="Y8GX"/>
    <d v="2024-01-17T00:00:00"/>
    <x v="3"/>
    <s v="QVS95     "/>
    <s v="Freight Charges"/>
    <n v="1"/>
    <n v="96.64"/>
    <n v="96.64"/>
    <n v="24.16"/>
    <s v="Sarah Lynn Emberley"/>
    <s v=" invoices@deanfoods.coupahost.com"/>
  </r>
  <r>
    <s v="Dean Foods - City of Industry, CA"/>
    <s v="HEA1040"/>
    <s v="GINA AGUILA  (WAS SANTEE DAIRIES) "/>
    <s v="gina_aguila@deanfoods.com; gina.aguila@altadenadairy.com"/>
    <d v="2024-02-27T00:00:00"/>
    <s v="17851 E RAILROAD STREET"/>
    <s v="CITY OF INDUSTRY"/>
    <x v="7"/>
    <x v="173"/>
    <n v="192663"/>
    <s v="Job"/>
    <d v="2023-11-03T00:00:00"/>
    <x v="3"/>
    <s v="QVS95     "/>
    <s v="Freight Charges"/>
    <n v="1"/>
    <n v="96.76"/>
    <n v="96.76"/>
    <n v="24.19"/>
    <s v="WAS SANTEE DAIRIES GINA AGUILA"/>
    <s v="gina_aguila@deanfoods.com; invoices@deanfoods.coupahost.com"/>
  </r>
  <r>
    <s v="Crystal Creamery - Foster Farms - Fortu"/>
    <s v="FOS1001"/>
    <s v="Anthony Gennrich, Sumindar Kaur"/>
    <s v="agennrich@crystalcreamery.com; skaur@crystalcreamery.com"/>
    <d v="2024-02-27T00:00:00"/>
    <s v="415 KANSAS AVE"/>
    <s v="MODESTO"/>
    <x v="7"/>
    <x v="178"/>
    <n v="203380"/>
    <s v="Job"/>
    <d v="2024-01-19T00:00:00"/>
    <x v="3"/>
    <s v="QVS95     "/>
    <s v="Freight Charges"/>
    <n v="1"/>
    <n v="96.76"/>
    <n v="96.76"/>
    <n v="24.19"/>
    <s v="Anthony Gennrich"/>
    <s v="ap1@crystalcreamery.com"/>
  </r>
  <r>
    <s v="Organic Milk Exchange"/>
    <s v="ORG1040"/>
    <s v="Alex Meldrum"/>
    <s v="alexander.meldrum@wildrosefoods.com"/>
    <d v="2024-02-26T00:00:00"/>
    <s v="18555 SW Teton Ave"/>
    <s v="Tualatin"/>
    <x v="38"/>
    <x v="272"/>
    <n v="204071"/>
    <s v="Job"/>
    <d v="2024-02-19T00:00:00"/>
    <x v="3"/>
    <s v="QVS95     "/>
    <s v="Freight Charges"/>
    <n v="1"/>
    <n v="96.76"/>
    <n v="96.76"/>
    <n v="24.19"/>
    <s v="Alex Meldrum"/>
    <s v="alexander.meldrum@wildrosefoods.com; accountspayable@keystone-pacific.com"/>
  </r>
  <r>
    <s v="DEPT OF PUBLIC HEALTH"/>
    <s v="STA1011"/>
    <s v="KIM HOLMES-TALBOT  Laurn Mank"/>
    <s v="Kimberly.Holmes-Talbot@ct.gov; Laurn.mank@ct.gov"/>
    <d v="2024-01-03T00:00:00"/>
    <s v="395 WEST STREET"/>
    <s v="ROCKY HILL"/>
    <x v="33"/>
    <x v="151"/>
    <n v="195743"/>
    <s v="Job"/>
    <d v="2023-12-07T00:00:00"/>
    <x v="3"/>
    <s v="QVS95     "/>
    <s v="Freight Charges"/>
    <n v="1"/>
    <n v="96.92"/>
    <n v="96.92"/>
    <n v="24.23"/>
    <s v="Stacy Kinney Purchasing  Rafael Conde"/>
    <s v="Carlarae.Rodriguez@ct.gov"/>
  </r>
  <r>
    <s v="DEPT OF PUBLIC HEALTH"/>
    <s v="STA1011"/>
    <s v="KIM HOLMES-TALBOT  Laurn Mank"/>
    <s v="Kimberly.Holmes-Talbot@ct.gov; Laurn.mank@ct.gov"/>
    <d v="2024-01-30T00:00:00"/>
    <s v="395 WEST STREET"/>
    <s v="ROCKY HILL"/>
    <x v="33"/>
    <x v="151"/>
    <n v="195747"/>
    <s v="Job"/>
    <d v="2023-12-07T00:00:00"/>
    <x v="3"/>
    <s v="QVS95     "/>
    <s v="Freight Charges"/>
    <n v="1"/>
    <n v="97.08"/>
    <n v="97.08"/>
    <n v="24.27"/>
    <s v="Stacy Kinney Purchasing  Rafael Conde"/>
    <s v="Carlarae.Rodriguez@ct.gov"/>
  </r>
  <r>
    <s v="CHOBANI LLC, Idaho"/>
    <s v="CHO1000"/>
    <s v="Melisa Kytle "/>
    <s v="Melisa.Kytle@chobani.com; Lisa.Wilson@chobani.com;Benito.Gonzalez@chobani.com"/>
    <d v="2024-01-30T00:00:00"/>
    <s v="3450 Kimberly RD"/>
    <s v="Twin Falls"/>
    <x v="19"/>
    <x v="160"/>
    <n v="202488"/>
    <s v="Job"/>
    <d v="2023-12-29T00:00:00"/>
    <x v="3"/>
    <s v="QVS95     "/>
    <s v="Freight Charges"/>
    <n v="1"/>
    <n v="97.08"/>
    <n v="97.08"/>
    <n v="24.27"/>
    <s v=""/>
    <s v="PAYABLES@CHOBANI.COM"/>
  </r>
  <r>
    <s v="MARVA MAID DAIRY"/>
    <s v="MAR1025"/>
    <s v="Christian Reid"/>
    <s v="creid@mdvamilk.com; sreynolds@marvamaid.com; sreynolds@mdvamilk.com; apiepenhagen@mdvamilk.com; "/>
    <d v="2024-01-30T00:00:00"/>
    <s v="5500 CHESTNUT AVENUE"/>
    <s v="NEWPORT NEWS"/>
    <x v="36"/>
    <x v="166"/>
    <n v="203382"/>
    <s v="Job"/>
    <d v="2024-01-19T00:00:00"/>
    <x v="3"/>
    <s v="QVS95     "/>
    <s v="Freight Charges"/>
    <n v="1"/>
    <n v="97.08"/>
    <n v="97.08"/>
    <n v="24.27"/>
    <s v="SARA REYNOLDS"/>
    <s v="acctspayable@marvamaid.com"/>
  </r>
  <r>
    <s v="DFA - Guida's Dairy"/>
    <s v="GUI1010"/>
    <s v="Chris Coleman"/>
    <s v="noor.almozani@dfamilk.com; christopher.coleman1@dfamilk.com"/>
    <d v="2024-02-12T00:00:00"/>
    <s v="433 PARK ST"/>
    <s v="NEW BRITAIN"/>
    <x v="33"/>
    <x v="250"/>
    <n v="195138"/>
    <s v="Job"/>
    <d v="2023-11-22T00:00:00"/>
    <x v="3"/>
    <s v="QVS95     "/>
    <s v="Freight Charges"/>
    <n v="1"/>
    <n v="97.4"/>
    <n v="97.4"/>
    <n v="24.35"/>
    <s v="EMILY HUSLANDER"/>
    <s v="dairybrandsinvoices@dfamilk.com"/>
  </r>
  <r>
    <s v="DEPT OF PUBLIC HEALTH"/>
    <s v="STA1011"/>
    <s v="KIM HOLMES-TALBOT  Laurn Mank"/>
    <s v="Kimberly.Holmes-Talbot@ct.gov; Laurn.mank@ct.gov"/>
    <d v="2024-02-13T00:00:00"/>
    <s v="395 WEST STREET"/>
    <s v="ROCKY HILL"/>
    <x v="33"/>
    <x v="151"/>
    <n v="195749"/>
    <s v="Job"/>
    <d v="2023-12-07T00:00:00"/>
    <x v="3"/>
    <s v="QVS95     "/>
    <s v="Freight Charges"/>
    <n v="1"/>
    <n v="97.4"/>
    <n v="97.4"/>
    <n v="24.35"/>
    <s v="Stacy Kinney Purchasing  Rafael Conde"/>
    <s v="Carlarae.Rodriguez@ct.gov"/>
  </r>
  <r>
    <s v="Lactalis US Yogurt, Inc DBA Stonyfield Farm, Inc"/>
    <s v="STO1010"/>
    <s v="Lauren Johnston"/>
    <s v="lauren.johnston@us.lactalis.com"/>
    <d v="2024-02-13T00:00:00"/>
    <s v="10 BURTON DRIVE"/>
    <s v="LONDONDERRY"/>
    <x v="35"/>
    <x v="161"/>
    <n v="202561"/>
    <s v="Job"/>
    <d v="2024-01-02T00:00:00"/>
    <x v="3"/>
    <s v="QVS95     "/>
    <s v="Freight Charges"/>
    <n v="1"/>
    <n v="97.4"/>
    <n v="97.4"/>
    <n v="24.35"/>
    <s v="Linda LeBrun"/>
    <s v="LUSY-AP@us.lactalis.com"/>
  </r>
  <r>
    <s v="DEPT OF PUBLIC HEALTH"/>
    <s v="STA1011"/>
    <s v="KIM HOLMES-TALBOT  Laurn Mank"/>
    <s v="Kimberly.Holmes-Talbot@ct.gov; Laurn.mank@ct.gov"/>
    <d v="2024-02-27T00:00:00"/>
    <s v="395 WEST STREET"/>
    <s v="ROCKY HILL"/>
    <x v="33"/>
    <x v="151"/>
    <n v="195751"/>
    <s v="Job"/>
    <d v="2023-12-07T00:00:00"/>
    <x v="3"/>
    <s v="QVS95     "/>
    <s v="Freight Charges"/>
    <n v="1"/>
    <n v="97.56"/>
    <n v="97.56"/>
    <n v="24.39"/>
    <s v="Stacy Kinney Purchasing  Rafael Conde"/>
    <s v="Carlarae.Rodriguez@ct.gov"/>
  </r>
  <r>
    <s v="MARVA MAID DAIRY"/>
    <s v="MAR1025"/>
    <s v="Christian Reid"/>
    <s v="creid@mdvamilk.com; sreynolds@marvamaid.com; sreynolds@mdvamilk.com; apiepenhagen@mdvamilk.com; "/>
    <d v="2024-02-26T00:00:00"/>
    <s v="5500 CHESTNUT AVENUE"/>
    <s v="NEWPORT NEWS"/>
    <x v="36"/>
    <x v="166"/>
    <n v="203384"/>
    <s v="Job"/>
    <d v="2024-01-19T00:00:00"/>
    <x v="3"/>
    <s v="QVS95     "/>
    <s v="Freight Charges"/>
    <n v="1"/>
    <n v="97.56"/>
    <n v="97.56"/>
    <n v="24.39"/>
    <s v="SARA REYNOLDS"/>
    <s v="acctspayable@marvamaid.com"/>
  </r>
  <r>
    <s v="BEL BRANDS USA"/>
    <s v="BEL1010"/>
    <s v="TAYLOR PORTER"/>
    <s v="tporter@belbrandsusa.com; hclements@belbrandsusa.com; marilyn.burke@groupe-bel.com"/>
    <d v="2024-02-12T00:00:00"/>
    <s v="602 WEST MAIN ST"/>
    <s v="LEITCHFIELD"/>
    <x v="22"/>
    <x v="273"/>
    <n v="199299"/>
    <s v="Job"/>
    <d v="2023-12-11T00:00:00"/>
    <x v="3"/>
    <s v="QVS95     "/>
    <s v="Freight Charges"/>
    <n v="1"/>
    <n v="98.16"/>
    <n v="98.16"/>
    <n v="24.54"/>
    <s v="TAYLOR PORTER"/>
    <s v="us_ap@groupe-bel.com"/>
  </r>
  <r>
    <s v="Darigold - Boise, ID"/>
    <s v="WES1007"/>
    <s v="JASON GIDDINGS  ELI FRAZIER"/>
    <s v="Jason.Giddings@Darigold.com;"/>
    <d v="2024-01-15T00:00:00"/>
    <s v="618 ALLUMBAUGH"/>
    <s v="BOISE"/>
    <x v="19"/>
    <x v="274"/>
    <n v="196075"/>
    <s v="Job"/>
    <d v="2023-12-07T00:00:00"/>
    <x v="3"/>
    <s v="QVS95     "/>
    <s v="Freight Charges"/>
    <n v="3"/>
    <n v="296.95999999999998"/>
    <n v="98.986666666666665"/>
    <n v="24.746666666666666"/>
    <s v="Accounts Payable"/>
    <s v="accounts.payable@darigold.com; APInvoices@darigold.com; Jason.Giddings@Darigold.com"/>
  </r>
  <r>
    <s v="SORRENTO LACTALIS - NAMPA"/>
    <s v="SOR1011"/>
    <s v="Shauntay Berber "/>
    <s v="Shauntay.Berber@us.Lactalis.com"/>
    <d v="2024-01-25T00:00:00"/>
    <s v="4912 EAST FRANKLIN RD"/>
    <s v="NAMPA"/>
    <x v="19"/>
    <x v="275"/>
    <n v="203527"/>
    <s v="Y8GX"/>
    <d v="2024-01-25T00:00:00"/>
    <x v="3"/>
    <s v="QVS95     "/>
    <s v="Freight Charges"/>
    <n v="1"/>
    <n v="99.12"/>
    <n v="99.12"/>
    <n v="24.78"/>
    <s v="Shauntay Berber Lyndee Atchley "/>
    <s v="LAG-AP-NAMPA@us.lactalis.com"/>
  </r>
  <r>
    <s v="DFA - Meadowlark - Garden City, KS"/>
    <s v="DAI1150"/>
    <s v="MESHACK ONDERI  MONICA SORIANO"/>
    <s v="monderi@dfamilk.com; msoriano@dfamilk.com; jscott3@dfamilk.com"/>
    <d v="2024-02-13T00:00:00"/>
    <s v="330 S HWY 83"/>
    <s v="GARDEN CITY"/>
    <x v="25"/>
    <x v="191"/>
    <n v="196651"/>
    <s v="Job"/>
    <d v="2023-12-08T00:00:00"/>
    <x v="3"/>
    <s v="QVS95     "/>
    <s v="Freight Charges"/>
    <n v="1"/>
    <n v="99.24"/>
    <n v="99.24"/>
    <n v="24.81"/>
    <s v="MESHACK ONDERI"/>
    <s v="DQCIAccountsReceivable@EurofinsUS.com"/>
  </r>
  <r>
    <s v="SCHREIBER FOODS INC"/>
    <s v="SCH1008"/>
    <s v="RYAN JOHNSON  BONNIE FULLER"/>
    <s v="bonnie.fuller@schreiberfoods.com; seth.stine@schreiberfoods.com;sam.forbear@schreiberfoods.com"/>
    <d v="2024-01-16T00:00:00"/>
    <s v="208 E DYKEMAN ROAD"/>
    <s v="SHIPPENSBURG"/>
    <x v="1"/>
    <x v="276"/>
    <n v="198585"/>
    <s v="Job"/>
    <d v="2023-12-08T00:00:00"/>
    <x v="3"/>
    <s v="QVS95     "/>
    <s v="Freight Charges"/>
    <n v="1"/>
    <n v="99.28"/>
    <n v="99.28"/>
    <n v="24.82"/>
    <s v="RYAN JOHNSON  BONNIE FULLER"/>
    <s v="invoicesusapo@schreiberfoods.com"/>
  </r>
  <r>
    <s v="Land O'Lakes - Vermont Creamery"/>
    <s v="VER1010"/>
    <s v="Mike Jacques"/>
    <s v="mjacques@vermontcreamery.com; skliman@vermontcreamery.com"/>
    <d v="2024-01-15T00:00:00"/>
    <s v="29 Pitman Road"/>
    <s v="Websterville"/>
    <x v="39"/>
    <x v="277"/>
    <n v="199058"/>
    <s v="Job"/>
    <d v="2023-12-11T00:00:00"/>
    <x v="3"/>
    <s v="QVS95     "/>
    <s v="Freight Charges"/>
    <n v="1"/>
    <n v="99.28"/>
    <n v="99.28"/>
    <n v="24.82"/>
    <s v="Mike Jacques"/>
    <s v="mjacques@vermontcreamery.com; dqciaccountsreceivable@eurofinsus.com"/>
  </r>
  <r>
    <s v="Panhandle Products, LLC"/>
    <s v="BRU1025"/>
    <s v="Elbia Galo"/>
    <s v="mzuniga@texascheese.net;mlopez@texascheese.net;mrivera@texascheese.net;|egalo@texascheese.net;Mlopez@texascheese.net"/>
    <d v="2024-01-15T00:00:00"/>
    <s v="5056 W Road G"/>
    <s v="Dumas"/>
    <x v="15"/>
    <x v="218"/>
    <n v="202104"/>
    <s v="Job"/>
    <d v="2023-12-27T00:00:00"/>
    <x v="3"/>
    <s v="QVS95     "/>
    <s v="Freight Charges"/>
    <n v="1"/>
    <n v="99.28"/>
    <n v="99.28"/>
    <n v="24.82"/>
    <s v="Monica Zuniga"/>
    <s v="crodriguez@texascheese.net, ap@texascheese.net"/>
  </r>
  <r>
    <s v="BRAUMS ICE CREAM &amp; DAIRY"/>
    <s v="BRA1001"/>
    <s v="Barry Cook"/>
    <s v="JLowe@braums.com; lab@braums.com; troy.miller@braums.com"/>
    <d v="2024-01-15T00:00:00"/>
    <s v="491 C.S.2880"/>
    <s v="TUTTLE"/>
    <x v="23"/>
    <x v="211"/>
    <n v="203057"/>
    <s v="Job"/>
    <d v="2024-01-10T00:00:00"/>
    <x v="3"/>
    <s v="QVS95     "/>
    <s v="Freight Charges"/>
    <n v="1"/>
    <n v="99.28"/>
    <n v="99.28"/>
    <n v="24.82"/>
    <s v="Mickie Banks"/>
    <s v="mbanks@braums.com"/>
  </r>
  <r>
    <s v="MillRoad Dairy"/>
    <s v="MIL1000"/>
    <s v="Jordan Napolsik"/>
    <s v="jnapolski@millroaddairy.com"/>
    <d v="2024-01-15T00:00:00"/>
    <s v="12 Mill Road"/>
    <s v="WhiteHouse Station"/>
    <x v="14"/>
    <x v="219"/>
    <n v="203261"/>
    <s v="Y8GX"/>
    <d v="2024-01-15T00:00:00"/>
    <x v="3"/>
    <s v="QVS95     "/>
    <s v="Freight Charges"/>
    <n v="1"/>
    <n v="99.28"/>
    <n v="99.28"/>
    <n v="24.82"/>
    <s v="Accounts Payable"/>
    <s v="invoices@millroaddairy.com"/>
  </r>
  <r>
    <s v="WALMART"/>
    <s v="WAL1000"/>
    <s v="Dustin Sutherland "/>
    <s v="Dustin.Sutherland@walmart.com; Chris.Andrews@walmart.com"/>
    <d v="2024-01-15T00:00:00"/>
    <s v="2150 WEST PLEASANT CENTER ROAD"/>
    <s v="FORT WAYNE"/>
    <x v="26"/>
    <x v="278"/>
    <n v="194528"/>
    <s v="Job"/>
    <d v="2023-11-10T00:00:00"/>
    <x v="3"/>
    <s v="QVS95     "/>
    <s v="Freight Charges"/>
    <n v="1"/>
    <n v="99.36"/>
    <n v="99.36"/>
    <n v="24.84"/>
    <s v="Christopher Andrews"/>
    <s v="GBSMANINV@walmart.com; Satarah.lemke@walmart.com; Jenni.Rogness@walmart.com; Chris.Andrews@walmart.com"/>
  </r>
  <r>
    <s v="SCHREIBER FOODS - SMITHFIELD"/>
    <s v="SCH1011"/>
    <s v="Melisa Silva"/>
    <s v="Melisa.Silva@schreiberfoods.com"/>
    <d v="2024-01-02T00:00:00"/>
    <s v="6350 N 2150 WEST"/>
    <s v="SMITHFIELD"/>
    <x v="12"/>
    <x v="269"/>
    <n v="192908"/>
    <s v="Job"/>
    <d v="2023-11-03T00:00:00"/>
    <x v="3"/>
    <s v="QVS95     "/>
    <s v="Freight Charges"/>
    <n v="1"/>
    <n v="99.6"/>
    <n v="99.6"/>
    <n v="24.9"/>
    <s v="Melisa Silva"/>
    <s v="Melisa.Silva@schreiberfoods.com; Curt.Gillespie@schreiberfoods.com"/>
  </r>
  <r>
    <s v="Land O'Lakes - Vermont Creamery"/>
    <s v="VER1010"/>
    <s v="Mike Jacques"/>
    <s v="mjacques@vermontcreamery.com; skliman@vermontcreamery.com"/>
    <d v="2024-01-02T00:00:00"/>
    <s v="29 Pitman Road"/>
    <s v="Websterville"/>
    <x v="39"/>
    <x v="277"/>
    <n v="199057"/>
    <s v="Job"/>
    <d v="2023-12-11T00:00:00"/>
    <x v="3"/>
    <s v="QVS95     "/>
    <s v="Freight Charges"/>
    <n v="1"/>
    <n v="99.6"/>
    <n v="99.6"/>
    <n v="24.9"/>
    <s v="Mike Jacques"/>
    <s v="mjacques@vermontcreamery.com; dqciaccountsreceivable@eurofinsus.com"/>
  </r>
  <r>
    <s v="Panhandle Products, LLC"/>
    <s v="BRU1025"/>
    <s v="Elbia Galo"/>
    <s v="mzuniga@texascheese.net;mlopez@texascheese.net;mrivera@texascheese.net;|egalo@texascheese.net;Mlopez@texascheese.net"/>
    <d v="2024-01-03T00:00:00"/>
    <s v="5056 W Road G"/>
    <s v="Dumas"/>
    <x v="15"/>
    <x v="218"/>
    <n v="202102"/>
    <s v="Job"/>
    <d v="2023-12-27T00:00:00"/>
    <x v="3"/>
    <s v="QVS95     "/>
    <s v="Freight Charges"/>
    <n v="1"/>
    <n v="99.6"/>
    <n v="99.6"/>
    <n v="24.9"/>
    <s v="Monica Zuniga"/>
    <s v="crodriguez@texascheese.net, ap@texascheese.net"/>
  </r>
  <r>
    <s v="OBERWEIS DAIRY INC"/>
    <s v="OBE1010"/>
    <s v="SHARON CERANEK"/>
    <s v="sharon.ceranek@oberweis.com; paige.little@oberweis.com; charissa.murphy@oberweis.com"/>
    <d v="2024-01-02T00:00:00"/>
    <s v="951 ICE CREAM DRIVE/SWEET ONE"/>
    <s v="NORTH AURORA"/>
    <x v="8"/>
    <x v="198"/>
    <n v="197721"/>
    <s v="Job"/>
    <d v="2023-12-08T00:00:00"/>
    <x v="3"/>
    <s v="QVS95     "/>
    <s v="Freight Charges"/>
    <n v="1"/>
    <n v="99.68"/>
    <n v="99.68"/>
    <n v="24.92"/>
    <s v="SHARON CERANEK"/>
    <s v="sharon.ceranek@oberweis.com"/>
  </r>
  <r>
    <s v="MAYFIELD DAIRY FARMS INC/ATHEN"/>
    <s v="MAY1010"/>
    <s v="ANITA BORING"/>
    <s v="anita.boring@dfamilk.com; tabatha.price@dfamilk.com"/>
    <d v="2024-01-30T00:00:00"/>
    <s v="806 MADISON AVE"/>
    <s v="ATHENS"/>
    <x v="3"/>
    <x v="205"/>
    <n v="194219"/>
    <s v="Job"/>
    <d v="2023-11-09T00:00:00"/>
    <x v="3"/>
    <s v="QVS95     "/>
    <s v="Freight Charges"/>
    <n v="1"/>
    <n v="99.76"/>
    <n v="99.76"/>
    <n v="24.94"/>
    <s v="ANITA BORING"/>
    <s v="invoices@deanfoods.coupahost.com"/>
  </r>
  <r>
    <s v="BLUEGRASS DAIRY &amp; FOOD INC"/>
    <s v="BLU1050"/>
    <s v="MIKE WERNIGK  John Ellingson"/>
    <s v="mwernigk@bluegrassdairy.com; john.ellingson@dfamilk.com; kaleigh.young@dfamilk.com"/>
    <d v="2024-01-23T00:00:00"/>
    <s v="1117 CLEVELAND AVE"/>
    <s v="GLASGOW"/>
    <x v="22"/>
    <x v="210"/>
    <n v="198151"/>
    <s v="Job"/>
    <d v="2023-12-08T00:00:00"/>
    <x v="3"/>
    <s v="QVS95     "/>
    <s v="Freight Charges"/>
    <n v="1"/>
    <n v="99.76"/>
    <n v="99.76"/>
    <n v="24.94"/>
    <s v="MIKE WERNIGK"/>
    <s v="ap@bluegrassdairy.com; mwernigk@bluegrassdairy.com"/>
  </r>
  <r>
    <s v="Panhandle Products, LLC"/>
    <s v="BRU1025"/>
    <s v="Elbia Galo"/>
    <s v="mzuniga@texascheese.net;mlopez@texascheese.net;mrivera@texascheese.net;|egalo@texascheese.net;Mlopez@texascheese.net"/>
    <d v="2024-01-30T00:00:00"/>
    <s v="5056 W Road G"/>
    <s v="Dumas"/>
    <x v="15"/>
    <x v="218"/>
    <n v="202106"/>
    <s v="Job"/>
    <d v="2023-12-27T00:00:00"/>
    <x v="3"/>
    <s v="QVS95     "/>
    <s v="Freight Charges"/>
    <n v="1"/>
    <n v="99.76"/>
    <n v="99.76"/>
    <n v="24.94"/>
    <s v="Monica Zuniga"/>
    <s v="crodriguez@texascheese.net, ap@texascheese.net"/>
  </r>
  <r>
    <s v="LONE STAR DAIRY PRODUCTS"/>
    <s v="LON1040"/>
    <s v="Louis Mungia "/>
    <s v="lmungia@lsdp.com; ctucker@lsdp.com; mhernandez@lsdp.com"/>
    <d v="2024-01-30T00:00:00"/>
    <s v="401 WEST HWY 60"/>
    <s v="CANYON"/>
    <x v="15"/>
    <x v="279"/>
    <n v="202549"/>
    <s v="Job"/>
    <d v="2024-01-02T00:00:00"/>
    <x v="3"/>
    <s v="QVS95     "/>
    <s v="Freight Charges"/>
    <n v="1"/>
    <n v="99.76"/>
    <n v="99.76"/>
    <n v="24.94"/>
    <s v="Louis Mungia "/>
    <s v="apadmin@lsdp.com"/>
  </r>
  <r>
    <s v="BRAUMS ICE CREAM &amp; DAIRY"/>
    <s v="BRA1001"/>
    <s v="Barry Cook"/>
    <s v="JLowe@braums.com; lab@braums.com; troy.miller@braums.com"/>
    <d v="2024-01-29T00:00:00"/>
    <s v="491 C.S.2880"/>
    <s v="TUTTLE"/>
    <x v="23"/>
    <x v="211"/>
    <n v="203058"/>
    <s v="Job"/>
    <d v="2024-01-10T00:00:00"/>
    <x v="3"/>
    <s v="QVS95     "/>
    <s v="Freight Charges"/>
    <n v="1"/>
    <n v="99.76"/>
    <n v="99.76"/>
    <n v="24.94"/>
    <s v="Mickie Banks"/>
    <s v="mbanks@braums.com"/>
  </r>
  <r>
    <s v="SCHREIBER FOODS INC"/>
    <s v="SCH1008"/>
    <s v="RYAN JOHNSON  BONNIE FULLER"/>
    <s v="bonnie.fuller@schreiberfoods.com; seth.stine@schreiberfoods.com;sam.forbear@schreiberfoods.com"/>
    <d v="2024-01-29T00:00:00"/>
    <s v="208 E DYKEMAN ROAD"/>
    <s v="SHIPPENSBURG"/>
    <x v="1"/>
    <x v="276"/>
    <n v="203524"/>
    <s v="Y8GX"/>
    <d v="2024-01-24T00:00:00"/>
    <x v="3"/>
    <s v="QVS95     "/>
    <s v="Freight Charges"/>
    <n v="1"/>
    <n v="99.76"/>
    <n v="99.76"/>
    <n v="24.94"/>
    <s v="RYAN JOHNSON  BONNIE FULLER"/>
    <s v="invoicesusapo@schreiberfoods.com"/>
  </r>
  <r>
    <s v="Darigold - Jerome, ID"/>
    <s v="WES1005"/>
    <s v="Jubal Sanford"/>
    <s v="samantha.riegel@darigold.com; jubal.sanford@darigold.com"/>
    <d v="2024-02-26T00:00:00"/>
    <s v="1703 SO BUCHANAN"/>
    <s v="JEROME"/>
    <x v="19"/>
    <x v="221"/>
    <n v="193548"/>
    <s v="Job"/>
    <d v="2023-11-06T00:00:00"/>
    <x v="3"/>
    <s v="QVS95     "/>
    <s v="Freight Charges"/>
    <n v="1"/>
    <n v="100.04"/>
    <n v="100.04"/>
    <n v="25.01"/>
    <s v="ACCOUNTS PAYABLE"/>
    <s v="APinvoices@darigold.com; samantha.riegel@darigold.com"/>
  </r>
  <r>
    <s v="SCHREIBER FOODS - SMITHFIELD"/>
    <s v="SCH1011"/>
    <s v="Melisa Silva"/>
    <s v="Melisa.Silva@schreiberfoods.com"/>
    <d v="2024-02-12T00:00:00"/>
    <s v="6350 N 2150 WEST"/>
    <s v="SMITHFIELD"/>
    <x v="12"/>
    <x v="269"/>
    <n v="192911"/>
    <s v="Job"/>
    <d v="2023-11-03T00:00:00"/>
    <x v="3"/>
    <s v="QVS95     "/>
    <s v="Freight Charges"/>
    <n v="1"/>
    <n v="100.08"/>
    <n v="100.08"/>
    <n v="25.02"/>
    <s v="Melisa Silva"/>
    <s v="Melisa.Silva@schreiberfoods.com; Curt.Gillespie@schreiberfoods.com"/>
  </r>
  <r>
    <s v="Panhandle Products, LLC"/>
    <s v="BRU1025"/>
    <s v="Elbia Galo"/>
    <s v="mzuniga@texascheese.net;mlopez@texascheese.net;mrivera@texascheese.net;|egalo@texascheese.net;Mlopez@texascheese.net"/>
    <d v="2024-02-12T00:00:00"/>
    <s v="5056 W Road G"/>
    <s v="Dumas"/>
    <x v="15"/>
    <x v="218"/>
    <n v="202108"/>
    <s v="Job"/>
    <d v="2023-12-27T00:00:00"/>
    <x v="3"/>
    <s v="QVS95     "/>
    <s v="Freight Charges"/>
    <n v="1"/>
    <n v="100.08"/>
    <n v="100.08"/>
    <n v="25.02"/>
    <s v="Monica Zuniga"/>
    <s v="crodriguez@texascheese.net, ap@texascheese.net"/>
  </r>
  <r>
    <s v="BRAUMS ICE CREAM &amp; DAIRY"/>
    <s v="BRA1001"/>
    <s v="Barry Cook"/>
    <s v="JLowe@braums.com; lab@braums.com; troy.miller@braums.com"/>
    <d v="2024-02-12T00:00:00"/>
    <s v="491 C.S.2880"/>
    <s v="TUTTLE"/>
    <x v="23"/>
    <x v="211"/>
    <n v="203059"/>
    <s v="Job"/>
    <d v="2024-01-10T00:00:00"/>
    <x v="3"/>
    <s v="QVS95     "/>
    <s v="Freight Charges"/>
    <n v="1"/>
    <n v="100.08"/>
    <n v="100.08"/>
    <n v="25.02"/>
    <s v="Mickie Banks"/>
    <s v="mbanks@braums.com"/>
  </r>
  <r>
    <s v="BLUEGRASS DAIRY &amp; FOOD INC"/>
    <s v="BLU1050"/>
    <s v="MIKE WERNIGK  John Ellingson"/>
    <s v="mwernigk@bluegrassdairy.com; john.ellingson@dfamilk.com; kaleigh.young@dfamilk.com"/>
    <d v="2024-02-20T00:00:00"/>
    <s v="1117 CLEVELAND AVE"/>
    <s v="GLASGOW"/>
    <x v="22"/>
    <x v="210"/>
    <n v="198155"/>
    <s v="Job"/>
    <d v="2023-12-08T00:00:00"/>
    <x v="3"/>
    <s v="QVS95     "/>
    <s v="Freight Charges"/>
    <n v="1"/>
    <n v="100.24"/>
    <n v="100.24"/>
    <n v="25.06"/>
    <s v="MIKE WERNIGK"/>
    <s v="ap@bluegrassdairy.com; mwernigk@bluegrassdairy.com"/>
  </r>
  <r>
    <s v="Dean Foods - Englewood, CO"/>
    <s v="MEA1020"/>
    <s v="RYAN JOHNSON"/>
    <s v="Ryan_johnson@deanfoods.com; ryan.johnson@meadowgolddairy.com"/>
    <d v="2024-02-05T00:00:00"/>
    <s v="1325 WEST OXFORD AVE"/>
    <s v="ENGLEWOOD"/>
    <x v="24"/>
    <x v="245"/>
    <n v="193624"/>
    <s v="Job"/>
    <d v="2023-11-07T00:00:00"/>
    <x v="3"/>
    <s v="QVS95     "/>
    <s v="Freight Charges"/>
    <n v="1"/>
    <n v="100.48"/>
    <n v="100.48"/>
    <n v="25.12"/>
    <s v="RYAN JOHNSON"/>
    <s v="invoices@deanfoods.coupahost.com"/>
  </r>
  <r>
    <s v="NESTLE USA/ANDERSON"/>
    <s v="NES1030"/>
    <s v="Milk Receiving Lab "/>
    <s v="Stephen.OConnor@us.nestle.com; Abigail.Bickel@us.nestle.com; Brandon.Russell@US.nestle.com; Stephen.OConnor@US.nestle.com;  thomas.kimmerling1@us.nestle.com"/>
    <d v="2024-01-08T00:00:00"/>
    <s v="4301 WEST 73rd STREET"/>
    <s v="ANDERSON"/>
    <x v="26"/>
    <x v="85"/>
    <n v="202059"/>
    <s v="Job"/>
    <d v="2023-12-27T00:00:00"/>
    <x v="3"/>
    <s v="QVS95     "/>
    <s v="Freight Charges"/>
    <n v="1"/>
    <n v="100.72"/>
    <n v="100.72"/>
    <n v="25.18"/>
    <s v=""/>
    <s v="Victoria.Goodspeed@us.nestle.com; Stephen.OConnor@US.nestle.com; Brandon.Russell@US.nestle.com"/>
  </r>
  <r>
    <s v="Kroger - Crossroad Farms Dairy"/>
    <s v="KRO1040"/>
    <s v="Carl Lowery"/>
    <s v="carl.lowery@kroger.com"/>
    <d v="2024-01-29T00:00:00"/>
    <s v="400 South Short Bridge Rd"/>
    <s v="Indianapolis"/>
    <x v="26"/>
    <x v="168"/>
    <n v="203201"/>
    <s v="Job"/>
    <d v="2024-01-11T00:00:00"/>
    <x v="3"/>
    <s v="QVS95     "/>
    <s v="Freight Charges"/>
    <n v="1"/>
    <n v="101.2"/>
    <n v="101.2"/>
    <n v="25.3"/>
    <s v="Carl Lowery"/>
    <s v="carl.lowery@kroger.com"/>
  </r>
  <r>
    <s v="East Side Jersey Dairy - O'Fallon"/>
    <s v="PRA1080"/>
    <s v="DEBBIE MUSKOPF-STREIF"/>
    <s v="Debbie_Streif@prairiefarms.com"/>
    <d v="2024-01-29T00:00:00"/>
    <s v="610 East State Street"/>
    <s v="O'Fallon"/>
    <x v="8"/>
    <x v="83"/>
    <n v="203529"/>
    <s v="Y8GX"/>
    <d v="2024-01-25T00:00:00"/>
    <x v="3"/>
    <s v="QVS95     "/>
    <s v="Freight Charges"/>
    <n v="1"/>
    <n v="101.2"/>
    <n v="101.2"/>
    <n v="25.3"/>
    <s v="DEBBIE MUSKOPF-STREIF"/>
    <s v="EastSideJerseyDairyAccountsPayable@PrairieFarms.com"/>
  </r>
  <r>
    <s v="H P HOOD - BARRE"/>
    <s v="HPH1001"/>
    <s v="SCOTT FERRIS  MELINDA DAVIS"/>
    <s v="melinda.davis@hphood.com"/>
    <d v="2024-01-08T00:00:00"/>
    <s v="219 ALLEN STREET"/>
    <s v="BARRE"/>
    <x v="39"/>
    <x v="215"/>
    <n v="195712"/>
    <s v="Job"/>
    <d v="2023-12-06T00:00:00"/>
    <x v="3"/>
    <s v="QVS95     "/>
    <s v="Freight Charges"/>
    <n v="1"/>
    <n v="101.32"/>
    <n v="101.32"/>
    <n v="25.33"/>
    <s v="SCOTT FERRIS  MELINDA DAVIS"/>
    <s v="barre.invoices@hphood.com; APINVOICE@hphood.com"/>
  </r>
  <r>
    <s v="NESTLE USA/ANDERSON"/>
    <s v="NES1030"/>
    <s v="Milk Receiving Lab "/>
    <s v="Stephen.OConnor@us.nestle.com; Abigail.Bickel@us.nestle.com; Brandon.Russell@US.nestle.com; Stephen.OConnor@US.nestle.com;  thomas.kimmerling1@us.nestle.com"/>
    <d v="2024-02-05T00:00:00"/>
    <s v="4301 WEST 73rd STREET"/>
    <s v="ANDERSON"/>
    <x v="26"/>
    <x v="85"/>
    <n v="202062"/>
    <s v="Job"/>
    <d v="2023-12-27T00:00:00"/>
    <x v="3"/>
    <s v="QVS95     "/>
    <s v="Freight Charges"/>
    <n v="1"/>
    <n v="101.36"/>
    <n v="101.36"/>
    <n v="25.34"/>
    <s v=""/>
    <s v="Victoria.Goodspeed@us.nestle.com; Stephen.OConnor@US.nestle.com; Brandon.Russell@US.nestle.com"/>
  </r>
  <r>
    <s v="WALMART"/>
    <s v="WAL1000"/>
    <s v="Dustin Sutherland "/>
    <s v="Dustin.Sutherland@walmart.com; Chris.Andrews@walmart.com"/>
    <d v="2024-02-12T00:00:00"/>
    <s v="2150 WEST PLEASANT CENTER ROAD"/>
    <s v="FORT WAYNE"/>
    <x v="26"/>
    <x v="278"/>
    <n v="194529"/>
    <s v="Job"/>
    <d v="2023-11-10T00:00:00"/>
    <x v="3"/>
    <s v="QVS95     "/>
    <s v="Freight Charges"/>
    <n v="1"/>
    <n v="101.52"/>
    <n v="101.52"/>
    <n v="25.38"/>
    <s v="Christopher Andrews"/>
    <s v="GBSMANINV@walmart.com; Satarah.lemke@walmart.com; Jenni.Rogness@walmart.com; Chris.Andrews@walmart.com"/>
  </r>
  <r>
    <s v="Kroger - Crossroad Farms Dairy"/>
    <s v="KRO1040"/>
    <s v="Carl Lowery"/>
    <s v="carl.lowery@kroger.com"/>
    <d v="2024-02-12T00:00:00"/>
    <s v="400 South Short Bridge Rd"/>
    <s v="Indianapolis"/>
    <x v="26"/>
    <x v="168"/>
    <n v="203202"/>
    <s v="Job"/>
    <d v="2024-01-11T00:00:00"/>
    <x v="3"/>
    <s v="QVS95     "/>
    <s v="Freight Charges"/>
    <n v="1"/>
    <n v="101.52"/>
    <n v="101.52"/>
    <n v="25.38"/>
    <s v="Carl Lowery"/>
    <s v="carl.lowery@kroger.com"/>
  </r>
  <r>
    <s v="PRAIRIE FARMS DAIRY/GRANITE CI"/>
    <s v="PRA1020"/>
    <s v="JOANNA LEVINE   PAULA SUTTON"/>
    <s v="psutton@prairiefarms.com;"/>
    <d v="2024-02-12T00:00:00"/>
    <s v="1800 ADAMS"/>
    <s v="GRANITE CITY"/>
    <x v="8"/>
    <x v="280"/>
    <n v="203948"/>
    <s v="Y8GX"/>
    <d v="2024-02-08T00:00:00"/>
    <x v="3"/>
    <s v="QVS95     "/>
    <s v="Freight Charges"/>
    <n v="1"/>
    <n v="101.52"/>
    <n v="101.52"/>
    <n v="25.38"/>
    <s v="PAULA TOSH"/>
    <s v="ptosh@prairiefarms.com"/>
  </r>
  <r>
    <s v="SCHREIBER FOODS INC"/>
    <s v="SCH1008"/>
    <s v="RYAN JOHNSON  BONNIE FULLER"/>
    <s v="bonnie.fuller@schreiberfoods.com; seth.stine@schreiberfoods.com;sam.forbear@schreiberfoods.com"/>
    <d v="2024-01-22T00:00:00"/>
    <s v="208 E DYKEMAN ROAD"/>
    <s v="SHIPPENSBURG"/>
    <x v="1"/>
    <x v="276"/>
    <n v="198586"/>
    <s v="Job"/>
    <d v="2023-12-08T00:00:00"/>
    <x v="3"/>
    <s v="QVS95     "/>
    <s v="Freight Charges"/>
    <n v="1"/>
    <n v="101.56"/>
    <n v="101.56"/>
    <n v="25.39"/>
    <s v="RYAN JOHNSON  BONNIE FULLER"/>
    <s v="invoicesusapo@schreiberfoods.com"/>
  </r>
  <r>
    <s v="Saputo Dairy Foods USA - Sulphur Spring"/>
    <s v="MOR1006"/>
    <s v="Keila Perez-Lewis  TRACY MCCORMICK  CARLA GLOSSUP"/>
    <s v="Keila.Perez-Lewis@saputo.com; Carla.Glossup@Saputo.com; elizabeth.bustos@saputo.com"/>
    <d v="2024-01-30T00:00:00"/>
    <s v="300 INDUSTRIAL DRIVE EAST"/>
    <s v="SULPHUR SPRINGS"/>
    <x v="15"/>
    <x v="216"/>
    <n v="203640"/>
    <s v="Y8GX"/>
    <d v="2024-01-30T00:00:00"/>
    <x v="3"/>
    <s v="QVS95     "/>
    <s v="Freight Charges"/>
    <n v="1"/>
    <n v="101.56"/>
    <n v="101.56"/>
    <n v="25.39"/>
    <s v="Accounts Payable"/>
    <s v="scusaapinvoices@saputo.com"/>
  </r>
  <r>
    <s v="AURORA ORGANIC DAIRY"/>
    <s v="AUR1010"/>
    <s v="Miguel Sosa  Katie Speidel  Jeff Taylor Kathleen M"/>
    <s v="msosa@aodmilk.com; KSpeidel@aodmilk.com; kmadison@aodmilk.com; jtaylor@aodmilk.com"/>
    <d v="2024-01-03T00:00:00"/>
    <s v="6788 STATE HWY 66"/>
    <s v="PLATTEVILLE"/>
    <x v="24"/>
    <x v="208"/>
    <n v="195362"/>
    <s v="Job"/>
    <d v="2023-12-01T00:00:00"/>
    <x v="3"/>
    <s v="QVS95     "/>
    <s v="Freight Charges"/>
    <n v="1"/>
    <n v="101.64"/>
    <n v="101.64"/>
    <n v="25.41"/>
    <s v="Miguel Sosa   Katie Speidel"/>
    <s v="APPLANT@AODMILK.COM"/>
  </r>
  <r>
    <s v="WEST POINT DAIRY - HYRUM"/>
    <s v="WES1002"/>
    <s v=""/>
    <s v="lorin.denk@grassland.com; mwebb@westpointdairy.com; tfullerton@westpointdairy.com"/>
    <d v="2024-01-03T00:00:00"/>
    <s v="570 N 500 WEST"/>
    <s v="HYRUM"/>
    <x v="12"/>
    <x v="214"/>
    <n v="202288"/>
    <s v="Y8GX"/>
    <d v="2023-12-29T00:00:00"/>
    <x v="3"/>
    <s v="QVS95     "/>
    <s v="Freight Charges"/>
    <n v="1"/>
    <n v="101.64"/>
    <n v="101.64"/>
    <n v="25.41"/>
    <s v=""/>
    <s v="APWESTPOINTDAIRY@GRASSLAND.COM"/>
  </r>
  <r>
    <s v="WEST POINT DAIRY - HYRUM"/>
    <s v="WES1002"/>
    <s v=""/>
    <s v="lorin.denk@grassland.com; mwebb@westpointdairy.com; tfullerton@westpointdairy.com"/>
    <d v="2024-01-16T00:00:00"/>
    <s v="570 N 500 WEST"/>
    <s v="HYRUM"/>
    <x v="12"/>
    <x v="214"/>
    <n v="193429"/>
    <s v="Job"/>
    <d v="2023-11-06T00:00:00"/>
    <x v="3"/>
    <s v="QVS95     "/>
    <s v="Freight Charges"/>
    <n v="1"/>
    <n v="101.84"/>
    <n v="101.84"/>
    <n v="25.46"/>
    <s v=""/>
    <s v="APWESTPOINTDAIRY@GRASSLAND.COM"/>
  </r>
  <r>
    <s v="Upstate Farms Cultured Products LLC"/>
    <s v="UPS1030"/>
    <s v="Kathy Tang  Thomas Burton"/>
    <s v="ktang@uncdairy.com"/>
    <d v="2024-01-15T00:00:00"/>
    <s v="5011 Ag Park Drive West"/>
    <s v="Batavia"/>
    <x v="16"/>
    <x v="281"/>
    <n v="197988"/>
    <s v="Job"/>
    <d v="2023-12-08T00:00:00"/>
    <x v="3"/>
    <s v="QVS95     "/>
    <s v="Freight Charges"/>
    <n v="1"/>
    <n v="101.84"/>
    <n v="101.84"/>
    <n v="25.46"/>
    <s v="Gayle M. Albert"/>
    <s v="apufcp@upstateniagara.com"/>
  </r>
  <r>
    <s v="MillRoad Dairy"/>
    <s v="MIL1000"/>
    <s v="Jordan Napolsik"/>
    <s v="jnapolski@millroaddairy.com"/>
    <d v="2024-01-11T00:00:00"/>
    <s v="12 Mill Road"/>
    <s v="WhiteHouse Station"/>
    <x v="14"/>
    <x v="219"/>
    <n v="203121"/>
    <s v="Y8GX"/>
    <d v="2024-01-11T00:00:00"/>
    <x v="3"/>
    <s v="QVS95     "/>
    <s v="Freight Charges"/>
    <n v="1"/>
    <n v="101.84"/>
    <n v="101.84"/>
    <n v="25.46"/>
    <s v="Accounts Payable"/>
    <s v="invoices@millroaddairy.com"/>
  </r>
  <r>
    <s v="BLUE BELL CREAMERY"/>
    <s v="BLU1010"/>
    <s v="TABATHA THOMPSON"/>
    <s v="phillip.moore@bluebell.com; Tabatha.Thompson@bluebell.com; Kristie.McKee@bluebell.com ; tabitha.thompson@bluebell.com"/>
    <d v="2024-02-13T00:00:00"/>
    <s v="1101 BLUE BELL ROAD"/>
    <s v="BRENHAM"/>
    <x v="15"/>
    <x v="204"/>
    <n v="192388"/>
    <s v="Job"/>
    <d v="2023-11-03T00:00:00"/>
    <x v="3"/>
    <s v="QVS95     "/>
    <s v="Freight Charges"/>
    <n v="1"/>
    <n v="101.88"/>
    <n v="101.88"/>
    <n v="25.47"/>
    <s v="TABATHA THOMPSON"/>
    <s v="Phillip.moore@bluebell.com; Tabatha.Thompson@bluebell.com; Kristie.McKee@bluebell.com"/>
  </r>
  <r>
    <s v="SCHREIBER FOODS/STEPHENVILLE TX"/>
    <s v="SCH1009"/>
    <s v="Tammy Featherston   Jon Solorio"/>
    <s v="Tammy.Featherston@schreiberfoods.com; jon.solorio@schreiberfoods.com"/>
    <d v="2024-02-13T00:00:00"/>
    <s v="923 CR 176"/>
    <s v="STEPHENVILLE"/>
    <x v="15"/>
    <x v="217"/>
    <n v="200737"/>
    <s v="Job"/>
    <d v="2023-12-11T00:00:00"/>
    <x v="3"/>
    <s v="QVS95     "/>
    <s v="Freight Charges"/>
    <n v="1"/>
    <n v="101.88"/>
    <n v="101.88"/>
    <n v="25.47"/>
    <s v="JOHN FRANZ  JOAN MATEER"/>
    <s v="invoicesusapo@schreiberfoods.com"/>
  </r>
  <r>
    <s v="H P HOOD - BARRE"/>
    <s v="HPH1001"/>
    <s v="SCOTT FERRIS  MELINDA DAVIS"/>
    <s v="melinda.davis@hphood.com"/>
    <d v="2024-02-13T00:00:00"/>
    <s v="219 ALLEN STREET"/>
    <s v="BARRE"/>
    <x v="39"/>
    <x v="215"/>
    <n v="202836"/>
    <s v="Job"/>
    <d v="2024-01-08T00:00:00"/>
    <x v="3"/>
    <s v="QVS95     "/>
    <s v="Freight Charges"/>
    <n v="1"/>
    <n v="101.88"/>
    <n v="101.88"/>
    <n v="25.47"/>
    <s v="SCOTT FERRIS  MELINDA DAVIS"/>
    <s v="barre.invoices@hphood.com; APINVOICE@hphood.com"/>
  </r>
  <r>
    <s v="MAYFIELD DAIRY FARMS INC/ATHEN"/>
    <s v="MAY1010"/>
    <s v="ANITA BORING"/>
    <s v="anita.boring@dfamilk.com; tabatha.price@dfamilk.com"/>
    <d v="2024-02-27T00:00:00"/>
    <s v="806 MADISON AVE"/>
    <s v="ATHENS"/>
    <x v="3"/>
    <x v="205"/>
    <n v="194222"/>
    <s v="Job"/>
    <d v="2023-11-09T00:00:00"/>
    <x v="3"/>
    <s v="QVS95     "/>
    <s v="Freight Charges"/>
    <n v="1"/>
    <n v="102.08"/>
    <n v="102.08"/>
    <n v="25.52"/>
    <s v="ANITA BORING"/>
    <s v="invoices@deanfoods.coupahost.com"/>
  </r>
  <r>
    <s v="Panhandle Products, LLC"/>
    <s v="BRU1025"/>
    <s v="Elbia Galo"/>
    <s v="mzuniga@texascheese.net;mlopez@texascheese.net;mrivera@texascheese.net;|egalo@texascheese.net;Mlopez@texascheese.net"/>
    <d v="2024-02-27T00:00:00"/>
    <s v="5056 W Road G"/>
    <s v="Dumas"/>
    <x v="15"/>
    <x v="218"/>
    <n v="202110"/>
    <s v="Job"/>
    <d v="2023-12-27T00:00:00"/>
    <x v="3"/>
    <s v="QVS95     "/>
    <s v="Freight Charges"/>
    <n v="1"/>
    <n v="102.08"/>
    <n v="102.08"/>
    <n v="25.52"/>
    <s v="Monica Zuniga"/>
    <s v="crodriguez@texascheese.net, ap@texascheese.net"/>
  </r>
  <r>
    <s v="LONE STAR DAIRY PRODUCTS"/>
    <s v="LON1040"/>
    <s v="Louis Mungia "/>
    <s v="lmungia@lsdp.com; ctucker@lsdp.com; mhernandez@lsdp.com"/>
    <d v="2024-02-19T00:00:00"/>
    <s v="401 WEST HWY 60"/>
    <s v="CANYON"/>
    <x v="15"/>
    <x v="279"/>
    <n v="202550"/>
    <s v="Job"/>
    <d v="2024-01-02T00:00:00"/>
    <x v="3"/>
    <s v="QVS95     "/>
    <s v="Freight Charges"/>
    <n v="1"/>
    <n v="102.08"/>
    <n v="102.08"/>
    <n v="25.52"/>
    <s v="Louis Mungia "/>
    <s v="apadmin@lsdp.com"/>
  </r>
  <r>
    <s v="BRAUMS ICE CREAM &amp; DAIRY"/>
    <s v="BRA1001"/>
    <s v="Barry Cook"/>
    <s v="JLowe@braums.com; lab@braums.com; troy.miller@braums.com"/>
    <d v="2024-02-26T00:00:00"/>
    <s v="491 C.S.2880"/>
    <s v="TUTTLE"/>
    <x v="23"/>
    <x v="211"/>
    <n v="203060"/>
    <s v="Job"/>
    <d v="2024-01-10T00:00:00"/>
    <x v="3"/>
    <s v="QVS95     "/>
    <s v="Freight Charges"/>
    <n v="1"/>
    <n v="102.08"/>
    <n v="102.08"/>
    <n v="25.52"/>
    <s v="Mickie Banks"/>
    <s v="mbanks@braums.com"/>
  </r>
  <r>
    <s v="Saputo Dairy Foods USA - Sulphur Spring"/>
    <s v="MOR1006"/>
    <s v="Keila Perez-Lewis  TRACY MCCORMICK  CARLA GLOSSUP"/>
    <s v="Keila.Perez-Lewis@saputo.com; Carla.Glossup@Saputo.com; elizabeth.bustos@saputo.com"/>
    <d v="2024-02-28T00:00:00"/>
    <s v="300 INDUSTRIAL DRIVE EAST"/>
    <s v="SULPHUR SPRINGS"/>
    <x v="15"/>
    <x v="216"/>
    <n v="204179"/>
    <s v="Y8GX"/>
    <d v="2024-02-28T00:00:00"/>
    <x v="3"/>
    <s v="QVS95     "/>
    <s v="Freight Charges"/>
    <n v="1"/>
    <n v="102.08"/>
    <n v="102.08"/>
    <n v="25.52"/>
    <s v="Accounts Payable"/>
    <s v="scusaapinvoices@saputo.com"/>
  </r>
  <r>
    <s v="BLUE BELL CREAMERY"/>
    <s v="BLU1010"/>
    <s v="TABATHA THOMPSON"/>
    <s v="phillip.moore@bluebell.com; Tabatha.Thompson@bluebell.com; Kristie.McKee@bluebell.com ; tabitha.thompson@bluebell.com"/>
    <d v="2024-01-03T00:00:00"/>
    <s v="1101 BLUE BELL ROAD"/>
    <s v="BRENHAM"/>
    <x v="15"/>
    <x v="204"/>
    <n v="192384"/>
    <s v="Job"/>
    <d v="2023-11-03T00:00:00"/>
    <x v="3"/>
    <s v="QVS95     "/>
    <s v="Freight Charges"/>
    <n v="1"/>
    <n v="102.16"/>
    <n v="102.16"/>
    <n v="25.54"/>
    <s v="TABATHA THOMPSON"/>
    <s v="Phillip.moore@bluebell.com; Tabatha.Thompson@bluebell.com; Kristie.McKee@bluebell.com"/>
  </r>
  <r>
    <s v="Upstate Farms Cultured Products LLC"/>
    <s v="UPS1030"/>
    <s v="Kathy Tang  Thomas Burton"/>
    <s v="ktang@uncdairy.com"/>
    <d v="2024-01-02T00:00:00"/>
    <s v="5011 Ag Park Drive West"/>
    <s v="Batavia"/>
    <x v="16"/>
    <x v="281"/>
    <n v="197987"/>
    <s v="Job"/>
    <d v="2023-12-08T00:00:00"/>
    <x v="3"/>
    <s v="QVS95     "/>
    <s v="Freight Charges"/>
    <n v="1"/>
    <n v="102.16"/>
    <n v="102.16"/>
    <n v="25.54"/>
    <s v="Gayle M. Albert"/>
    <s v="apufcp@upstateniagara.com"/>
  </r>
  <r>
    <s v="BLUE BELL CREAMERY"/>
    <s v="BLU1015"/>
    <s v="CAROLYN SUBER WARD LAMBERT"/>
    <s v="carolyn.suber@bluebell.com; ward.lambert@bluebell.com"/>
    <d v="2024-01-03T00:00:00"/>
    <s v="423 N NORTON AVE"/>
    <s v="SYLACAUGA"/>
    <x v="31"/>
    <x v="209"/>
    <n v="198121"/>
    <s v="Job"/>
    <d v="2023-12-08T00:00:00"/>
    <x v="3"/>
    <s v="QVS95     "/>
    <s v="Freight Charges"/>
    <n v="1"/>
    <n v="102.16"/>
    <n v="102.16"/>
    <n v="25.54"/>
    <s v="CAROLYN SUBER  WARD LAMBERT"/>
    <s v="carolyn.suber@bluebell.com; ward.lambert@bluebell.com; syapparts@bluebell.com"/>
  </r>
  <r>
    <s v="AURORA ORGANIC DAIRY"/>
    <s v="AUR1010"/>
    <s v="Miguel Sosa  Katie Speidel  Jeff Taylor Kathleen M"/>
    <s v="msosa@aodmilk.com; KSpeidel@aodmilk.com; kmadison@aodmilk.com; jtaylor@aodmilk.com"/>
    <d v="2024-02-27T00:00:00"/>
    <s v="6788 STATE HWY 66"/>
    <s v="PLATTEVILLE"/>
    <x v="24"/>
    <x v="208"/>
    <n v="195367"/>
    <s v="Job"/>
    <d v="2023-12-01T00:00:00"/>
    <x v="3"/>
    <s v="QVS95     "/>
    <s v="Freight Charges"/>
    <n v="1"/>
    <n v="102.28"/>
    <n v="102.28"/>
    <n v="25.57"/>
    <s v="Miguel Sosa   Katie Speidel"/>
    <s v="APPLANT@AODMILK.COM"/>
  </r>
  <r>
    <s v="Upstate Farms Cultured Products LLC"/>
    <s v="UPS1030"/>
    <s v="Kathy Tang  Thomas Burton"/>
    <s v="ktang@uncdairy.com"/>
    <d v="2024-01-29T00:00:00"/>
    <s v="5011 Ag Park Drive West"/>
    <s v="Batavia"/>
    <x v="16"/>
    <x v="281"/>
    <n v="197989"/>
    <s v="Job"/>
    <d v="2023-12-08T00:00:00"/>
    <x v="3"/>
    <s v="QVS95     "/>
    <s v="Freight Charges"/>
    <n v="1"/>
    <n v="102.32"/>
    <n v="102.32"/>
    <n v="25.58"/>
    <s v="Gayle M. Albert"/>
    <s v="apufcp@upstateniagara.com"/>
  </r>
  <r>
    <s v="BLUE BELL CREAMERY"/>
    <s v="BLU1015"/>
    <s v="CAROLYN SUBER WARD LAMBERT"/>
    <s v="carolyn.suber@bluebell.com; ward.lambert@bluebell.com"/>
    <d v="2024-01-30T00:00:00"/>
    <s v="423 N NORTON AVE"/>
    <s v="SYLACAUGA"/>
    <x v="31"/>
    <x v="209"/>
    <n v="198123"/>
    <s v="Job"/>
    <d v="2023-12-08T00:00:00"/>
    <x v="3"/>
    <s v="QVS95     "/>
    <s v="Freight Charges"/>
    <n v="1"/>
    <n v="102.32"/>
    <n v="102.32"/>
    <n v="25.58"/>
    <s v="CAROLYN SUBER  WARD LAMBERT"/>
    <s v="carolyn.suber@bluebell.com; ward.lambert@bluebell.com; syapparts@bluebell.com"/>
  </r>
  <r>
    <s v="MillRoad Dairy"/>
    <s v="MIL1000"/>
    <s v="Jordan Napolsik"/>
    <s v="jnapolski@millroaddairy.com"/>
    <d v="2024-01-29T00:00:00"/>
    <s v="12 Mill Road"/>
    <s v="WhiteHouse Station"/>
    <x v="14"/>
    <x v="219"/>
    <n v="200025"/>
    <s v="Job"/>
    <d v="2023-12-11T00:00:00"/>
    <x v="3"/>
    <s v="QVS95     "/>
    <s v="Freight Charges"/>
    <n v="1"/>
    <n v="102.32"/>
    <n v="102.32"/>
    <n v="25.58"/>
    <s v="Accounts Payable"/>
    <s v="invoices@millroaddairy.com"/>
  </r>
  <r>
    <s v="H P HOOD - BARRE"/>
    <s v="HPH1001"/>
    <s v="SCOTT FERRIS  MELINDA DAVIS"/>
    <s v="melinda.davis@hphood.com"/>
    <d v="2024-01-29T00:00:00"/>
    <s v="219 ALLEN STREET"/>
    <s v="BARRE"/>
    <x v="39"/>
    <x v="215"/>
    <n v="202834"/>
    <s v="Job"/>
    <d v="2024-01-08T00:00:00"/>
    <x v="3"/>
    <s v="QVS95     "/>
    <s v="Freight Charges"/>
    <n v="1"/>
    <n v="102.32"/>
    <n v="102.32"/>
    <n v="25.58"/>
    <s v="SCOTT FERRIS  MELINDA DAVIS"/>
    <s v="barre.invoices@hphood.com; APINVOICE@hphood.com"/>
  </r>
  <r>
    <s v="MillRoad Dairy"/>
    <s v="MIL1000"/>
    <s v="Jordan Napolsik"/>
    <s v="jnapolski@millroaddairy.com"/>
    <d v="2024-01-22T00:00:00"/>
    <s v="12 Mill Road"/>
    <s v="WhiteHouse Station"/>
    <x v="14"/>
    <x v="219"/>
    <n v="203434"/>
    <s v="Y8GX"/>
    <d v="2024-01-22T00:00:00"/>
    <x v="3"/>
    <s v="QVS95     "/>
    <s v="Freight Charges"/>
    <n v="1"/>
    <n v="102.32"/>
    <n v="102.32"/>
    <n v="25.58"/>
    <s v="Accounts Payable"/>
    <s v="invoices@millroaddairy.com"/>
  </r>
  <r>
    <s v="H P HOOD - BARRE"/>
    <s v="HPH1001"/>
    <s v="SCOTT FERRIS  MELINDA DAVIS"/>
    <s v="melinda.davis@hphood.com"/>
    <d v="2024-02-06T00:00:00"/>
    <s v="219 ALLEN STREET"/>
    <s v="BARRE"/>
    <x v="39"/>
    <x v="215"/>
    <n v="202835"/>
    <s v="Job"/>
    <d v="2024-01-08T00:00:00"/>
    <x v="3"/>
    <s v="QVS95     "/>
    <s v="Freight Charges"/>
    <n v="1"/>
    <n v="102.48"/>
    <n v="102.48"/>
    <n v="25.62"/>
    <s v="SCOTT FERRIS  MELINDA DAVIS"/>
    <s v="barre.invoices@hphood.com; APINVOICE@hphood.com"/>
  </r>
  <r>
    <s v="Lactalis US Yogurt - Commonwealth"/>
    <s v="COM1000"/>
    <s v="Yvonne Findley Allyson JONES "/>
    <s v="Yvonne.findley@us.lactalis.com; justin.walker@us.lactalis.com; allyson.jones@us.lactalis.com"/>
    <d v="2024-01-08T00:00:00"/>
    <s v="66 Pauls Road"/>
    <s v="BRATTLEBORO"/>
    <x v="39"/>
    <x v="282"/>
    <n v="192451"/>
    <s v="Job"/>
    <d v="2023-11-03T00:00:00"/>
    <x v="3"/>
    <s v="QVS95     "/>
    <s v="Freight Charges"/>
    <n v="1"/>
    <n v="102.52"/>
    <n v="102.52"/>
    <n v="25.63"/>
    <s v="Yvonne Findley Allyson JONES "/>
    <s v="USY-AP@us.lactalis.com"/>
  </r>
  <r>
    <s v="MAGIC VALLEY QUALITY MILK"/>
    <s v="MAG1010"/>
    <s v="KIRK DAVIS; Mae Boutwell"/>
    <s v="mae.boutwell@mvqmp.com; ruben.ferrusco@mvqmp.com;"/>
    <d v="2024-01-16T00:00:00"/>
    <s v="1756 S BUCHANAN"/>
    <s v="JEROME"/>
    <x v="19"/>
    <x v="221"/>
    <n v="202859"/>
    <s v="Job"/>
    <d v="2024-01-08T00:00:00"/>
    <x v="3"/>
    <s v="QVS95     "/>
    <s v="Freight Charges"/>
    <n v="1"/>
    <n v="102.52"/>
    <n v="102.52"/>
    <n v="25.63"/>
    <s v="MANDY AUCLAIRE"/>
    <s v="purchasing@mvqmp.com"/>
  </r>
  <r>
    <s v="Upstate Farms Cultured Products LLC"/>
    <s v="UPS1030"/>
    <s v="Kathy Tang  Thomas Burton"/>
    <s v="ktang@uncdairy.com"/>
    <d v="2024-02-13T00:00:00"/>
    <s v="5011 Ag Park Drive West"/>
    <s v="Batavia"/>
    <x v="16"/>
    <x v="281"/>
    <n v="197990"/>
    <s v="Job"/>
    <d v="2023-12-08T00:00:00"/>
    <x v="3"/>
    <s v="QVS95     "/>
    <s v="Freight Charges"/>
    <n v="1"/>
    <n v="102.68"/>
    <n v="102.68"/>
    <n v="25.67"/>
    <s v="Gayle M. Albert"/>
    <s v="apufcp@upstateniagara.com"/>
  </r>
  <r>
    <s v="SCHREIBER FOODS INC"/>
    <s v="SCH1008"/>
    <s v="RYAN JOHNSON  BONNIE FULLER"/>
    <s v="bonnie.fuller@schreiberfoods.com; seth.stine@schreiberfoods.com;sam.forbear@schreiberfoods.com"/>
    <d v="2024-02-12T00:00:00"/>
    <s v="208 E DYKEMAN ROAD"/>
    <s v="SHIPPENSBURG"/>
    <x v="1"/>
    <x v="276"/>
    <n v="198587"/>
    <s v="Job"/>
    <d v="2023-12-08T00:00:00"/>
    <x v="3"/>
    <s v="QVS95     "/>
    <s v="Freight Charges"/>
    <n v="1"/>
    <n v="102.68"/>
    <n v="102.68"/>
    <n v="25.67"/>
    <s v="RYAN JOHNSON  BONNIE FULLER"/>
    <s v="invoicesusapo@schreiberfoods.com"/>
  </r>
  <r>
    <s v="Dean Foods - Great Falls, MT"/>
    <s v="MEA1015"/>
    <s v="TONY DENIO Andrea D. Stern"/>
    <s v="tony_denio@deanfoods.com; andrea.stern@meadowgolddairy.com"/>
    <d v="2024-01-08T00:00:00"/>
    <s v="312 THIRD AV S"/>
    <s v="GREAT FALLS"/>
    <x v="29"/>
    <x v="239"/>
    <n v="195646"/>
    <s v="Job"/>
    <d v="2023-12-05T00:00:00"/>
    <x v="3"/>
    <s v="QVS95     "/>
    <s v="Freight Charges"/>
    <n v="1"/>
    <n v="102.72"/>
    <n v="102.72"/>
    <n v="25.68"/>
    <s v="TONY DENIO"/>
    <s v="invoices@deanfoods.coupahost.com"/>
  </r>
  <r>
    <s v="KROGER MOUNTAIN VIEW FOODS"/>
    <s v="KRO1030"/>
    <s v="Marc Chinchilla Chad Branson"/>
    <s v="Chad.Branson@kroger.com; paul.najera@kroger.com; marc.chinchilla@kroger.com"/>
    <d v="2024-01-15T00:00:00"/>
    <s v="10241 E 51ST AVE "/>
    <s v="DENVER"/>
    <x v="24"/>
    <x v="118"/>
    <n v="197492"/>
    <s v="Job"/>
    <d v="2023-12-08T00:00:00"/>
    <x v="3"/>
    <s v="QVS95     "/>
    <s v="Freight Charges"/>
    <n v="1"/>
    <n v="102.72"/>
    <n v="102.72"/>
    <n v="25.68"/>
    <s v="Chad Branson"/>
    <s v="DQCIAccountsReceivable@EurofinsUS.com"/>
  </r>
  <r>
    <s v="Lactalis US Yogurt - Commonwealth"/>
    <s v="COM1000"/>
    <s v="Yvonne Findley Allyson JONES "/>
    <s v="Yvonne.findley@us.lactalis.com; justin.walker@us.lactalis.com; allyson.jones@us.lactalis.com"/>
    <d v="2024-01-03T00:00:00"/>
    <s v="66 Pauls Road"/>
    <s v="BRATTLEBORO"/>
    <x v="39"/>
    <x v="282"/>
    <n v="192450"/>
    <s v="Job"/>
    <d v="2023-11-03T00:00:00"/>
    <x v="3"/>
    <s v="QVS95     "/>
    <s v="Freight Charges"/>
    <n v="1"/>
    <n v="102.84"/>
    <n v="102.84"/>
    <n v="25.71"/>
    <s v="Yvonne Findley Allyson JONES "/>
    <s v="USY-AP@us.lactalis.com"/>
  </r>
  <r>
    <s v="WEST POINT DAIRY - HYRUM"/>
    <s v="WES1002"/>
    <s v=""/>
    <s v="lorin.denk@grassland.com; mwebb@westpointdairy.com; tfullerton@westpointdairy.com"/>
    <d v="2024-02-20T00:00:00"/>
    <s v="570 N 500 WEST"/>
    <s v="HYRUM"/>
    <x v="12"/>
    <x v="214"/>
    <n v="193432"/>
    <s v="Job"/>
    <d v="2023-11-06T00:00:00"/>
    <x v="3"/>
    <s v="QVS95     "/>
    <s v="Freight Charges"/>
    <n v="1"/>
    <n v="102.84"/>
    <n v="102.84"/>
    <n v="25.71"/>
    <s v=""/>
    <s v="APWESTPOINTDAIRY@GRASSLAND.COM"/>
  </r>
  <r>
    <s v="Upstate Farms Cultured Products LLC"/>
    <s v="UPS1030"/>
    <s v="Kathy Tang  Thomas Burton"/>
    <s v="ktang@uncdairy.com"/>
    <d v="2024-02-26T00:00:00"/>
    <s v="5011 Ag Park Drive West"/>
    <s v="Batavia"/>
    <x v="16"/>
    <x v="281"/>
    <n v="197991"/>
    <s v="Job"/>
    <d v="2023-12-08T00:00:00"/>
    <x v="3"/>
    <s v="QVS95     "/>
    <s v="Freight Charges"/>
    <n v="1"/>
    <n v="102.84"/>
    <n v="102.84"/>
    <n v="25.71"/>
    <s v="Gayle M. Albert"/>
    <s v="apufcp@upstateniagara.com"/>
  </r>
  <r>
    <s v="BLUE BELL CREAMERY"/>
    <s v="BLU1015"/>
    <s v="CAROLYN SUBER WARD LAMBERT"/>
    <s v="carolyn.suber@bluebell.com; ward.lambert@bluebell.com"/>
    <d v="2024-02-27T00:00:00"/>
    <s v="423 N NORTON AVE"/>
    <s v="SYLACAUGA"/>
    <x v="31"/>
    <x v="209"/>
    <n v="198125"/>
    <s v="Job"/>
    <d v="2023-12-08T00:00:00"/>
    <x v="3"/>
    <s v="QVS95     "/>
    <s v="Freight Charges"/>
    <n v="1"/>
    <n v="102.84"/>
    <n v="102.84"/>
    <n v="25.71"/>
    <s v="CAROLYN SUBER  WARD LAMBERT"/>
    <s v="carolyn.suber@bluebell.com; ward.lambert@bluebell.com; syapparts@bluebell.com"/>
  </r>
  <r>
    <s v="SCHREIBER FOODS INC"/>
    <s v="SCH1008"/>
    <s v="RYAN JOHNSON  BONNIE FULLER"/>
    <s v="bonnie.fuller@schreiberfoods.com; seth.stine@schreiberfoods.com;sam.forbear@schreiberfoods.com"/>
    <d v="2024-02-19T00:00:00"/>
    <s v="208 E DYKEMAN ROAD"/>
    <s v="SHIPPENSBURG"/>
    <x v="1"/>
    <x v="276"/>
    <n v="198588"/>
    <s v="Job"/>
    <d v="2023-12-08T00:00:00"/>
    <x v="3"/>
    <s v="QVS95     "/>
    <s v="Freight Charges"/>
    <n v="1"/>
    <n v="102.84"/>
    <n v="102.84"/>
    <n v="25.71"/>
    <s v="RYAN JOHNSON  BONNIE FULLER"/>
    <s v="invoicesusapo@schreiberfoods.com"/>
  </r>
  <r>
    <s v="MillRoad Dairy"/>
    <s v="MIL1000"/>
    <s v="Jordan Napolsik"/>
    <s v="jnapolski@millroaddairy.com"/>
    <d v="2024-02-27T00:00:00"/>
    <s v="12 Mill Road"/>
    <s v="WhiteHouse Station"/>
    <x v="14"/>
    <x v="219"/>
    <n v="200026"/>
    <s v="Job"/>
    <d v="2023-12-11T00:00:00"/>
    <x v="3"/>
    <s v="QVS95     "/>
    <s v="Freight Charges"/>
    <n v="1"/>
    <n v="102.84"/>
    <n v="102.84"/>
    <n v="25.71"/>
    <s v="Accounts Payable"/>
    <s v="invoices@millroaddairy.com"/>
  </r>
  <r>
    <s v="EUROFINS DQCI"/>
    <s v="SOU1001"/>
    <s v="STEPHEN FORD"/>
    <s v="StephenFord@eurofinsUS.com"/>
    <d v="2024-01-09T00:00:00"/>
    <s v="1950 SE HIGHWAY 484"/>
    <s v="BELLEVIEW"/>
    <x v="34"/>
    <x v="231"/>
    <n v="203015"/>
    <s v="V7ZG"/>
    <d v="2024-01-09T00:00:00"/>
    <x v="3"/>
    <s v="QVS95     "/>
    <s v="Freight Charges"/>
    <n v="1"/>
    <n v="102.88"/>
    <n v="102.88"/>
    <n v="25.72"/>
    <s v="APRIL CHAUNCEY"/>
    <s v="CUS028-ICO@Eurofinsus.com"/>
  </r>
  <r>
    <s v="Lactalis US Yogurt - Commonwealth"/>
    <s v="COM1000"/>
    <s v="Yvonne Findley Allyson JONES "/>
    <s v="Yvonne.findley@us.lactalis.com; justin.walker@us.lactalis.com; allyson.jones@us.lactalis.com"/>
    <d v="2024-01-23T00:00:00"/>
    <s v="66 Pauls Road"/>
    <s v="BRATTLEBORO"/>
    <x v="39"/>
    <x v="282"/>
    <n v="192453"/>
    <s v="Job"/>
    <d v="2023-11-03T00:00:00"/>
    <x v="3"/>
    <s v="QVS95     "/>
    <s v="Freight Charges"/>
    <n v="1"/>
    <n v="103"/>
    <n v="103"/>
    <n v="25.75"/>
    <s v="Yvonne Findley Allyson JONES "/>
    <s v="USY-AP@us.lactalis.com"/>
  </r>
  <r>
    <s v="Lactalis US Yogurt - Commonwealth"/>
    <s v="COM1000"/>
    <s v="Yvonne Findley Allyson JONES "/>
    <s v="Yvonne.findley@us.lactalis.com; justin.walker@us.lactalis.com; allyson.jones@us.lactalis.com"/>
    <d v="2024-01-30T00:00:00"/>
    <s v="66 Pauls Road"/>
    <s v="BRATTLEBORO"/>
    <x v="39"/>
    <x v="282"/>
    <n v="192454"/>
    <s v="Job"/>
    <d v="2023-11-03T00:00:00"/>
    <x v="3"/>
    <s v="QVS95     "/>
    <s v="Freight Charges"/>
    <n v="1"/>
    <n v="103"/>
    <n v="103"/>
    <n v="25.75"/>
    <s v="Yvonne Findley Allyson JONES "/>
    <s v="USY-AP@us.lactalis.com"/>
  </r>
  <r>
    <s v="KROGER MOUNTAIN VIEW FOODS"/>
    <s v="KRO1030"/>
    <s v="Marc Chinchilla Chad Branson"/>
    <s v="Chad.Branson@kroger.com; paul.najera@kroger.com; marc.chinchilla@kroger.com"/>
    <d v="2024-01-02T00:00:00"/>
    <s v="10241 E 51ST AVE "/>
    <s v="DENVER"/>
    <x v="24"/>
    <x v="118"/>
    <n v="197490"/>
    <s v="Job"/>
    <d v="2023-12-08T00:00:00"/>
    <x v="3"/>
    <s v="QVS95     "/>
    <s v="Freight Charges"/>
    <n v="1"/>
    <n v="103.08"/>
    <n v="103.08"/>
    <n v="25.77"/>
    <s v="Chad Branson"/>
    <s v="DQCIAccountsReceivable@EurofinsUS.com"/>
  </r>
  <r>
    <s v="Lactalis US Yogurt - Commonwealth"/>
    <s v="COM1000"/>
    <s v="Yvonne Findley Allyson JONES "/>
    <s v="Yvonne.findley@us.lactalis.com; justin.walker@us.lactalis.com; allyson.jones@us.lactalis.com"/>
    <d v="2024-02-05T00:00:00"/>
    <s v="66 Pauls Road"/>
    <s v="BRATTLEBORO"/>
    <x v="39"/>
    <x v="282"/>
    <n v="192455"/>
    <s v="Job"/>
    <d v="2023-11-03T00:00:00"/>
    <x v="3"/>
    <s v="QVS95     "/>
    <s v="Freight Charges"/>
    <n v="1"/>
    <n v="103.16"/>
    <n v="103.16"/>
    <n v="25.79"/>
    <s v="Yvonne Findley Allyson JONES "/>
    <s v="USY-AP@us.lactalis.com"/>
  </r>
  <r>
    <s v="Lactalis US Yogurt - Commonwealth"/>
    <s v="COM1000"/>
    <s v="Yvonne Findley Allyson JONES "/>
    <s v="Yvonne.findley@us.lactalis.com; justin.walker@us.lactalis.com; allyson.jones@us.lactalis.com"/>
    <d v="2024-03-04T00:00:00"/>
    <s v="66 Pauls Road"/>
    <s v="BRATTLEBORO"/>
    <x v="39"/>
    <x v="282"/>
    <n v="192459"/>
    <s v="Job"/>
    <d v="2023-11-03T00:00:00"/>
    <x v="3"/>
    <s v="QVS95     "/>
    <s v="Freight Charges"/>
    <n v="1"/>
    <n v="103.16"/>
    <n v="103.16"/>
    <n v="25.79"/>
    <s v="Yvonne Findley Allyson JONES "/>
    <s v="USY-AP@us.lactalis.com"/>
  </r>
  <r>
    <s v="Darigold - Jerome, ID"/>
    <s v="WES1005"/>
    <s v="Jubal Sanford"/>
    <s v="samantha.riegel@darigold.com; jubal.sanford@darigold.com"/>
    <d v="2024-01-03T00:00:00"/>
    <s v="1703 SO BUCHANAN"/>
    <s v="JEROME"/>
    <x v="19"/>
    <x v="221"/>
    <n v="193542"/>
    <s v="Job"/>
    <d v="2023-11-06T00:00:00"/>
    <x v="3"/>
    <s v="QVS95     "/>
    <s v="Freight Charges"/>
    <n v="1"/>
    <n v="103.2"/>
    <n v="103.2"/>
    <n v="25.8"/>
    <s v="ACCOUNTS PAYABLE"/>
    <s v="APinvoices@darigold.com; samantha.riegel@darigold.com"/>
  </r>
  <r>
    <s v="MARYLAND/VIRGINIA MILK PRODUCERS"/>
    <s v="MAR1036"/>
    <s v="Vivian Pham"/>
    <s v="vpham@mdvamilk.com; mrahman@mdvamilk.com"/>
    <d v="2024-01-23T00:00:00"/>
    <s v="8321 LEISHEAR ROAD"/>
    <s v="LAUREL"/>
    <x v="27"/>
    <x v="202"/>
    <n v="196234"/>
    <s v="Job"/>
    <d v="2023-12-07T00:00:00"/>
    <x v="3"/>
    <s v="QVS95     "/>
    <s v="Freight Charges"/>
    <n v="1"/>
    <n v="103.24"/>
    <n v="103.24"/>
    <n v="25.81"/>
    <s v="Vivian Pham"/>
    <s v="LaurelAP@mdvamilk.com"/>
  </r>
  <r>
    <s v="Lactalis Canada Inc. - Grunthal"/>
    <s v="PAR1040"/>
    <s v="Indrajith Gunasekera"/>
    <s v="indrajith.gunasekera@ca.lactalis.com"/>
    <d v="2024-02-12T00:00:00"/>
    <s v="330 Mazenod Rd"/>
    <s v="Winnipeg"/>
    <x v="42"/>
    <x v="263"/>
    <n v="201677"/>
    <s v="Job"/>
    <d v="2023-12-19T00:00:00"/>
    <x v="3"/>
    <s v="QVS95     "/>
    <s v="Freight Charges"/>
    <n v="1"/>
    <n v="103.29"/>
    <n v="103.29"/>
    <n v="25.822500000000002"/>
    <s v="Indrajith Gunasekera"/>
    <s v="Central.Invoices@ca.lactalis.com"/>
  </r>
  <r>
    <s v="Lactalis Canada - Etobicoke"/>
    <s v="PAR1110"/>
    <s v="Murtaza Adeyl  Muhammad Ahsan"/>
    <s v="Muhammad.Ahsan@ca.lact​alis.com; fmmurtaza_adeyl@parmalat.ca; cst49254@livingstonintl.com;shreyansh.shah@ca.lactalis.com"/>
    <d v="2024-02-12T00:00:00"/>
    <s v="25 Rakely Court "/>
    <s v="Etobicoke"/>
    <x v="43"/>
    <x v="264"/>
    <n v="202538"/>
    <s v="Job"/>
    <d v="2024-01-02T00:00:00"/>
    <x v="3"/>
    <s v="QVS95     "/>
    <s v="Freight Charges"/>
    <n v="1"/>
    <n v="103.29"/>
    <n v="103.29"/>
    <n v="25.822500000000002"/>
    <s v="ACCOUNTS PAYABLE"/>
    <s v="Central.Invoices@ca.lactalis.com"/>
  </r>
  <r>
    <s v="Lactalis US Yogurt - Commonwealth"/>
    <s v="COM1000"/>
    <s v="Yvonne Findley Allyson JONES "/>
    <s v="Yvonne.findley@us.lactalis.com; justin.walker@us.lactalis.com; allyson.jones@us.lactalis.com"/>
    <d v="2024-02-12T00:00:00"/>
    <s v="66 Pauls Road"/>
    <s v="BRATTLEBORO"/>
    <x v="39"/>
    <x v="282"/>
    <n v="192456"/>
    <s v="Job"/>
    <d v="2023-11-03T00:00:00"/>
    <x v="3"/>
    <s v="QVS95     "/>
    <s v="Freight Charges"/>
    <n v="1"/>
    <n v="103.32"/>
    <n v="103.32"/>
    <n v="25.83"/>
    <s v="Yvonne Findley Allyson JONES "/>
    <s v="USY-AP@us.lactalis.com"/>
  </r>
  <r>
    <s v="SAPUTO CHEESE"/>
    <s v="SAP1081"/>
    <s v="JEMIMA PEREZ"/>
    <s v="jemima.perez@saputo.com"/>
    <d v="2024-01-08T00:00:00"/>
    <s v="Front Office Buildig - 355 S CRAWFORD BLVD"/>
    <s v="LAS CRUCES"/>
    <x v="21"/>
    <x v="228"/>
    <n v="198328"/>
    <s v="Job"/>
    <d v="2023-12-08T00:00:00"/>
    <x v="3"/>
    <s v="QVS95     "/>
    <s v="Freight Charges"/>
    <n v="1"/>
    <n v="103.48"/>
    <n v="103.48"/>
    <n v="25.87"/>
    <s v="JEMIMA PEREZ"/>
    <s v="fainvoices@saputo.com; scusaapinvoices@saputo.com"/>
  </r>
  <r>
    <s v="WESTERN QUALITY FOODS LC"/>
    <s v="WES1010"/>
    <s v="RYAN NELSON/KRISTINA GILLINS"/>
    <s v="lab@wqfoods.com; kcovington@wqfoods.com; rnelson@wqfoods.com; bblackn@dfamilk.com"/>
    <d v="2024-01-16T00:00:00"/>
    <s v="997 NORTH AIRPORT RD"/>
    <s v="CEDAR CITY"/>
    <x v="12"/>
    <x v="283"/>
    <n v="199110"/>
    <s v="Job"/>
    <d v="2023-12-11T00:00:00"/>
    <x v="3"/>
    <s v="QVS95     "/>
    <s v="Freight Charges"/>
    <n v="1"/>
    <n v="103.48"/>
    <n v="103.48"/>
    <n v="25.87"/>
    <s v="RYAN NELSON/BRENNON REID"/>
    <s v="office@wqfoods.com; kcovington@wqfoods.com"/>
  </r>
  <r>
    <s v="EDALEEN DAIRY"/>
    <s v="EDA1010"/>
    <s v="David Adams Kristen Scott"/>
    <s v="davida@edaleendairy.com; plant@edaleendairy.com; allisons@edaleendairy.com"/>
    <d v="2024-01-16T00:00:00"/>
    <s v="9593 GUIDE MERIDIAN ROAD"/>
    <s v="LYNDEN"/>
    <x v="20"/>
    <x v="58"/>
    <n v="201604"/>
    <s v="Job"/>
    <d v="2023-12-15T00:00:00"/>
    <x v="3"/>
    <s v="QVS95     "/>
    <s v="Freight Charges"/>
    <n v="1"/>
    <n v="103.48"/>
    <n v="103.48"/>
    <n v="25.87"/>
    <s v="David Adams "/>
    <s v="KarenB@edaleendairy.com; depotdairy@edaleendairy.com"/>
  </r>
  <r>
    <s v="Lactalis Canada Inc. - Grunthal"/>
    <s v="PAR1040"/>
    <s v="Indrajith Gunasekera"/>
    <s v="indrajith.gunasekera@ca.lactalis.com"/>
    <d v="2024-02-19T00:00:00"/>
    <s v="330 Mazenod Rd"/>
    <s v="Winnipeg"/>
    <x v="42"/>
    <x v="263"/>
    <n v="201678"/>
    <s v="Job"/>
    <d v="2023-12-19T00:00:00"/>
    <x v="3"/>
    <s v="QVS95     "/>
    <s v="Freight Charges"/>
    <n v="1"/>
    <n v="103.5"/>
    <n v="103.5"/>
    <n v="25.875"/>
    <s v="Indrajith Gunasekera"/>
    <s v="Central.Invoices@ca.lactalis.com"/>
  </r>
  <r>
    <s v="Lactalis US Yogurt - Commonwealth"/>
    <s v="COM1000"/>
    <s v="Yvonne Findley Allyson JONES "/>
    <s v="Yvonne.findley@us.lactalis.com; justin.walker@us.lactalis.com; allyson.jones@us.lactalis.com"/>
    <d v="2024-02-19T00:00:00"/>
    <s v="66 Pauls Road"/>
    <s v="BRATTLEBORO"/>
    <x v="39"/>
    <x v="282"/>
    <n v="192457"/>
    <s v="Job"/>
    <d v="2023-11-03T00:00:00"/>
    <x v="3"/>
    <s v="QVS95     "/>
    <s v="Freight Charges"/>
    <n v="1"/>
    <n v="103.52"/>
    <n v="103.52"/>
    <n v="25.88"/>
    <s v="Yvonne Findley Allyson JONES "/>
    <s v="USY-AP@us.lactalis.com"/>
  </r>
  <r>
    <s v="DFA - Keller's Creamery - Winnsboro, TX"/>
    <s v="KEL1010"/>
    <s v="DEBBIE GILPIN  RICK GRIGSBY"/>
    <s v="dgilpin@dfamilk.com; cwheeler@dfamilk.com"/>
    <d v="2024-01-16T00:00:00"/>
    <s v="1015 E BROADWAY"/>
    <s v="WINNSBORO"/>
    <x v="15"/>
    <x v="284"/>
    <n v="192722"/>
    <s v="Job"/>
    <d v="2023-11-03T00:00:00"/>
    <x v="3"/>
    <s v="QVS95     "/>
    <s v="Freight Charges"/>
    <n v="1"/>
    <n v="103.52"/>
    <n v="103.52"/>
    <n v="25.88"/>
    <s v="DEBBIE GILPIN  RICK GRIGSBY"/>
    <s v="DQCIAccountsReceivable@EurofinsUS.com"/>
  </r>
  <r>
    <s v="McCarty Family Farms"/>
    <s v="MCC1010"/>
    <s v="Sandra Galvan"/>
    <s v="zscales@mccartyfamilyfarms.com; lfranklin@mccartyfamilyfarms.com; sgalvan@mccartyfamilyfarms.com; gfaircloth@mccartyfamilyfarms.com"/>
    <d v="2024-02-13T00:00:00"/>
    <s v="2231 COUNTY ROAD 31"/>
    <s v="REXFORD"/>
    <x v="25"/>
    <x v="262"/>
    <n v="194261"/>
    <s v="Job"/>
    <d v="2023-11-10T00:00:00"/>
    <x v="3"/>
    <s v="QVS95     "/>
    <s v="Freight Charges"/>
    <n v="1"/>
    <n v="103.52"/>
    <n v="103.52"/>
    <n v="25.88"/>
    <s v="Sandra Galvan"/>
    <s v="ap@mccartyfamilyfarms.com; bdempewolf@mccartyfamilyfarms.com"/>
  </r>
  <r>
    <s v="FRIENDSHIP DAIRIES INC/NY"/>
    <s v="FRI1015"/>
    <s v="Mark Sutter  TOSHA LONG"/>
    <s v="Mark.sutter@saputo.com; tosha.long@saputo.com"/>
    <d v="2024-01-15T00:00:00"/>
    <s v="6701 COUNTY RD 20"/>
    <s v="FRIENDSHIP"/>
    <x v="16"/>
    <x v="234"/>
    <n v="198780"/>
    <s v="Job"/>
    <d v="2023-12-11T00:00:00"/>
    <x v="3"/>
    <s v="QVS95     "/>
    <s v="Freight Charges"/>
    <n v="1"/>
    <n v="103.52"/>
    <n v="103.52"/>
    <n v="25.88"/>
    <s v="Mark Sutter   TOSHA LONG"/>
    <s v="scusaapinvoices@saputo.com; apsdfusa_imaging@saputo.com; scusaapinquiries@saputo.com   "/>
  </r>
  <r>
    <s v="Darigold - Jerome, ID"/>
    <s v="WES1005"/>
    <s v="Jubal Sanford"/>
    <s v="samantha.riegel@darigold.com; jubal.sanford@darigold.com"/>
    <d v="2024-03-04T00:00:00"/>
    <s v="1703 SO BUCHANAN"/>
    <s v="JEROME"/>
    <x v="19"/>
    <x v="221"/>
    <n v="204280"/>
    <s v="Y8GX"/>
    <d v="2024-03-04T00:00:00"/>
    <x v="3"/>
    <s v="QVS95     "/>
    <s v="Freight Charges"/>
    <n v="1"/>
    <n v="103.6"/>
    <n v="103.6"/>
    <n v="25.9"/>
    <s v="ACCOUNTS PAYABLE"/>
    <s v="APinvoices@darigold.com; samantha.riegel@darigold.com"/>
  </r>
  <r>
    <s v="MAGIC VALLEY QUALITY MILK"/>
    <s v="MAG1010"/>
    <s v="KIRK DAVIS; Mae Boutwell"/>
    <s v="mae.boutwell@mvqmp.com; ruben.ferrusco@mvqmp.com;"/>
    <d v="2024-02-13T00:00:00"/>
    <s v="1756 S BUCHANAN"/>
    <s v="JEROME"/>
    <x v="19"/>
    <x v="221"/>
    <n v="202861"/>
    <s v="Job"/>
    <d v="2024-01-08T00:00:00"/>
    <x v="3"/>
    <s v="QVS95     "/>
    <s v="Freight Charges"/>
    <n v="1"/>
    <n v="103.68"/>
    <n v="103.68"/>
    <n v="25.92"/>
    <s v="MANDY AUCLAIRE"/>
    <s v="purchasing@mvqmp.com"/>
  </r>
  <r>
    <s v="MAGIC VALLEY QUALITY MILK"/>
    <s v="MAG1010"/>
    <s v="KIRK DAVIS; Mae Boutwell"/>
    <s v="mae.boutwell@mvqmp.com; ruben.ferrusco@mvqmp.com;"/>
    <d v="2024-02-13T00:00:00"/>
    <s v="1756 S BUCHANAN"/>
    <s v="JEROME"/>
    <x v="19"/>
    <x v="221"/>
    <n v="203950"/>
    <s v="Y8GX"/>
    <d v="2024-02-08T00:00:00"/>
    <x v="3"/>
    <s v="QVS95     "/>
    <s v="Freight Charges"/>
    <n v="1"/>
    <n v="103.68"/>
    <n v="103.68"/>
    <n v="25.92"/>
    <s v="MANDY AUCLAIRE"/>
    <s v="purchasing@mvqmp.com"/>
  </r>
  <r>
    <s v="DAIRYMEN S MILK COMPANY / BORDEN DAIRY"/>
    <s v="DAI1059"/>
    <s v="DIANA WHITMER  DAVE   "/>
    <s v="diana.whitmer@bordendairy.com"/>
    <d v="2024-02-19T00:00:00"/>
    <s v="3068 W 106TH ST"/>
    <s v="CLEVELAND"/>
    <x v="13"/>
    <x v="232"/>
    <n v="204045"/>
    <s v="Y8GX"/>
    <d v="2024-02-15T00:00:00"/>
    <x v="3"/>
    <s v="QVS95     "/>
    <s v="Freight Charges"/>
    <n v="1"/>
    <n v="103.72"/>
    <n v="103.72"/>
    <n v="25.93"/>
    <s v="DIANA WHITMER  DAVE DZUREC  DALE SMITH"/>
    <s v="Cleveland.AP@Bordendairy.com"/>
  </r>
  <r>
    <s v="Darigold - Jerome, ID"/>
    <s v="WES1005"/>
    <s v="Jubal Sanford"/>
    <s v="samantha.riegel@darigold.com; jubal.sanford@darigold.com"/>
    <d v="2024-02-13T00:00:00"/>
    <s v="1703 SO BUCHANAN"/>
    <s v="JEROME"/>
    <x v="19"/>
    <x v="221"/>
    <n v="193546"/>
    <s v="Job"/>
    <d v="2023-11-06T00:00:00"/>
    <x v="3"/>
    <s v="QVS95     "/>
    <s v="Freight Charges"/>
    <n v="1"/>
    <n v="103.8"/>
    <n v="103.8"/>
    <n v="25.95"/>
    <s v="ACCOUNTS PAYABLE"/>
    <s v="APinvoices@darigold.com; samantha.riegel@darigold.com"/>
  </r>
  <r>
    <s v="DARIGOLD - SUNNYSIDE 102"/>
    <s v="WES1018"/>
    <s v="Raul Castro"/>
    <s v="sunnysideQAmanagement@darigold.com;raul.castro@darigold.com; luis.franco@darigold.com"/>
    <d v="2024-01-02T00:00:00"/>
    <s v="400 ALEXANDER ROAD"/>
    <s v="SUNNYSIDE"/>
    <x v="20"/>
    <x v="285"/>
    <n v="193077"/>
    <s v="Job"/>
    <d v="2023-11-03T00:00:00"/>
    <x v="3"/>
    <s v="QVS95     "/>
    <s v="Freight Charges"/>
    <n v="1"/>
    <n v="103.84"/>
    <n v="103.84"/>
    <n v="25.96"/>
    <s v="ACCOUNTS PAYABLE"/>
    <s v="APinvoices@darigold.com"/>
  </r>
  <r>
    <s v="Lactalis US Yogurt - Commonwealth"/>
    <s v="COM1000"/>
    <s v="Yvonne Findley Allyson JONES "/>
    <s v="Yvonne.findley@us.lactalis.com; justin.walker@us.lactalis.com; allyson.jones@us.lactalis.com"/>
    <d v="2024-02-27T00:00:00"/>
    <s v="66 Pauls Road"/>
    <s v="BRATTLEBORO"/>
    <x v="39"/>
    <x v="282"/>
    <n v="192458"/>
    <s v="Job"/>
    <d v="2023-11-03T00:00:00"/>
    <x v="3"/>
    <s v="QVS95     "/>
    <s v="Freight Charges"/>
    <n v="1"/>
    <n v="103.88"/>
    <n v="103.88"/>
    <n v="25.97"/>
    <s v="Yvonne Findley Allyson JONES "/>
    <s v="USY-AP@us.lactalis.com"/>
  </r>
  <r>
    <s v="DARIGOLD - CHEHALIS 100"/>
    <s v="WES1017"/>
    <s v="(orders)   Megan Tippetts Jacquelyn "/>
    <s v="qualitylab_chehalis@darigold.com; jacquelyn.stutzman@darigold.com"/>
    <d v="2024-01-08T00:00:00"/>
    <s v="67 SW CHEHALIS AVE"/>
    <s v="CHEHALIS"/>
    <x v="20"/>
    <x v="259"/>
    <n v="193902"/>
    <s v="Job"/>
    <d v="2023-11-08T00:00:00"/>
    <x v="3"/>
    <s v="QVS95     "/>
    <s v="Freight Charges"/>
    <n v="1"/>
    <n v="104.52"/>
    <n v="104.52"/>
    <n v="26.13"/>
    <s v=" Megan Tippetts "/>
    <s v="APinvoices@darigold.com"/>
  </r>
  <r>
    <s v="ANDERSEN DAIRY - BATTLE GROUND"/>
    <s v="AND1015"/>
    <s v="BRIAN HENDERLING"/>
    <s v="milkmanbh@yahoo.com"/>
    <d v="2024-01-02T00:00:00"/>
    <s v="305 E MAIN ST"/>
    <s v="BATTLE GROUND"/>
    <x v="20"/>
    <x v="286"/>
    <n v="200053"/>
    <s v="Job"/>
    <d v="2023-12-11T00:00:00"/>
    <x v="3"/>
    <s v="QVS95     "/>
    <s v="Freight Charges"/>
    <n v="1"/>
    <n v="104.84"/>
    <n v="104.84"/>
    <n v="26.21"/>
    <s v="BRIAN HENDERLING  Linda Erickson "/>
    <s v="andersenap@yahoo.com; milkmanbh@yahoo.com"/>
  </r>
  <r>
    <s v="PRAIRIE FARMS - BATTLE CREEK"/>
    <s v="PRA1036"/>
    <s v="Becky Rietsma PAUL LEWIS JR"/>
    <s v="bclab@prairiefarms.com; brietsma@prairiefarms.com; kstone@prairiefarms.com"/>
    <d v="2024-02-13T00:00:00"/>
    <s v="126 BRADY ROAD"/>
    <s v="BATTLE CREEK"/>
    <x v="37"/>
    <x v="287"/>
    <n v="200343"/>
    <s v="Job"/>
    <d v="2023-12-11T00:00:00"/>
    <x v="3"/>
    <s v="QVS95     "/>
    <s v="Freight Charges"/>
    <n v="1"/>
    <n v="104.96"/>
    <n v="104.96"/>
    <n v="26.24"/>
    <s v="KALI STONE  _x000a_PAUL LEWIS JR"/>
    <s v="apbattlecreek@prairiefarms.com"/>
  </r>
  <r>
    <s v="SAPUTO CHEESE INC USA - TULARE - LEVIN AVE"/>
    <s v="SAP1020"/>
    <s v="Aundrea Molina  JOSEPH PHILLIPS"/>
    <s v="joseph.phillips@saputo.com; aundrea.molina@saputo.com"/>
    <d v="2024-01-22T00:00:00"/>
    <s v="901 LEVIN AVE"/>
    <s v="TULARE"/>
    <x v="7"/>
    <x v="63"/>
    <n v="192891"/>
    <s v="Job"/>
    <d v="2023-11-03T00:00:00"/>
    <x v="3"/>
    <s v="QVS95     "/>
    <s v="Freight Charges"/>
    <n v="1"/>
    <n v="105.04"/>
    <n v="105.04"/>
    <n v="26.26"/>
    <s v="JOSEPH PHILLIPS"/>
    <s v="scusaapinvoices@saputo.com;tulareinvoice@saputo.com; DL_US_TulareLevin_Invoice@saputo.com; scusaapinvoices@saputo.com   "/>
  </r>
  <r>
    <s v="SAPUTO DAIRY FOODS USA - TULARE"/>
    <s v="TUL1010"/>
    <s v="Yvonne Sauceda"/>
    <s v="Yvonne.Sauceda@saputo.com; mayra.martinez@saputo.com"/>
    <d v="2024-01-29T00:00:00"/>
    <s v="605 NORTH J STREET"/>
    <s v="TULARE"/>
    <x v="7"/>
    <x v="63"/>
    <n v="197598"/>
    <s v="Job"/>
    <d v="2023-12-08T00:00:00"/>
    <x v="3"/>
    <s v="QVS95     "/>
    <s v="Freight Charges"/>
    <n v="1"/>
    <n v="105.04"/>
    <n v="105.04"/>
    <n v="26.26"/>
    <s v="LISA"/>
    <s v="scusaapinvoices@saputo.com"/>
  </r>
  <r>
    <s v="ANDERSEN DAIRY - BATTLE GROUND"/>
    <s v="AND1015"/>
    <s v="BRIAN HENDERLING"/>
    <s v="milkmanbh@yahoo.com"/>
    <d v="2024-01-29T00:00:00"/>
    <s v="305 E MAIN ST"/>
    <s v="BATTLE GROUND"/>
    <x v="20"/>
    <x v="286"/>
    <n v="200054"/>
    <s v="Job"/>
    <d v="2023-12-11T00:00:00"/>
    <x v="3"/>
    <s v="QVS95     "/>
    <s v="Freight Charges"/>
    <n v="1"/>
    <n v="105.04"/>
    <n v="105.04"/>
    <n v="26.26"/>
    <s v="BRIAN HENDERLING  Linda Erickson "/>
    <s v="andersenap@yahoo.com; milkmanbh@yahoo.com"/>
  </r>
  <r>
    <s v="DFA Dairy Brands - LEHIGH VALLEY DAIRIES"/>
    <s v="LEH1010"/>
    <s v="Christine Ramos"/>
    <s v="cramos1@dfamilk.com"/>
    <d v="2024-01-09T00:00:00"/>
    <s v="880 ALLENTOWN RD"/>
    <s v="LANSDALE"/>
    <x v="1"/>
    <x v="288"/>
    <n v="202985"/>
    <s v="usd5"/>
    <d v="2024-01-09T00:00:00"/>
    <x v="2"/>
    <s v="QVS95     "/>
    <s v="Freight Charges"/>
    <n v="1"/>
    <n v="105.15"/>
    <n v="105.15"/>
    <n v="26.287500000000001"/>
    <s v="Christine Ramos"/>
    <s v="invoices@deanfoods.coupahost.com "/>
  </r>
  <r>
    <s v="DARIGOLD - CHEHALIS 100"/>
    <s v="WES1017"/>
    <s v="(orders)   Megan Tippetts Jacquelyn "/>
    <s v="qualitylab_chehalis@darigold.com; jacquelyn.stutzman@darigold.com"/>
    <d v="2024-02-05T00:00:00"/>
    <s v="67 SW CHEHALIS AVE"/>
    <s v="CHEHALIS"/>
    <x v="20"/>
    <x v="259"/>
    <n v="193905"/>
    <s v="Job"/>
    <d v="2023-11-08T00:00:00"/>
    <x v="3"/>
    <s v="QVS95     "/>
    <s v="Freight Charges"/>
    <n v="1"/>
    <n v="105.2"/>
    <n v="105.2"/>
    <n v="26.3"/>
    <s v=" Megan Tippetts "/>
    <s v="APinvoices@darigold.com"/>
  </r>
  <r>
    <s v="DARIGOLD - CHEHALIS 100"/>
    <s v="WES1017"/>
    <s v="(orders)   Megan Tippetts Jacquelyn "/>
    <s v="qualitylab_chehalis@darigold.com; jacquelyn.stutzman@darigold.com"/>
    <d v="2024-03-04T00:00:00"/>
    <s v="67 SW CHEHALIS AVE"/>
    <s v="CHEHALIS"/>
    <x v="20"/>
    <x v="259"/>
    <n v="193908"/>
    <s v="Job"/>
    <d v="2023-11-08T00:00:00"/>
    <x v="3"/>
    <s v="QVS95     "/>
    <s v="Freight Charges"/>
    <n v="1"/>
    <n v="105.2"/>
    <n v="105.2"/>
    <n v="26.3"/>
    <s v=" Megan Tippetts "/>
    <s v="APinvoices@darigold.com"/>
  </r>
  <r>
    <s v="SAPUTO CHEESE INC USA - TULARE - LEVIN AVE"/>
    <s v="SAP1020"/>
    <s v="Aundrea Molina  JOSEPH PHILLIPS"/>
    <s v="joseph.phillips@saputo.com; aundrea.molina@saputo.com"/>
    <d v="2024-02-12T00:00:00"/>
    <s v="901 LEVIN AVE"/>
    <s v="TULARE"/>
    <x v="7"/>
    <x v="63"/>
    <n v="192892"/>
    <s v="Job"/>
    <d v="2023-11-03T00:00:00"/>
    <x v="3"/>
    <s v="QVS95     "/>
    <s v="Freight Charges"/>
    <n v="1"/>
    <n v="105.36"/>
    <n v="105.36"/>
    <n v="26.34"/>
    <s v="JOSEPH PHILLIPS"/>
    <s v="scusaapinvoices@saputo.com;tulareinvoice@saputo.com; DL_US_TulareLevin_Invoice@saputo.com; scusaapinvoices@saputo.com   "/>
  </r>
  <r>
    <s v="SAPUTO DAIRY FOODS USA - TULARE"/>
    <s v="TUL1010"/>
    <s v="Yvonne Sauceda"/>
    <s v="Yvonne.Sauceda@saputo.com; mayra.martinez@saputo.com"/>
    <d v="2024-02-26T00:00:00"/>
    <s v="605 NORTH J STREET"/>
    <s v="TULARE"/>
    <x v="7"/>
    <x v="63"/>
    <n v="197600"/>
    <s v="Job"/>
    <d v="2023-12-08T00:00:00"/>
    <x v="3"/>
    <s v="QVS95     "/>
    <s v="Freight Charges"/>
    <n v="1"/>
    <n v="105.52"/>
    <n v="105.52"/>
    <n v="26.38"/>
    <s v="LISA"/>
    <s v="scusaapinvoices@saputo.com"/>
  </r>
  <r>
    <s v="ANDERSEN DAIRY - BATTLE GROUND"/>
    <s v="AND1015"/>
    <s v="BRIAN HENDERLING"/>
    <s v="milkmanbh@yahoo.com"/>
    <d v="2024-02-26T00:00:00"/>
    <s v="305 E MAIN ST"/>
    <s v="BATTLE GROUND"/>
    <x v="20"/>
    <x v="286"/>
    <n v="200055"/>
    <s v="Job"/>
    <d v="2023-12-11T00:00:00"/>
    <x v="3"/>
    <s v="QVS95     "/>
    <s v="Freight Charges"/>
    <n v="1"/>
    <n v="105.52"/>
    <n v="105.52"/>
    <n v="26.38"/>
    <s v="BRIAN HENDERLING  Linda Erickson "/>
    <s v="andersenap@yahoo.com; milkmanbh@yahoo.com"/>
  </r>
  <r>
    <s v="PAUL J SILVEIRA MILK TESTING"/>
    <s v="SIL1012"/>
    <s v="PAUL SILVEIRA     TERESA    FATIMA  209-678-2440"/>
    <s v="MilkTesting@aol.com"/>
    <d v="2024-02-29T00:00:00"/>
    <s v="5831 CLAYTON RD"/>
    <s v="TURLOCK"/>
    <x v="7"/>
    <x v="260"/>
    <n v="204193"/>
    <s v="V7ZG"/>
    <d v="2024-02-28T00:00:00"/>
    <x v="3"/>
    <s v="QVS95     "/>
    <s v="Freight Charges"/>
    <n v="1"/>
    <n v="105.52"/>
    <n v="105.52"/>
    <n v="26.38"/>
    <s v="PAUL SILVEIRA  209-678-2440   TERESA    FATIMA"/>
    <s v=" milktesting@aol.com"/>
  </r>
  <r>
    <s v="CHOBANI LLC"/>
    <s v="AGR1015"/>
    <s v="DARREL WILLIAMS  Dan Giacovelli "/>
    <s v="darrel.williams@chobani.com; Dan.Giacovelli@chobani.com"/>
    <d v="2024-01-09T00:00:00"/>
    <s v="669 COUNTY ROAD 25"/>
    <s v="NEW BERLIN"/>
    <x v="16"/>
    <x v="289"/>
    <n v="197172"/>
    <s v="Job"/>
    <d v="2023-12-08T00:00:00"/>
    <x v="3"/>
    <s v="QVS95     "/>
    <s v="Freight Charges"/>
    <n v="1"/>
    <n v="105.56"/>
    <n v="105.56"/>
    <n v="26.39"/>
    <m/>
    <s v="Payables@Chobani.com"/>
  </r>
  <r>
    <s v="Saputo Cheese USA Inc. - Delhi, NY"/>
    <s v="MOR1005"/>
    <s v="Ashley Bowker   Amanda Lacey"/>
    <s v="Ashley.Bowker@saputo.com; Amanda.Lacey@Saputo.com"/>
    <d v="2024-01-16T00:00:00"/>
    <s v="40236 STATE HWY 10"/>
    <s v="DELHI"/>
    <x v="16"/>
    <x v="290"/>
    <n v="197544"/>
    <s v="Job"/>
    <d v="2023-12-08T00:00:00"/>
    <x v="3"/>
    <s v="QVS95     "/>
    <s v="Freight Charges"/>
    <n v="1"/>
    <n v="105.56"/>
    <n v="105.56"/>
    <n v="26.39"/>
    <s v="Ashley Bowker"/>
    <s v="scusaapinvoices@saputo.com; apsdfusa_imaging@saputo.com"/>
  </r>
  <r>
    <s v="Kraft Foods Group - Lowville, NY"/>
    <s v="KRA1008"/>
    <s v="Jessica Mahoney-Jones"/>
    <s v="jessica.mahoney-jones@kraftheinz.com; benjamin.walseman@kraftheinz.com"/>
    <d v="2024-01-30T00:00:00"/>
    <s v="7388 UTICA BLVD"/>
    <s v="LOWVILLE"/>
    <x v="16"/>
    <x v="291"/>
    <n v="200658"/>
    <s v="Job"/>
    <d v="2023-12-11T00:00:00"/>
    <x v="3"/>
    <s v="QVS95     "/>
    <s v="Freight Charges"/>
    <n v="1"/>
    <n v="105.84"/>
    <n v="105.84"/>
    <n v="26.46"/>
    <s v="Jessica Mahoney-Jones"/>
    <s v="DQCIAccountsReceivable@EurofinsUS.com"/>
  </r>
  <r>
    <s v="SAFEWAY FOODS/CLACKAMAS"/>
    <s v="SAF1031"/>
    <s v="PRESTON SWAIN"/>
    <s v="Preston.Swain@safeway.com"/>
    <d v="2024-01-03T00:00:00"/>
    <s v="16800 SE EVELYN ST"/>
    <s v="CLACKAMAS"/>
    <x v="38"/>
    <x v="177"/>
    <n v="194926"/>
    <s v="Job"/>
    <d v="2023-11-17T00:00:00"/>
    <x v="3"/>
    <s v="QVS95     "/>
    <s v="Freight Charges"/>
    <n v="1"/>
    <n v="105.88"/>
    <n v="105.88"/>
    <n v="26.47"/>
    <s v="PRESTON SWAIN"/>
    <s v="preston.swain@safeway.com; Peggy.Neill@Safeway.com"/>
  </r>
  <r>
    <s v="SAFEWAY FOODS/CLACKAMAS"/>
    <s v="SAF1031"/>
    <s v="PRESTON SWAIN"/>
    <s v="Preston.Swain@safeway.com"/>
    <d v="2024-01-30T00:00:00"/>
    <s v="16800 SE EVELYN ST"/>
    <s v="CLACKAMAS"/>
    <x v="38"/>
    <x v="177"/>
    <n v="194928"/>
    <s v="Job"/>
    <d v="2023-11-17T00:00:00"/>
    <x v="3"/>
    <s v="QVS95     "/>
    <s v="Freight Charges"/>
    <n v="1"/>
    <n v="106.04"/>
    <n v="106.04"/>
    <n v="26.51"/>
    <s v="PRESTON SWAIN"/>
    <s v="preston.swain@safeway.com; Peggy.Neill@Safeway.com"/>
  </r>
  <r>
    <s v="Danone NA - Mt Crawford, TX"/>
    <s v="WHI1012"/>
    <s v="CASEY PARKER , CHRISTOPHER TATE,  CASEY PARKER"/>
    <s v="casey.parker@danone.com; logan.kelso@danone.com"/>
    <d v="2024-01-08T00:00:00"/>
    <s v="6364 SOUTH VALLEY PIKE"/>
    <s v="MT CRAWFORD"/>
    <x v="36"/>
    <x v="292"/>
    <n v="196390"/>
    <s v="Job"/>
    <d v="2023-12-07T00:00:00"/>
    <x v="3"/>
    <s v="QVS95     "/>
    <s v="Freight Charges"/>
    <n v="1"/>
    <n v="106.08"/>
    <n v="106.08"/>
    <n v="26.52"/>
    <s v="CASEY PARKER,  CHRISTOPHER TATE"/>
    <s v="DanoneUSInvoices@danone.com; casey.parker@danone.com"/>
  </r>
  <r>
    <s v="DFA - Keller's Creamery - Winnsboro, TX"/>
    <s v="KEL1010"/>
    <s v="DEBBIE GILPIN  RICK GRIGSBY"/>
    <s v="dgilpin@dfamilk.com; cwheeler@dfamilk.com"/>
    <d v="2024-02-13T00:00:00"/>
    <s v="1015 E BROADWAY"/>
    <s v="WINNSBORO"/>
    <x v="15"/>
    <x v="284"/>
    <n v="192724"/>
    <s v="Job"/>
    <d v="2023-11-03T00:00:00"/>
    <x v="3"/>
    <s v="QVS95     "/>
    <s v="Freight Charges"/>
    <n v="1"/>
    <n v="106.16"/>
    <n v="106.16"/>
    <n v="26.54"/>
    <s v="DEBBIE GILPIN  RICK GRIGSBY"/>
    <s v="DQCIAccountsReceivable@EurofinsUS.com"/>
  </r>
  <r>
    <s v="FRIENDSHIP DAIRIES INC/NY"/>
    <s v="FRI1015"/>
    <s v="Mark Sutter  TOSHA LONG"/>
    <s v="Mark.sutter@saputo.com; tosha.long@saputo.com"/>
    <d v="2024-02-13T00:00:00"/>
    <s v="6701 COUNTY RD 20"/>
    <s v="FRIENDSHIP"/>
    <x v="16"/>
    <x v="234"/>
    <n v="198782"/>
    <s v="Job"/>
    <d v="2023-12-11T00:00:00"/>
    <x v="3"/>
    <s v="QVS95     "/>
    <s v="Freight Charges"/>
    <n v="1"/>
    <n v="106.16"/>
    <n v="106.16"/>
    <n v="26.54"/>
    <s v="Mark Sutter   TOSHA LONG"/>
    <s v="scusaapinvoices@saputo.com; apsdfusa_imaging@saputo.com; scusaapinquiries@saputo.com   "/>
  </r>
  <r>
    <s v="CONTINENTAL DAIRY FACILITIES SW LLC"/>
    <s v="CSF1010"/>
    <s v="Kyle Stevenson Ashley Wybenga MARISSA ABBOTT "/>
    <s v="kstevenson@cdfswllc.com; awybenga@cdfswllc.com; mabbott@cdfswllc.com; jvillegas@cdfswllc.com;"/>
    <d v="2024-02-27T00:00:00"/>
    <s v="1926 FM 54"/>
    <s v="LITTLEFIELD"/>
    <x v="15"/>
    <x v="236"/>
    <n v="203688"/>
    <s v="Job"/>
    <d v="2024-01-31T00:00:00"/>
    <x v="3"/>
    <s v="QVS95     "/>
    <s v="Freight Charges"/>
    <n v="1"/>
    <n v="106.32"/>
    <n v="106.32"/>
    <n v="26.58"/>
    <s v="MARISSA ABBOTT  JOSE VILLEGAS"/>
    <s v="ap@cdfswllc.com"/>
  </r>
  <r>
    <s v="CHOBANI LLC"/>
    <s v="AGR1015"/>
    <s v="DARREL WILLIAMS  Dan Giacovelli "/>
    <s v="darrel.williams@chobani.com; Dan.Giacovelli@chobani.com"/>
    <d v="2024-02-20T00:00:00"/>
    <s v="669 COUNTY ROAD 25"/>
    <s v="NEW BERLIN"/>
    <x v="16"/>
    <x v="289"/>
    <n v="204098"/>
    <s v="Y8GX"/>
    <d v="2024-02-20T00:00:00"/>
    <x v="3"/>
    <s v="QVS95     "/>
    <s v="Freight Charges"/>
    <n v="1"/>
    <n v="106.32"/>
    <n v="106.32"/>
    <n v="26.58"/>
    <m/>
    <s v="Payables@Chobani.com"/>
  </r>
  <r>
    <s v="DFA DAIRICONCEPTS/NM"/>
    <s v="DAI1015"/>
    <s v="Carlee Luscombe"/>
    <s v="portalesap@dfamilk.com; cluscombe@dfamilk.com"/>
    <d v="2024-02-20T00:00:00"/>
    <s v="1820 SOUTH INDUSTRIAL DR"/>
    <s v="PORTALES"/>
    <x v="21"/>
    <x v="241"/>
    <n v="204100"/>
    <s v="Y8GX"/>
    <d v="2024-02-20T00:00:00"/>
    <x v="3"/>
    <s v="QVS95     "/>
    <s v="Freight Charges"/>
    <n v="1"/>
    <n v="106.32"/>
    <n v="106.32"/>
    <n v="26.58"/>
    <s v="Eric Bryant "/>
    <s v="DQCIAccountsReceivable@EurofinsUS.com; portalesap@dfamilk.com "/>
  </r>
  <r>
    <s v="Kraft Foods Group - Lowville, NY"/>
    <s v="KRA1008"/>
    <s v="Jessica Mahoney-Jones"/>
    <s v="jessica.mahoney-jones@kraftheinz.com; benjamin.walseman@kraftheinz.com"/>
    <d v="2024-02-27T00:00:00"/>
    <s v="7388 UTICA BLVD"/>
    <s v="LOWVILLE"/>
    <x v="16"/>
    <x v="291"/>
    <n v="204141"/>
    <s v="Job"/>
    <d v="2024-02-23T00:00:00"/>
    <x v="3"/>
    <s v="QVS95     "/>
    <s v="Freight Charges"/>
    <n v="1"/>
    <n v="106.32"/>
    <n v="106.32"/>
    <n v="26.58"/>
    <s v="Jessica Mahoney-Jones"/>
    <s v="DQCIAccountsReceivable@EurofinsUS.com"/>
  </r>
  <r>
    <s v="STRAUS FAMILY CREAMERY"/>
    <s v="STR1010"/>
    <s v="Fernando A. Arellano  Paula Castro Katherine Stair"/>
    <s v="QATeam@strausmilk.com; katherine@strausmilk.com"/>
    <d v="2024-02-13T00:00:00"/>
    <s v="655 Park Court"/>
    <s v="Rohnert Park"/>
    <x v="7"/>
    <x v="174"/>
    <n v="192933"/>
    <s v="Job"/>
    <d v="2023-11-03T00:00:00"/>
    <x v="3"/>
    <s v="QVS95     "/>
    <s v="Freight Charges"/>
    <n v="1"/>
    <n v="106.4"/>
    <n v="106.4"/>
    <n v="26.6"/>
    <s v="Fernando A. Arellano"/>
    <s v="accountspayable@strausmilk.com"/>
  </r>
  <r>
    <s v="Saputo Cheese USA Inc. - Delhi, NY"/>
    <s v="MOR1005"/>
    <s v="Ashley Bowker   Amanda Lacey"/>
    <s v="Ashley.Bowker@saputo.com; Amanda.Lacey@Saputo.com"/>
    <d v="2024-02-12T00:00:00"/>
    <s v="40236 STATE HWY 10"/>
    <s v="DELHI"/>
    <x v="16"/>
    <x v="290"/>
    <n v="197546"/>
    <s v="Job"/>
    <d v="2023-12-08T00:00:00"/>
    <x v="3"/>
    <s v="QVS95     "/>
    <s v="Freight Charges"/>
    <n v="1"/>
    <n v="106.4"/>
    <n v="106.4"/>
    <n v="26.6"/>
    <s v="Ashley Bowker"/>
    <s v="scusaapinvoices@saputo.com; apsdfusa_imaging@saputo.com"/>
  </r>
  <r>
    <s v="DFA - Keller's Creamery - Winnsboro, TX"/>
    <s v="KEL1010"/>
    <s v="DEBBIE GILPIN  RICK GRIGSBY"/>
    <s v="dgilpin@dfamilk.com; cwheeler@dfamilk.com"/>
    <d v="2024-01-03T00:00:00"/>
    <s v="1015 E BROADWAY"/>
    <s v="WINNSBORO"/>
    <x v="15"/>
    <x v="284"/>
    <n v="202287"/>
    <s v="Y8GX"/>
    <d v="2023-12-29T00:00:00"/>
    <x v="3"/>
    <s v="QVS95     "/>
    <s v="Freight Charges"/>
    <n v="1"/>
    <n v="106.44"/>
    <n v="106.44"/>
    <n v="26.61"/>
    <s v="DEBBIE GILPIN  RICK GRIGSBY"/>
    <s v="DQCIAccountsReceivable@EurofinsUS.com"/>
  </r>
  <r>
    <s v="SAFEWAY FOODS/CLACKAMAS"/>
    <s v="SAF1031"/>
    <s v="PRESTON SWAIN"/>
    <s v="Preston.Swain@safeway.com"/>
    <d v="2024-02-27T00:00:00"/>
    <s v="16800 SE EVELYN ST"/>
    <s v="CLACKAMAS"/>
    <x v="38"/>
    <x v="177"/>
    <n v="194930"/>
    <s v="Job"/>
    <d v="2023-11-17T00:00:00"/>
    <x v="3"/>
    <s v="QVS95     "/>
    <s v="Freight Charges"/>
    <n v="1"/>
    <n v="106.56"/>
    <n v="106.56"/>
    <n v="26.64"/>
    <s v="PRESTON SWAIN"/>
    <s v="preston.swain@safeway.com; Peggy.Neill@Safeway.com"/>
  </r>
  <r>
    <s v="Kraft Foods Group - Lowville, NY"/>
    <s v="KRA1008"/>
    <s v="Jessica Mahoney-Jones"/>
    <s v="jessica.mahoney-jones@kraftheinz.com; benjamin.walseman@kraftheinz.com"/>
    <d v="2024-02-20T00:00:00"/>
    <s v="7388 UTICA BLVD"/>
    <s v="LOWVILLE"/>
    <x v="16"/>
    <x v="291"/>
    <n v="204102"/>
    <s v="Y8GX"/>
    <d v="2024-02-20T00:00:00"/>
    <x v="3"/>
    <s v="QVS95     "/>
    <s v="Freight Charges"/>
    <n v="1"/>
    <n v="106.56"/>
    <n v="106.56"/>
    <n v="26.64"/>
    <s v="Jessica Mahoney-Jones"/>
    <s v="DQCIAccountsReceivable@EurofinsUS.com"/>
  </r>
  <r>
    <s v="DFA - Keller's Creamery - Winnsboro, TX"/>
    <s v="KEL1010"/>
    <s v="DEBBIE GILPIN  RICK GRIGSBY"/>
    <s v="dgilpin@dfamilk.com; cwheeler@dfamilk.com"/>
    <d v="2024-01-23T00:00:00"/>
    <s v="1015 E BROADWAY"/>
    <s v="WINNSBORO"/>
    <x v="15"/>
    <x v="284"/>
    <n v="192723"/>
    <s v="Job"/>
    <d v="2023-11-03T00:00:00"/>
    <x v="3"/>
    <s v="QVS95     "/>
    <s v="Freight Charges"/>
    <n v="1"/>
    <n v="106.6"/>
    <n v="106.6"/>
    <n v="26.65"/>
    <s v="DEBBIE GILPIN  RICK GRIGSBY"/>
    <s v="DQCIAccountsReceivable@EurofinsUS.com"/>
  </r>
  <r>
    <s v="FRIENDSHIP DAIRIES INC/NY"/>
    <s v="FRI1015"/>
    <s v="Mark Sutter  TOSHA LONG"/>
    <s v="Mark.sutter@saputo.com; tosha.long@saputo.com"/>
    <d v="2024-01-23T00:00:00"/>
    <s v="6701 COUNTY RD 20"/>
    <s v="FRIENDSHIP"/>
    <x v="16"/>
    <x v="234"/>
    <n v="203457"/>
    <s v="Y8GX"/>
    <d v="2024-01-23T00:00:00"/>
    <x v="3"/>
    <s v="QVS95     "/>
    <s v="Freight Charges"/>
    <n v="1"/>
    <n v="106.6"/>
    <n v="106.6"/>
    <n v="26.65"/>
    <s v="Mark Sutter   TOSHA LONG"/>
    <s v="scusaapinvoices@saputo.com; apsdfusa_imaging@saputo.com; scusaapinquiries@saputo.com   "/>
  </r>
  <r>
    <s v="ICO- EML Lancaster"/>
    <s v="QCI1010"/>
    <s v="ROBERT KURZ"/>
    <s v="Micro-LancasterClientServices@US7.eurofins-info.com; Lynn.Bleacher@ft.eurofinsus.com; Myranda.Wagner@ft.eurofinsus.com"/>
    <d v="2024-01-08T00:00:00"/>
    <s v="2430 New Holland Pike"/>
    <s v="Lancaster"/>
    <x v="1"/>
    <x v="293"/>
    <n v="195968"/>
    <s v="Job"/>
    <d v="2023-12-07T00:00:00"/>
    <x v="3"/>
    <s v="QVS95     "/>
    <s v="Freight Charges"/>
    <n v="3"/>
    <n v="319.92"/>
    <n v="106.64"/>
    <n v="26.66"/>
    <s v="ROBERT KURZ"/>
    <s v=""/>
  </r>
  <r>
    <s v="ICO- EML Lancaster"/>
    <s v="QCI1010"/>
    <s v="ROBERT KURZ"/>
    <s v="Micro-LancasterClientServices@US7.eurofins-info.com; Lynn.Bleacher@ft.eurofinsus.com; Myranda.Wagner@ft.eurofinsus.com"/>
    <d v="2024-01-22T00:00:00"/>
    <s v="2430 New Holland Pike"/>
    <s v="Lancaster"/>
    <x v="1"/>
    <x v="293"/>
    <n v="195970"/>
    <s v="Job"/>
    <d v="2023-12-07T00:00:00"/>
    <x v="3"/>
    <s v="QVS95     "/>
    <s v="Freight Charges"/>
    <n v="3"/>
    <n v="319.92"/>
    <n v="106.64"/>
    <n v="26.66"/>
    <s v="ROBERT KURZ"/>
    <s v=""/>
  </r>
  <r>
    <s v="Danone NA - Mt Crawford, TX"/>
    <s v="WHI1012"/>
    <s v="CASEY PARKER , CHRISTOPHER TATE,  CASEY PARKER"/>
    <s v="casey.parker@danone.com; logan.kelso@danone.com"/>
    <d v="2024-02-05T00:00:00"/>
    <s v="6364 SOUTH VALLEY PIKE"/>
    <s v="MT CRAWFORD"/>
    <x v="36"/>
    <x v="292"/>
    <n v="196392"/>
    <s v="Job"/>
    <d v="2023-12-07T00:00:00"/>
    <x v="3"/>
    <s v="QVS95     "/>
    <s v="Freight Charges"/>
    <n v="1"/>
    <n v="106.76"/>
    <n v="106.76"/>
    <n v="26.69"/>
    <s v="CASEY PARKER,  CHRISTOPHER TATE"/>
    <s v="DanoneUSInvoices@danone.com; casey.parker@danone.com"/>
  </r>
  <r>
    <s v="Danone NA - Mt Crawford, TX"/>
    <s v="WHI1012"/>
    <s v="CASEY PARKER , CHRISTOPHER TATE,  CASEY PARKER"/>
    <s v="casey.parker@danone.com; logan.kelso@danone.com"/>
    <d v="2024-03-04T00:00:00"/>
    <s v="6364 SOUTH VALLEY PIKE"/>
    <s v="MT CRAWFORD"/>
    <x v="36"/>
    <x v="292"/>
    <n v="196394"/>
    <s v="Job"/>
    <d v="2023-12-07T00:00:00"/>
    <x v="3"/>
    <s v="QVS95     "/>
    <s v="Freight Charges"/>
    <n v="1"/>
    <n v="106.76"/>
    <n v="106.76"/>
    <n v="26.69"/>
    <s v="CASEY PARKER,  CHRISTOPHER TATE"/>
    <s v="DanoneUSInvoices@danone.com; casey.parker@danone.com"/>
  </r>
  <r>
    <s v="GLANBIA NUTRITIONALS"/>
    <s v="GLA1011"/>
    <s v="Jessica Garza"/>
    <s v="jgarza@glanbia.com"/>
    <d v="2024-01-08T00:00:00"/>
    <s v="1728 SO 2300 EAST/EAST END"/>
    <s v="GOODING"/>
    <x v="19"/>
    <x v="294"/>
    <n v="197438"/>
    <s v="Job"/>
    <d v="2023-12-08T00:00:00"/>
    <x v="3"/>
    <s v="QVS95     "/>
    <s v="Freight Charges"/>
    <n v="1"/>
    <n v="106.76"/>
    <n v="106.76"/>
    <n v="26.69"/>
    <m/>
    <s v="DQCIAccountsReceivable@eurofinsus.com"/>
  </r>
  <r>
    <s v="GLANBIA NUTRITIONALS"/>
    <s v="GLA1011"/>
    <s v="Jessica Garza"/>
    <s v="jgarza@glanbia.com"/>
    <d v="2024-01-15T00:00:00"/>
    <s v="1728 SO 2300 EAST/EAST END"/>
    <s v="GOODING"/>
    <x v="19"/>
    <x v="294"/>
    <n v="197439"/>
    <s v="Job"/>
    <d v="2023-12-08T00:00:00"/>
    <x v="3"/>
    <s v="QVS95     "/>
    <s v="Freight Charges"/>
    <n v="1"/>
    <n v="106.76"/>
    <n v="106.76"/>
    <n v="26.69"/>
    <m/>
    <s v="DQCIAccountsReceivable@eurofinsus.com"/>
  </r>
  <r>
    <s v="MOUNTAINSIDE FARMS"/>
    <s v="MOU1010"/>
    <s v="MARTHA TORO   EDDIE KINGSTON"/>
    <s v="Marthat@msfdairy.com;"/>
    <d v="2024-02-13T00:00:00"/>
    <s v="55724 STATE HIGHWAY 30"/>
    <s v="ROXBURY"/>
    <x v="16"/>
    <x v="295"/>
    <n v="200167"/>
    <s v="Job"/>
    <d v="2023-12-11T00:00:00"/>
    <x v="3"/>
    <s v="QVS95     "/>
    <s v="Freight Charges"/>
    <n v="1"/>
    <n v="106.92"/>
    <n v="106.92"/>
    <n v="26.73"/>
    <s v="MARTHA TORO   EDDIE KINGSTON"/>
    <s v="irinaf@msfdairy.com"/>
  </r>
  <r>
    <s v="DFA DAIRICONCEPTS/NM"/>
    <s v="DAI1015"/>
    <s v="Carlee Luscombe"/>
    <s v="portalesap@dfamilk.com; cluscombe@dfamilk.com"/>
    <d v="2024-02-13T00:00:00"/>
    <s v="1820 SOUTH INDUSTRIAL DR"/>
    <s v="PORTALES"/>
    <x v="21"/>
    <x v="241"/>
    <n v="203851"/>
    <s v="Job"/>
    <d v="2024-02-05T00:00:00"/>
    <x v="3"/>
    <s v="QVS95     "/>
    <s v="Freight Charges"/>
    <n v="1"/>
    <n v="106.92"/>
    <n v="106.92"/>
    <n v="26.73"/>
    <s v="Eric Bryant "/>
    <s v="DQCIAccountsReceivable@EurofinsUS.com; portalesap@dfamilk.com "/>
  </r>
  <r>
    <s v="GLANBIA NUTRITIONALS"/>
    <s v="GLA1011"/>
    <s v="Jessica Garza"/>
    <s v="jgarza@glanbia.com"/>
    <d v="2024-01-02T00:00:00"/>
    <s v="1728 SO 2300 EAST/EAST END"/>
    <s v="GOODING"/>
    <x v="19"/>
    <x v="294"/>
    <n v="197437"/>
    <s v="Job"/>
    <d v="2023-12-08T00:00:00"/>
    <x v="3"/>
    <s v="QVS95     "/>
    <s v="Freight Charges"/>
    <n v="1"/>
    <n v="107.08"/>
    <n v="107.08"/>
    <n v="26.77"/>
    <m/>
    <s v="DQCIAccountsReceivable@eurofinsus.com"/>
  </r>
  <r>
    <s v="DFA - Keller's Creamery - Winnsboro, TX"/>
    <s v="KEL1010"/>
    <s v="DEBBIE GILPIN  RICK GRIGSBY"/>
    <s v="dgilpin@dfamilk.com; cwheeler@dfamilk.com"/>
    <d v="2024-02-20T00:00:00"/>
    <s v="1015 E BROADWAY"/>
    <s v="WINNSBORO"/>
    <x v="15"/>
    <x v="284"/>
    <n v="192725"/>
    <s v="Job"/>
    <d v="2023-11-03T00:00:00"/>
    <x v="3"/>
    <s v="QVS95     "/>
    <s v="Freight Charges"/>
    <n v="1"/>
    <n v="107.12"/>
    <n v="107.12"/>
    <n v="26.78"/>
    <s v="DEBBIE GILPIN  RICK GRIGSBY"/>
    <s v="DQCIAccountsReceivable@EurofinsUS.com"/>
  </r>
  <r>
    <s v="DFA - Beaver, UT"/>
    <s v="DAI1160"/>
    <s v="Victoria McNeill  KERRA CHAN"/>
    <s v="vmcneill@dfamilk.com; kchan@dfamilk.com"/>
    <d v="2024-01-16T00:00:00"/>
    <s v="330 W 300 S "/>
    <s v="BEAVER"/>
    <x v="12"/>
    <x v="252"/>
    <n v="199388"/>
    <s v="Job"/>
    <d v="2023-12-11T00:00:00"/>
    <x v="3"/>
    <s v="QVS95     "/>
    <s v="Freight Charges"/>
    <n v="1"/>
    <n v="107.12"/>
    <n v="107.12"/>
    <n v="26.78"/>
    <s v="KERRA CHAN"/>
    <s v="ablackburn@dfamilk.com; DQCIAccountsReceivable@EurofinsUS.com"/>
  </r>
  <r>
    <s v="ICO- EML Lancaster"/>
    <s v="QCI1010"/>
    <s v="ROBERT KURZ"/>
    <s v="Micro-LancasterClientServices@US7.eurofins-info.com; Lynn.Bleacher@ft.eurofinsus.com; Myranda.Wagner@ft.eurofinsus.com"/>
    <d v="2024-02-05T00:00:00"/>
    <s v="2430 New Holland Pike"/>
    <s v="Lancaster"/>
    <x v="1"/>
    <x v="293"/>
    <n v="195972"/>
    <s v="Job"/>
    <d v="2023-12-07T00:00:00"/>
    <x v="3"/>
    <s v="QVS95     "/>
    <s v="Freight Charges"/>
    <n v="3"/>
    <n v="322.04000000000002"/>
    <n v="107.34666666666668"/>
    <n v="26.83666666666667"/>
    <s v="ROBERT KURZ"/>
    <s v=""/>
  </r>
  <r>
    <s v="GLANBIA NUTRITIONALS"/>
    <s v="GLA1011"/>
    <s v="Jessica Garza"/>
    <s v="jgarza@glanbia.com"/>
    <d v="2024-02-05T00:00:00"/>
    <s v="1728 SO 2300 EAST/EAST END"/>
    <s v="GOODING"/>
    <x v="19"/>
    <x v="294"/>
    <n v="197442"/>
    <s v="Job"/>
    <d v="2023-12-08T00:00:00"/>
    <x v="3"/>
    <s v="QVS95     "/>
    <s v="Freight Charges"/>
    <n v="1"/>
    <n v="107.44"/>
    <n v="107.44"/>
    <n v="26.86"/>
    <m/>
    <s v="DQCIAccountsReceivable@eurofinsus.com"/>
  </r>
  <r>
    <s v="GLANBIA NUTRITIONALS"/>
    <s v="GLA1011"/>
    <s v="Jessica Garza"/>
    <s v="jgarza@glanbia.com"/>
    <d v="2024-02-12T00:00:00"/>
    <s v="1728 SO 2300 EAST/EAST END"/>
    <s v="GOODING"/>
    <x v="19"/>
    <x v="294"/>
    <n v="197443"/>
    <s v="Job"/>
    <d v="2023-12-08T00:00:00"/>
    <x v="3"/>
    <s v="QVS95     "/>
    <s v="Freight Charges"/>
    <n v="1"/>
    <n v="107.6"/>
    <n v="107.6"/>
    <n v="26.9"/>
    <m/>
    <s v="DQCIAccountsReceivable@eurofinsus.com"/>
  </r>
  <r>
    <s v="Dean Foods - Englewood, CO"/>
    <s v="MEA1020"/>
    <s v="RYAN JOHNSON"/>
    <s v="Ryan_johnson@deanfoods.com; ryan.johnson@meadowgolddairy.com"/>
    <d v="2024-01-09T00:00:00"/>
    <s v="1325 WEST OXFORD AVE"/>
    <s v="ENGLEWOOD"/>
    <x v="24"/>
    <x v="245"/>
    <n v="193623"/>
    <s v="Job"/>
    <d v="2023-11-07T00:00:00"/>
    <x v="3"/>
    <s v="QVS95     "/>
    <s v="Freight Charges"/>
    <n v="1"/>
    <n v="107.64"/>
    <n v="107.64"/>
    <n v="26.91"/>
    <s v="RYAN JOHNSON"/>
    <s v="invoices@deanfoods.coupahost.com"/>
  </r>
  <r>
    <s v="MARYLAND/VIRGINIA MILK PRODUCERS"/>
    <s v="MAR1036"/>
    <s v="Vivian Pham"/>
    <s v="vpham@mdvamilk.com; mrahman@mdvamilk.com"/>
    <d v="2024-01-16T00:00:00"/>
    <s v="8321 LEISHEAR ROAD"/>
    <s v="LAUREL"/>
    <x v="27"/>
    <x v="202"/>
    <n v="196233"/>
    <s v="Job"/>
    <d v="2023-12-07T00:00:00"/>
    <x v="3"/>
    <s v="QVS95     "/>
    <s v="Freight Charges"/>
    <n v="1"/>
    <n v="107.64"/>
    <n v="107.64"/>
    <n v="26.91"/>
    <s v="Vivian Pham"/>
    <s v="LaurelAP@mdvamilk.com"/>
  </r>
  <r>
    <s v="GLANBIA NUTRITIONALS"/>
    <s v="GLA1011"/>
    <s v="Jessica Garza"/>
    <s v="jgarza@glanbia.com"/>
    <d v="2024-01-22T00:00:00"/>
    <s v="1728 SO 2300 EAST/EAST END"/>
    <s v="GOODING"/>
    <x v="19"/>
    <x v="294"/>
    <n v="197440"/>
    <s v="Job"/>
    <d v="2023-12-08T00:00:00"/>
    <x v="3"/>
    <s v="QVS95     "/>
    <s v="Freight Charges"/>
    <n v="1"/>
    <n v="107.64"/>
    <n v="107.64"/>
    <n v="26.91"/>
    <m/>
    <s v="DQCIAccountsReceivable@eurofinsus.com"/>
  </r>
  <r>
    <s v="GLANBIA NUTRITIONALS"/>
    <s v="GLA1011"/>
    <s v="Jessica Garza"/>
    <s v="jgarza@glanbia.com"/>
    <d v="2024-01-29T00:00:00"/>
    <s v="1728 SO 2300 EAST/EAST END"/>
    <s v="GOODING"/>
    <x v="19"/>
    <x v="294"/>
    <n v="197441"/>
    <s v="Job"/>
    <d v="2023-12-08T00:00:00"/>
    <x v="3"/>
    <s v="QVS95     "/>
    <s v="Freight Charges"/>
    <n v="1"/>
    <n v="107.64"/>
    <n v="107.64"/>
    <n v="26.91"/>
    <m/>
    <s v="DQCIAccountsReceivable@eurofinsus.com"/>
  </r>
  <r>
    <s v="CLOVERLAND FARMS DAIRY"/>
    <s v="CLO1010"/>
    <s v="Saroj Bastola"/>
    <s v="sbastola@cloverlanddairy.com; DMeadows@cloverlanddairy.com"/>
    <d v="2024-01-08T00:00:00"/>
    <s v="2701 LOCH RAVEN ROAD"/>
    <s v="BALTIMORE"/>
    <x v="27"/>
    <x v="113"/>
    <n v="198039"/>
    <s v="Job"/>
    <d v="2023-12-08T00:00:00"/>
    <x v="3"/>
    <s v="QVS95     "/>
    <s v="Freight Charges"/>
    <n v="1"/>
    <n v="107.64"/>
    <n v="107.64"/>
    <n v="26.91"/>
    <s v="Saroj Bastola"/>
    <s v="accounts.payable@cloverlanddairy.com; DMeadows@cloverlanddairy.com"/>
  </r>
  <r>
    <s v="DFA - Dairy Maid Dairy, Inc."/>
    <s v="DAI1056"/>
    <s v="Chelsea Smith"/>
    <s v="chsmith@dairymaiddairy.com"/>
    <d v="2024-01-16T00:00:00"/>
    <s v="259 E 7TH STREET"/>
    <s v="FREDERICK"/>
    <x v="27"/>
    <x v="121"/>
    <n v="198214"/>
    <s v="Job"/>
    <d v="2023-12-08T00:00:00"/>
    <x v="3"/>
    <s v="QVS95     "/>
    <s v="Freight Charges"/>
    <n v="1"/>
    <n v="107.64"/>
    <n v="107.64"/>
    <n v="26.91"/>
    <s v="Carrie Spicer "/>
    <s v="dairybrandsinvoices@dfamilk.com"/>
  </r>
  <r>
    <s v="DAIRYMEN S MILK COMPANY / BORDEN DAIRY"/>
    <s v="DAI1059"/>
    <s v="DIANA WHITMER  DAVE   "/>
    <s v="diana.whitmer@bordendairy.com"/>
    <d v="2024-01-08T00:00:00"/>
    <s v="3068 W 106TH ST"/>
    <s v="CLEVELAND"/>
    <x v="13"/>
    <x v="232"/>
    <n v="202777"/>
    <s v="Y8GX"/>
    <d v="2024-01-08T00:00:00"/>
    <x v="3"/>
    <s v="QVS95     "/>
    <s v="Freight Charges"/>
    <n v="1"/>
    <n v="107.64"/>
    <n v="107.64"/>
    <n v="26.91"/>
    <s v="DIANA WHITMER  DAVE DZUREC  DALE SMITH"/>
    <s v="Cleveland.AP@Bordendairy.com"/>
  </r>
  <r>
    <s v="DFA - Fallon, NV"/>
    <s v="DAI1092"/>
    <s v="Jeffrey Fulstone   Charles Pettek "/>
    <s v="jfulstone@dfamilk.com; cpettek@dfamilk.com"/>
    <d v="2024-01-23T00:00:00"/>
    <s v="1400 NEW RIVER PARKWAY"/>
    <s v="FALLON"/>
    <x v="6"/>
    <x v="255"/>
    <n v="203016"/>
    <s v="Job"/>
    <d v="2024-01-09T00:00:00"/>
    <x v="3"/>
    <s v="QVS95     "/>
    <s v="Freight Charges"/>
    <n v="1"/>
    <n v="107.64"/>
    <n v="107.64"/>
    <n v="26.91"/>
    <s v="J COVAL"/>
    <s v="DQCIAccountsReceivable@EurofinsUS.com"/>
  </r>
  <r>
    <s v="DAIRYMEN S MILK COMPANY / BORDEN DAIRY"/>
    <s v="DAI1059"/>
    <s v="DIANA WHITMER  DAVE   "/>
    <s v="diana.whitmer@bordendairy.com"/>
    <d v="2024-01-15T00:00:00"/>
    <s v="3068 W 106TH ST"/>
    <s v="CLEVELAND"/>
    <x v="13"/>
    <x v="232"/>
    <n v="203279"/>
    <s v="Y8GX"/>
    <d v="2024-01-15T00:00:00"/>
    <x v="3"/>
    <s v="QVS95     "/>
    <s v="Freight Charges"/>
    <n v="1"/>
    <n v="107.64"/>
    <n v="107.64"/>
    <n v="26.91"/>
    <s v="DIANA WHITMER  DAVE DZUREC  DALE SMITH"/>
    <s v="Cleveland.AP@Bordendairy.com"/>
  </r>
  <r>
    <s v="Columbia River Processing - Tillamook"/>
    <s v="COL1010"/>
    <s v="Christopher Lundeberg"/>
    <s v="CLundeberg@tillamook.com"/>
    <d v="2024-01-08T00:00:00"/>
    <s v="79588 RIPPEE RD"/>
    <s v="BOARDMAN"/>
    <x v="38"/>
    <x v="251"/>
    <n v="196447"/>
    <s v="Job"/>
    <d v="2023-12-07T00:00:00"/>
    <x v="3"/>
    <s v="QVS95     "/>
    <s v="Freight Charges"/>
    <n v="1"/>
    <n v="107.72"/>
    <n v="107.72"/>
    <n v="26.93"/>
    <s v="Mark Porreca "/>
    <s v="AP@TILLAMOOK.COM"/>
  </r>
  <r>
    <s v="Columbia River Processing - Tillamook"/>
    <s v="COL1010"/>
    <s v="Christopher Lundeberg"/>
    <s v="CLundeberg@tillamook.com"/>
    <d v="2024-01-22T00:00:00"/>
    <s v="79588 RIPPEE RD"/>
    <s v="BOARDMAN"/>
    <x v="38"/>
    <x v="251"/>
    <n v="196449"/>
    <s v="Job"/>
    <d v="2023-12-07T00:00:00"/>
    <x v="3"/>
    <s v="QVS95     "/>
    <s v="Freight Charges"/>
    <n v="1"/>
    <n v="107.72"/>
    <n v="107.72"/>
    <n v="26.93"/>
    <s v="Mark Porreca "/>
    <s v="AP@TILLAMOOK.COM"/>
  </r>
  <r>
    <s v="DFA - Fallon, NV"/>
    <s v="DAI1092"/>
    <s v="Jeffrey Fulstone   Charles Pettek "/>
    <s v="jfulstone@dfamilk.com; cpettek@dfamilk.com"/>
    <d v="2024-01-08T00:00:00"/>
    <s v="1400 NEW RIVER PARKWAY"/>
    <s v="FALLON"/>
    <x v="6"/>
    <x v="255"/>
    <n v="202162"/>
    <s v="Job"/>
    <d v="2023-12-28T00:00:00"/>
    <x v="3"/>
    <s v="QVS95     "/>
    <s v="Freight Charges"/>
    <n v="1"/>
    <n v="107.72"/>
    <n v="107.72"/>
    <n v="26.93"/>
    <s v="J COVAL"/>
    <s v="DQCIAccountsReceivable@EurofinsUS.com"/>
  </r>
  <r>
    <s v="Columbia River Processing - Tillamook"/>
    <s v="COL1010"/>
    <s v="Christopher Lundeberg"/>
    <s v="CLundeberg@tillamook.com"/>
    <d v="2024-02-05T00:00:00"/>
    <s v="79588 RIPPEE RD"/>
    <s v="BOARDMAN"/>
    <x v="38"/>
    <x v="251"/>
    <n v="196451"/>
    <s v="Job"/>
    <d v="2023-12-07T00:00:00"/>
    <x v="3"/>
    <s v="QVS95     "/>
    <s v="Freight Charges"/>
    <n v="1"/>
    <n v="107.88"/>
    <n v="107.88"/>
    <n v="26.97"/>
    <s v="Mark Porreca "/>
    <s v="AP@TILLAMOOK.COM"/>
  </r>
  <r>
    <s v="Columbia River Processing - Tillamook"/>
    <s v="COL1010"/>
    <s v="Christopher Lundeberg"/>
    <s v="CLundeberg@tillamook.com"/>
    <d v="2024-03-04T00:00:00"/>
    <s v="79588 RIPPEE RD"/>
    <s v="BOARDMAN"/>
    <x v="38"/>
    <x v="251"/>
    <n v="196455"/>
    <s v="Job"/>
    <d v="2023-12-07T00:00:00"/>
    <x v="3"/>
    <s v="QVS95     "/>
    <s v="Freight Charges"/>
    <n v="1"/>
    <n v="107.88"/>
    <n v="107.88"/>
    <n v="26.97"/>
    <s v="Mark Porreca "/>
    <s v="AP@TILLAMOOK.COM"/>
  </r>
  <r>
    <s v="DFA - Beaver, UT"/>
    <s v="DAI1160"/>
    <s v="Victoria McNeill  KERRA CHAN"/>
    <s v="vmcneill@dfamilk.com; kchan@dfamilk.com"/>
    <d v="2024-02-13T00:00:00"/>
    <s v="330 W 300 S "/>
    <s v="BEAVER"/>
    <x v="12"/>
    <x v="252"/>
    <n v="199390"/>
    <s v="Job"/>
    <d v="2023-12-11T00:00:00"/>
    <x v="3"/>
    <s v="QVS95     "/>
    <s v="Freight Charges"/>
    <n v="1"/>
    <n v="107.96"/>
    <n v="107.96"/>
    <n v="26.99"/>
    <s v="KERRA CHAN"/>
    <s v="ablackburn@dfamilk.com; DQCIAccountsReceivable@EurofinsUS.com"/>
  </r>
  <r>
    <s v="COUNTRY MORNING FARMS"/>
    <s v="COU1018"/>
    <s v="JASON GILBERT"/>
    <s v="jason@countrymorningfarms.com"/>
    <d v="2024-02-12T00:00:00"/>
    <s v="223 NORTH COUNTY ROAD"/>
    <s v="WARDEN"/>
    <x v="20"/>
    <x v="254"/>
    <n v="201053"/>
    <s v="Job"/>
    <d v="2023-12-12T00:00:00"/>
    <x v="3"/>
    <s v="QVS95     "/>
    <s v="Freight Charges"/>
    <n v="1"/>
    <n v="108.04"/>
    <n v="108.04"/>
    <n v="27.01"/>
    <s v="JASON GILBERT"/>
    <s v="accounting@countrymorningfarms.com"/>
  </r>
  <r>
    <s v="MARYLAND/VIRGINIA MILK PRODUCERS"/>
    <s v="MAR1036"/>
    <s v="Vivian Pham"/>
    <s v="vpham@mdvamilk.com; mrahman@mdvamilk.com"/>
    <d v="2024-01-30T00:00:00"/>
    <s v="8321 LEISHEAR ROAD"/>
    <s v="LAUREL"/>
    <x v="27"/>
    <x v="202"/>
    <n v="196235"/>
    <s v="Job"/>
    <d v="2023-12-07T00:00:00"/>
    <x v="3"/>
    <s v="QVS95     "/>
    <s v="Freight Charges"/>
    <n v="1"/>
    <n v="108.16"/>
    <n v="108.16"/>
    <n v="27.04"/>
    <s v="Vivian Pham"/>
    <s v="LaurelAP@mdvamilk.com"/>
  </r>
  <r>
    <s v="GLANBIA NUTRITIONALS"/>
    <s v="GLA1011"/>
    <s v="Jessica Garza"/>
    <s v="jgarza@glanbia.com"/>
    <d v="2024-02-19T00:00:00"/>
    <s v="1728 SO 2300 EAST/EAST END"/>
    <s v="GOODING"/>
    <x v="19"/>
    <x v="294"/>
    <n v="197444"/>
    <s v="Job"/>
    <d v="2023-12-08T00:00:00"/>
    <x v="3"/>
    <s v="QVS95     "/>
    <s v="Freight Charges"/>
    <n v="1"/>
    <n v="108.16"/>
    <n v="108.16"/>
    <n v="27.04"/>
    <m/>
    <s v="DQCIAccountsReceivable@eurofinsus.com"/>
  </r>
  <r>
    <s v="GLANBIA NUTRITIONALS"/>
    <s v="GLA1011"/>
    <s v="Jessica Garza"/>
    <s v="jgarza@glanbia.com"/>
    <d v="2024-02-26T00:00:00"/>
    <s v="1728 SO 2300 EAST/EAST END"/>
    <s v="GOODING"/>
    <x v="19"/>
    <x v="294"/>
    <n v="197445"/>
    <s v="Job"/>
    <d v="2023-12-08T00:00:00"/>
    <x v="3"/>
    <s v="QVS95     "/>
    <s v="Freight Charges"/>
    <n v="1"/>
    <n v="108.16"/>
    <n v="108.16"/>
    <n v="27.04"/>
    <m/>
    <s v="DQCIAccountsReceivable@eurofinsus.com"/>
  </r>
  <r>
    <s v="DFA - Fallon, NV"/>
    <s v="DAI1092"/>
    <s v="Jeffrey Fulstone   Charles Pettek "/>
    <s v="jfulstone@dfamilk.com; cpettek@dfamilk.com"/>
    <d v="2024-02-20T00:00:00"/>
    <s v="1400 NEW RIVER PARKWAY"/>
    <s v="FALLON"/>
    <x v="6"/>
    <x v="255"/>
    <n v="203019"/>
    <s v="Job"/>
    <d v="2024-01-09T00:00:00"/>
    <x v="3"/>
    <s v="QVS95     "/>
    <s v="Freight Charges"/>
    <n v="1"/>
    <n v="108.16"/>
    <n v="108.16"/>
    <n v="27.04"/>
    <s v="J COVAL"/>
    <s v="DQCIAccountsReceivable@EurofinsUS.com"/>
  </r>
  <r>
    <s v="BREWSTER CHEESE CO/BREWSTER WEST LLC"/>
    <s v="BRE1015"/>
    <s v="Molly Pelton / Teresa Montoya"/>
    <s v="mpelton@brewstercheese.com;tmontoya@brewstercheese.com"/>
    <d v="2024-02-26T00:00:00"/>
    <s v="311 SOUTH ONEIDA ST"/>
    <s v="RUPERT"/>
    <x v="19"/>
    <x v="296"/>
    <n v="203674"/>
    <s v="Job"/>
    <d v="2024-01-31T00:00:00"/>
    <x v="3"/>
    <s v="QVS95     "/>
    <s v="Freight Charges"/>
    <n v="1"/>
    <n v="108.16"/>
    <n v="108.16"/>
    <n v="27.04"/>
    <s v="LARRY GOSSINET - JENNIE"/>
    <s v="tmontoya@brewstercheese.com"/>
  </r>
  <r>
    <s v="Columbia River Processing - Tillamook"/>
    <s v="COL1010"/>
    <s v="Christopher Lundeberg"/>
    <s v="CLundeberg@tillamook.com"/>
    <d v="2024-02-19T00:00:00"/>
    <s v="79588 RIPPEE RD"/>
    <s v="BOARDMAN"/>
    <x v="38"/>
    <x v="251"/>
    <n v="196453"/>
    <s v="Job"/>
    <d v="2023-12-07T00:00:00"/>
    <x v="3"/>
    <s v="QVS95     "/>
    <s v="Freight Charges"/>
    <n v="1"/>
    <n v="108.24"/>
    <n v="108.24"/>
    <n v="27.06"/>
    <s v="Mark Porreca "/>
    <s v="AP@TILLAMOOK.COM"/>
  </r>
  <r>
    <s v="DFA - Fallon, NV"/>
    <s v="DAI1092"/>
    <s v="Jeffrey Fulstone   Charles Pettek "/>
    <s v="jfulstone@dfamilk.com; cpettek@dfamilk.com"/>
    <d v="2024-01-30T00:00:00"/>
    <s v="1400 NEW RIVER PARKWAY"/>
    <s v="FALLON"/>
    <x v="6"/>
    <x v="255"/>
    <n v="203017"/>
    <s v="Job"/>
    <d v="2024-01-09T00:00:00"/>
    <x v="3"/>
    <s v="QVS95     "/>
    <s v="Freight Charges"/>
    <n v="1"/>
    <n v="108.24"/>
    <n v="108.24"/>
    <n v="27.06"/>
    <s v="J COVAL"/>
    <s v="DQCIAccountsReceivable@EurofinsUS.com"/>
  </r>
  <r>
    <s v="ICO- EML Lancaster"/>
    <s v="QCI1010"/>
    <s v="ROBERT KURZ"/>
    <s v="Micro-LancasterClientServices@US7.eurofins-info.com; Lynn.Bleacher@ft.eurofinsus.com; Myranda.Wagner@ft.eurofinsus.com"/>
    <d v="2024-03-04T00:00:00"/>
    <s v="2430 New Holland Pike"/>
    <s v="Lancaster"/>
    <x v="1"/>
    <x v="293"/>
    <n v="195976"/>
    <s v="Job"/>
    <d v="2023-12-07T00:00:00"/>
    <x v="3"/>
    <s v="QVS95     "/>
    <s v="Freight Charges"/>
    <n v="3"/>
    <n v="324.92"/>
    <n v="108.30666666666667"/>
    <n v="27.076666666666668"/>
    <s v="ROBERT KURZ"/>
    <s v=""/>
  </r>
  <r>
    <s v="Dean Foods - Great Falls, MT"/>
    <s v="MEA1015"/>
    <s v="TONY DENIO Andrea D. Stern"/>
    <s v="tony_denio@deanfoods.com; andrea.stern@meadowgolddairy.com"/>
    <d v="2024-02-05T00:00:00"/>
    <s v="312 THIRD AV S"/>
    <s v="GREAT FALLS"/>
    <x v="29"/>
    <x v="239"/>
    <n v="195648"/>
    <s v="Job"/>
    <d v="2023-12-05T00:00:00"/>
    <x v="3"/>
    <s v="QVS95     "/>
    <s v="Freight Charges"/>
    <n v="1"/>
    <n v="108.32"/>
    <n v="108.32"/>
    <n v="27.08"/>
    <s v="TONY DENIO"/>
    <s v="invoices@deanfoods.coupahost.com"/>
  </r>
  <r>
    <s v="Dean Foods - Great Falls, MT"/>
    <s v="MEA1015"/>
    <s v="TONY DENIO Andrea D. Stern"/>
    <s v="tony_denio@deanfoods.com; andrea.stern@meadowgolddairy.com"/>
    <d v="2024-03-04T00:00:00"/>
    <s v="312 THIRD AV S"/>
    <s v="GREAT FALLS"/>
    <x v="29"/>
    <x v="239"/>
    <n v="195650"/>
    <s v="Job"/>
    <d v="2023-12-05T00:00:00"/>
    <x v="3"/>
    <s v="QVS95     "/>
    <s v="Freight Charges"/>
    <n v="1"/>
    <n v="108.32"/>
    <n v="108.32"/>
    <n v="27.08"/>
    <s v="TONY DENIO"/>
    <s v="invoices@deanfoods.coupahost.com"/>
  </r>
  <r>
    <s v="CLOVERLAND FARMS DAIRY"/>
    <s v="CLO1010"/>
    <s v="Saroj Bastola"/>
    <s v="sbastola@cloverlanddairy.com; DMeadows@cloverlanddairy.com"/>
    <d v="2024-02-06T00:00:00"/>
    <s v="2701 LOCH RAVEN ROAD"/>
    <s v="BALTIMORE"/>
    <x v="27"/>
    <x v="113"/>
    <n v="198042"/>
    <s v="Job"/>
    <d v="2023-12-08T00:00:00"/>
    <x v="3"/>
    <s v="QVS95     "/>
    <s v="Freight Charges"/>
    <n v="1"/>
    <n v="108.32"/>
    <n v="108.32"/>
    <n v="27.08"/>
    <s v="Saroj Bastola"/>
    <s v="accounts.payable@cloverlanddairy.com; DMeadows@cloverlanddairy.com"/>
  </r>
  <r>
    <s v="CLOVERLAND FARMS DAIRY"/>
    <s v="CLO1010"/>
    <s v="Saroj Bastola"/>
    <s v="sbastola@cloverlanddairy.com; DMeadows@cloverlanddairy.com"/>
    <d v="2024-03-04T00:00:00"/>
    <s v="2701 LOCH RAVEN ROAD"/>
    <s v="BALTIMORE"/>
    <x v="27"/>
    <x v="113"/>
    <n v="198045"/>
    <s v="Job"/>
    <d v="2023-12-08T00:00:00"/>
    <x v="3"/>
    <s v="QVS95     "/>
    <s v="Freight Charges"/>
    <n v="1"/>
    <n v="108.32"/>
    <n v="108.32"/>
    <n v="27.08"/>
    <s v="Saroj Bastola"/>
    <s v="accounts.payable@cloverlanddairy.com; DMeadows@cloverlanddairy.com"/>
  </r>
  <r>
    <s v="MARYLAND/VIRGINIA MILK PRODUCERS"/>
    <s v="MAR1036"/>
    <s v="Vivian Pham"/>
    <s v="vpham@mdvamilk.com; mrahman@mdvamilk.com"/>
    <d v="2024-02-13T00:00:00"/>
    <s v="8321 LEISHEAR ROAD"/>
    <s v="LAUREL"/>
    <x v="27"/>
    <x v="202"/>
    <n v="196237"/>
    <s v="Job"/>
    <d v="2023-12-07T00:00:00"/>
    <x v="3"/>
    <s v="QVS95     "/>
    <s v="Freight Charges"/>
    <n v="1"/>
    <n v="108.52"/>
    <n v="108.52"/>
    <n v="27.13"/>
    <s v="Vivian Pham"/>
    <s v="LaurelAP@mdvamilk.com"/>
  </r>
  <r>
    <s v="DFA - Dairy Maid Dairy, Inc."/>
    <s v="DAI1056"/>
    <s v="Chelsea Smith"/>
    <s v="chsmith@dairymaiddairy.com"/>
    <d v="2024-02-12T00:00:00"/>
    <s v="259 E 7TH STREET"/>
    <s v="FREDERICK"/>
    <x v="27"/>
    <x v="121"/>
    <n v="198216"/>
    <s v="Job"/>
    <d v="2023-12-08T00:00:00"/>
    <x v="3"/>
    <s v="QVS95     "/>
    <s v="Freight Charges"/>
    <n v="1"/>
    <n v="108.52"/>
    <n v="108.52"/>
    <n v="27.13"/>
    <s v="Carrie Spicer "/>
    <s v="dairybrandsinvoices@dfamilk.com"/>
  </r>
  <r>
    <s v="SHAMROCK FOODS - DAIRY DIVISION"/>
    <s v="SHA1010"/>
    <s v="BONNIE TANG  Julie Wiseman"/>
    <s v="bonnie_tang@shamrockfoods.com; Julie_Wiseman@shamrockfoods.com"/>
    <d v="2024-02-12T00:00:00"/>
    <s v="318 MILL PLACE PARKWAY"/>
    <s v="VERONA"/>
    <x v="36"/>
    <x v="297"/>
    <n v="203885"/>
    <s v="Y8GX"/>
    <d v="2024-02-06T00:00:00"/>
    <x v="3"/>
    <s v="QVS95     "/>
    <s v="Freight Charges"/>
    <n v="1"/>
    <n v="108.52"/>
    <n v="108.52"/>
    <n v="27.13"/>
    <s v="Julie Wiseman"/>
    <s v="DairyAccountsPayable@shamrockfoods.com; Julie_Wiseman@shamrockfoods.com"/>
  </r>
  <r>
    <s v="VETERINARY DIAGNOSTIC LAB"/>
    <s v="LIV1010"/>
    <s v="Erin Burns"/>
    <s v="livdiagnosticlab@mt.gov; Erin.Burns@mt.gov"/>
    <d v="2024-02-27T00:00:00"/>
    <s v="1911 W LINCOLN"/>
    <s v="BOZEMAN"/>
    <x v="29"/>
    <x v="117"/>
    <n v="194008"/>
    <s v="Job"/>
    <d v="2023-11-08T00:00:00"/>
    <x v="3"/>
    <s v="QVS95     "/>
    <s v="Freight Charges"/>
    <n v="1"/>
    <n v="108.68"/>
    <n v="108.68"/>
    <n v="27.17"/>
    <s v="Erin Burns"/>
    <s v="mvdl@mt.gov"/>
  </r>
  <r>
    <s v="MARYLAND/VIRGINIA MILK PRODUCERS"/>
    <s v="MAR1036"/>
    <s v="Vivian Pham"/>
    <s v="vpham@mdvamilk.com; mrahman@mdvamilk.com"/>
    <d v="2024-02-27T00:00:00"/>
    <s v="8321 LEISHEAR ROAD"/>
    <s v="LAUREL"/>
    <x v="27"/>
    <x v="202"/>
    <n v="196239"/>
    <s v="Job"/>
    <d v="2023-12-07T00:00:00"/>
    <x v="3"/>
    <s v="QVS95     "/>
    <s v="Freight Charges"/>
    <n v="1"/>
    <n v="108.68"/>
    <n v="108.68"/>
    <n v="27.17"/>
    <s v="Vivian Pham"/>
    <s v="LaurelAP@mdvamilk.com"/>
  </r>
  <r>
    <s v="MICELIS DAIRY PRODUCTS CO"/>
    <s v="MIC1100"/>
    <s v="JOANN PALMER   JAY ASHER"/>
    <s v="cmattox@miceli-dairy.com; mnadeau@miceli-dairy.com"/>
    <d v="2024-02-19T00:00:00"/>
    <s v="2720 EAST 92ND STREET"/>
    <s v="CLEVELAND"/>
    <x v="13"/>
    <x v="298"/>
    <n v="204050"/>
    <s v="Y8GX"/>
    <d v="2024-02-16T00:00:00"/>
    <x v="3"/>
    <s v="QVS95     "/>
    <s v="Freight Charges"/>
    <n v="1"/>
    <n v="108.68"/>
    <n v="108.68"/>
    <n v="27.17"/>
    <s v="JAY ASHER"/>
    <s v="APinvoice@miceli-dairy.com"/>
  </r>
  <r>
    <s v="WESTOVER DAIRY"/>
    <s v="WES1026"/>
    <s v="ASHLEY POINDEXTER"/>
    <s v="darrell.walker@kroger.com; brian.hagstrom@kroger.com; ashley.poindexter@kroger.com"/>
    <d v="2024-02-26T00:00:00"/>
    <s v="2801 FORT AVE"/>
    <s v="LYNCHBURG"/>
    <x v="36"/>
    <x v="299"/>
    <n v="204111"/>
    <s v="Y8GX"/>
    <d v="2024-02-21T00:00:00"/>
    <x v="3"/>
    <s v="QVS95     "/>
    <s v="Freight Charges"/>
    <n v="1"/>
    <n v="108.68"/>
    <n v="108.68"/>
    <n v="27.17"/>
    <s v="ASHLEY POINDEXTER"/>
    <s v="DQCIAccountsReceivable@eurofinsus.com; mfginvoices@kroger.com"/>
  </r>
  <r>
    <s v="Darigold - Boise, ID"/>
    <s v="WES1007"/>
    <s v="JASON GIDDINGS  ELI FRAZIER"/>
    <s v="Jason.Giddings@Darigold.com;"/>
    <d v="2024-02-26T00:00:00"/>
    <s v="618 ALLUMBAUGH"/>
    <s v="BOISE"/>
    <x v="19"/>
    <x v="274"/>
    <n v="196081"/>
    <s v="Job"/>
    <d v="2023-12-07T00:00:00"/>
    <x v="3"/>
    <s v="QVS95     "/>
    <s v="Freight Charges"/>
    <n v="3"/>
    <n v="328.96"/>
    <n v="109.65333333333332"/>
    <n v="27.41333333333333"/>
    <s v="Accounts Payable"/>
    <s v="accounts.payable@darigold.com; APInvoices@darigold.com; Jason.Giddings@Darigold.com"/>
  </r>
  <r>
    <s v="PRAIRIE FARMS DAIRY INC"/>
    <s v="SOU1003"/>
    <s v="RAY JENNINGS  ext 270  LAURA WILSON"/>
    <s v="rjennings@prairiefarms.com; LWilson@prairiefarms.com"/>
    <d v="2024-01-02T00:00:00"/>
    <s v="607 EAST BOURNE AVE"/>
    <s v="SOMERSET"/>
    <x v="22"/>
    <x v="57"/>
    <n v="196868"/>
    <s v="Job"/>
    <d v="2023-12-08T00:00:00"/>
    <x v="2"/>
    <s v="QVS95     "/>
    <s v="Freight Charges"/>
    <n v="1"/>
    <n v="110.2"/>
    <n v="110.2"/>
    <n v="27.55"/>
    <s v="RAY JENNINGS  ext 270"/>
    <s v="PrairieFarmsDairyAccountsPayable@prairiefarms.com"/>
  </r>
  <r>
    <s v="KROGER - JACKSON ICE CREAM/KS"/>
    <s v="JAC1010"/>
    <s v="MARLENA THOMPSON"/>
    <s v="marlena.thompson@kroger.com; chase.mahoney@kroger.com; lisa.goering@kroger.com"/>
    <d v="2024-01-02T00:00:00"/>
    <s v="2600 EAST 4TH"/>
    <s v="HUTCHINSON"/>
    <x v="25"/>
    <x v="87"/>
    <n v="197039"/>
    <s v="Job"/>
    <d v="2023-12-08T00:00:00"/>
    <x v="3"/>
    <s v="QVS95     "/>
    <s v="Freight Charges"/>
    <n v="1"/>
    <n v="110.48"/>
    <n v="110.48"/>
    <n v="27.62"/>
    <s v="MARLENA THOMPSON"/>
    <s v="angela.gilley@kroger.com;DQCIAccountsReceivable@EurofinsUS.com"/>
  </r>
  <r>
    <s v="East Side Jersey Dairy - O'Fallon"/>
    <s v="PRA1080"/>
    <s v="DEBBIE MUSKOPF-STREIF"/>
    <s v="Debbie_Streif@prairiefarms.com"/>
    <d v="2024-02-27T00:00:00"/>
    <s v="610 East State Street"/>
    <s v="O'Fallon"/>
    <x v="8"/>
    <x v="83"/>
    <n v="204131"/>
    <s v="usd5"/>
    <d v="2024-02-21T00:00:00"/>
    <x v="3"/>
    <s v="QVS95     "/>
    <s v="Freight Charges"/>
    <n v="1"/>
    <n v="111.2"/>
    <n v="111.2"/>
    <n v="27.8"/>
    <s v="DEBBIE MUSKOPF-STREIF"/>
    <s v="EastSideJerseyDairyAccountsPayable@PrairieFarms.com"/>
  </r>
  <r>
    <s v="Continental Dairy Facil - COOPERSVILLE"/>
    <s v="CSF1000"/>
    <s v="Nick Nassif"/>
    <s v="dvandermale@continentaldfllc.com; nnassif@continentaldfllc.com; gatech@continentaldfllc.com"/>
    <d v="2024-01-03T00:00:00"/>
    <s v="999 W. RANDALL STREET"/>
    <s v="COOPERSVILLE"/>
    <x v="37"/>
    <x v="268"/>
    <n v="202666"/>
    <s v="Y8GX"/>
    <d v="2024-01-03T00:00:00"/>
    <x v="3"/>
    <s v="QVS95     "/>
    <s v="Freight Charges"/>
    <n v="1"/>
    <n v="111.28"/>
    <n v="111.28"/>
    <n v="27.82"/>
    <s v="Nick Nassif"/>
    <s v="acctpay@continentaldfllc.com"/>
  </r>
  <r>
    <s v="ICO- EML Lancaster"/>
    <s v="QCI1010"/>
    <s v="ROBERT KURZ"/>
    <s v="Micro-LancasterClientServices@US7.eurofins-info.com; Lynn.Bleacher@ft.eurofinsus.com; Myranda.Wagner@ft.eurofinsus.com"/>
    <d v="2024-02-19T00:00:00"/>
    <s v="2430 New Holland Pike"/>
    <s v="Lancaster"/>
    <x v="1"/>
    <x v="293"/>
    <n v="195974"/>
    <s v="Job"/>
    <d v="2023-12-07T00:00:00"/>
    <x v="3"/>
    <s v="QVS95     "/>
    <s v="Freight Charges"/>
    <n v="3"/>
    <n v="335.16"/>
    <n v="111.72000000000001"/>
    <n v="27.930000000000003"/>
    <s v="ROBERT KURZ"/>
    <s v=""/>
  </r>
  <r>
    <s v="PEARL VALLEY CHEESE"/>
    <s v="PEA1010"/>
    <s v="CHUCK ELLIS, David Burch"/>
    <s v="dburch@pearlvalleycheese.com"/>
    <d v="2024-01-24T00:00:00"/>
    <s v="54760 TOWNSHIP ROAD 90"/>
    <s v="FRESNO"/>
    <x v="13"/>
    <x v="167"/>
    <n v="203522"/>
    <s v="Y8GX"/>
    <d v="2024-01-24T00:00:00"/>
    <x v="2"/>
    <s v="QVS95     "/>
    <s v="Freight Charges"/>
    <n v="1"/>
    <n v="111.93"/>
    <n v="111.93"/>
    <n v="27.982500000000002"/>
    <s v="Diane Gress"/>
    <s v="diane@pearlvalleycheese.com"/>
  </r>
  <r>
    <s v="Continental Dairy Facil - COOPERSVILLE"/>
    <s v="CSF1000"/>
    <s v="Nick Nassif"/>
    <s v="dvandermale@continentaldfllc.com; nnassif@continentaldfllc.com; gatech@continentaldfllc.com"/>
    <d v="2024-02-19T00:00:00"/>
    <s v="999 W. RANDALL STREET"/>
    <s v="COOPERSVILLE"/>
    <x v="37"/>
    <x v="268"/>
    <n v="204063"/>
    <s v="Y8GX"/>
    <d v="2024-02-16T00:00:00"/>
    <x v="3"/>
    <s v="QVS95     "/>
    <s v="Freight Charges"/>
    <n v="1"/>
    <n v="112"/>
    <n v="112"/>
    <n v="28"/>
    <s v="Nick Nassif"/>
    <s v="acctpay@continentaldfllc.com"/>
  </r>
  <r>
    <s v="Cooperative Isigny Sainte-Mere"/>
    <s v="ISG1010"/>
    <s v="Amalia Elder"/>
    <s v="amalia.elder@isysme.com;kblanchard@adpi.org"/>
    <d v="2024-01-24T00:00:00"/>
    <s v="2 Rue du Docteur Boutrois"/>
    <s v="Isigny Sur Mer"/>
    <x v="45"/>
    <x v="300"/>
    <n v="203521"/>
    <s v="Y8GX"/>
    <d v="2024-01-24T00:00:00"/>
    <x v="3"/>
    <s v="QVS95     "/>
    <s v="Freight Charges"/>
    <n v="1"/>
    <n v="112.17"/>
    <n v="112.17"/>
    <n v="28.0425"/>
    <s v="Steve Griffin"/>
    <s v="sgriffin@adpi.org; dqcicustomerservice@us4.eurofinsus.com"/>
  </r>
  <r>
    <s v="CAYUGA MILK INGREDIENTS"/>
    <s v="CAY1000"/>
    <s v="Ray Falce"/>
    <s v="rfalce@cmingredients.com; jherrling@cmingredients.com; jhenry@cmingredients.com;bchapin@cmingredients.com"/>
    <d v="2024-01-03T00:00:00"/>
    <s v="15 EAGLE DRIVE"/>
    <s v="AUBURN"/>
    <x v="16"/>
    <x v="136"/>
    <n v="196499"/>
    <s v="Job"/>
    <d v="2023-12-08T00:00:00"/>
    <x v="3"/>
    <s v="QVS95     "/>
    <s v="Freight Charges"/>
    <n v="1"/>
    <n v="112.32"/>
    <n v="112.32"/>
    <n v="28.08"/>
    <s v="Ray Falce"/>
    <s v="ap@cmingredients.com"/>
  </r>
  <r>
    <s v="Lactalis Canada - St Claude (Shipped to Winnipeg)"/>
    <s v="PAR1050"/>
    <s v="Nathalie Rey"/>
    <s v="stclaude_lab@parmalat.ca; nathalie.rey@ca.lactalis.com; cst49254@livingstonintl.com; brailen.smith@ca.lactalis.com"/>
    <d v="2024-01-15T00:00:00"/>
    <s v="330 Mazenod Road"/>
    <s v="Winnipeg"/>
    <x v="42"/>
    <x v="263"/>
    <n v="201621"/>
    <s v="Job"/>
    <d v="2023-12-18T00:00:00"/>
    <x v="3"/>
    <s v="QVS95     "/>
    <s v="Freight Charges"/>
    <n v="1"/>
    <n v="112.41"/>
    <n v="112.41"/>
    <n v="28.102499999999999"/>
    <s v="Nathalie Rey "/>
    <s v="central.invoices@ca.lactalis.com; nathalie.rey@ca.lactalis.com"/>
  </r>
  <r>
    <s v="Darigold - Boise, ID"/>
    <s v="WES1007"/>
    <s v="JASON GIDDINGS  ELI FRAZIER"/>
    <s v="Jason.Giddings@Darigold.com;"/>
    <d v="2024-01-02T00:00:00"/>
    <s v="618 ALLUMBAUGH"/>
    <s v="BOISE"/>
    <x v="19"/>
    <x v="274"/>
    <n v="196073"/>
    <s v="Job"/>
    <d v="2023-12-07T00:00:00"/>
    <x v="3"/>
    <s v="QVS95     "/>
    <s v="Freight Charges"/>
    <n v="3"/>
    <n v="337.4"/>
    <n v="112.46666666666665"/>
    <n v="28.116666666666664"/>
    <s v="Accounts Payable"/>
    <s v="accounts.payable@darigold.com; APInvoices@darigold.com; Jason.Giddings@Darigold.com"/>
  </r>
  <r>
    <s v="SMITH FOODS INC"/>
    <s v="SMI1015"/>
    <s v="Michael Kline JUSTIN BILDERBACK  CORA KEENER"/>
    <s v="TrangVo@SmithFoods.com; corakeener@smithfoods.com; michaelkline@smithfoods.com"/>
    <d v="2024-01-29T00:00:00"/>
    <s v="230 N VINE ST"/>
    <s v="ORRVILLE"/>
    <x v="13"/>
    <x v="128"/>
    <n v="203341"/>
    <s v="Job"/>
    <d v="2024-01-18T00:00:00"/>
    <x v="3"/>
    <s v="QVS95     "/>
    <s v="Freight Charges"/>
    <n v="1"/>
    <n v="112.52"/>
    <n v="112.52"/>
    <n v="28.13"/>
    <s v="Justin Bilderback  CORA KEENER"/>
    <s v="Payables@smithfoods.com "/>
  </r>
  <r>
    <s v="DAIRYMEN S MILK COMPANY / BORDEN DAIRY"/>
    <s v="DAI1059"/>
    <s v="DIANA WHITMER  DAVE   "/>
    <s v="diana.whitmer@bordendairy.com"/>
    <d v="2024-01-29T00:00:00"/>
    <s v="3068 W 106TH ST"/>
    <s v="CLEVELAND"/>
    <x v="13"/>
    <x v="232"/>
    <n v="203532"/>
    <s v="Y8GX"/>
    <d v="2024-01-25T00:00:00"/>
    <x v="3"/>
    <s v="QVS95     "/>
    <s v="Freight Charges"/>
    <n v="1"/>
    <n v="112.52"/>
    <n v="112.52"/>
    <n v="28.13"/>
    <s v="DIANA WHITMER  DAVE DZUREC  DALE SMITH"/>
    <s v="Cleveland.AP@Bordendairy.com"/>
  </r>
  <r>
    <s v="Darigold - Boise, ID"/>
    <s v="WES1007"/>
    <s v="JASON GIDDINGS  ELI FRAZIER"/>
    <s v="Jason.Giddings@Darigold.com;"/>
    <d v="2024-01-29T00:00:00"/>
    <s v="618 ALLUMBAUGH"/>
    <s v="BOISE"/>
    <x v="19"/>
    <x v="274"/>
    <n v="196077"/>
    <s v="Job"/>
    <d v="2023-12-07T00:00:00"/>
    <x v="3"/>
    <s v="QVS95     "/>
    <s v="Freight Charges"/>
    <n v="3"/>
    <n v="338.4"/>
    <n v="112.8"/>
    <n v="28.2"/>
    <s v="Accounts Payable"/>
    <s v="accounts.payable@darigold.com; APInvoices@darigold.com; Jason.Giddings@Darigold.com"/>
  </r>
  <r>
    <s v="PRAIRIE FARMS DAIRY/GRANITE CI"/>
    <s v="PRA1020"/>
    <s v="JOANNA LEVINE   PAULA SUTTON"/>
    <s v="psutton@prairiefarms.com;"/>
    <d v="2024-01-16T00:00:00"/>
    <s v="1800 ADAMS"/>
    <s v="GRANITE CITY"/>
    <x v="8"/>
    <x v="280"/>
    <n v="203119"/>
    <s v="Y8GX"/>
    <d v="2024-01-11T00:00:00"/>
    <x v="3"/>
    <s v="QVS95     "/>
    <s v="Freight Charges"/>
    <n v="1"/>
    <n v="112.84"/>
    <n v="112.84"/>
    <n v="28.21"/>
    <s v="PAULA TOSH"/>
    <s v="ptosh@prairiefarms.com"/>
  </r>
  <r>
    <s v="CAYUGA MILK INGREDIENTS"/>
    <s v="CAY1000"/>
    <s v="Ray Falce"/>
    <s v="rfalce@cmingredients.com; jherrling@cmingredients.com; jhenry@cmingredients.com;bchapin@cmingredients.com"/>
    <d v="2024-02-13T00:00:00"/>
    <s v="15 EAGLE DRIVE"/>
    <s v="AUBURN"/>
    <x v="16"/>
    <x v="136"/>
    <n v="196505"/>
    <s v="Job"/>
    <d v="2023-12-08T00:00:00"/>
    <x v="3"/>
    <s v="QVS95     "/>
    <s v="Freight Charges"/>
    <n v="1"/>
    <n v="112.88"/>
    <n v="112.88"/>
    <n v="28.22"/>
    <s v="Ray Falce"/>
    <s v="ap@cmingredients.com"/>
  </r>
  <r>
    <s v="Tropicale Foods"/>
    <s v="TRO1030"/>
    <s v="Margaret Tay"/>
    <s v="btay@tropicalefoods.com"/>
    <d v="2024-02-13T00:00:00"/>
    <s v="1001 East 33rd St"/>
    <s v="LUBBOCK"/>
    <x v="15"/>
    <x v="224"/>
    <n v="203839"/>
    <s v="Y8GX"/>
    <d v="2024-02-02T00:00:00"/>
    <x v="3"/>
    <s v="QVS95     "/>
    <s v="Freight Charges"/>
    <n v="1"/>
    <n v="112.88"/>
    <n v="112.88"/>
    <n v="28.22"/>
    <s v="Margaret Tay"/>
    <s v="ap@tropicalefoods.com"/>
  </r>
  <r>
    <s v="DAIRYMEN S MILK COMPANY / BORDEN DAIRY"/>
    <s v="DAI1059"/>
    <s v="DIANA WHITMER  DAVE   "/>
    <s v="diana.whitmer@bordendairy.com"/>
    <d v="2024-02-12T00:00:00"/>
    <s v="3068 W 106TH ST"/>
    <s v="CLEVELAND"/>
    <x v="13"/>
    <x v="232"/>
    <n v="203840"/>
    <s v="Y8GX"/>
    <d v="2024-02-02T00:00:00"/>
    <x v="3"/>
    <s v="QVS95     "/>
    <s v="Freight Charges"/>
    <n v="1"/>
    <n v="112.88"/>
    <n v="112.88"/>
    <n v="28.22"/>
    <s v="DIANA WHITMER  DAVE DZUREC  DALE SMITH"/>
    <s v="Cleveland.AP@Bordendairy.com"/>
  </r>
  <r>
    <s v="KREIDER FARMS DAIRY"/>
    <s v="KRI1010"/>
    <s v="Tom Allwein; JOHN LACOMBE  LAURA SCHUELKENS"/>
    <s v="thomas.allwein@kreiderfarms.com"/>
    <d v="2024-01-30T00:00:00"/>
    <s v="286 DOE RUN ROAD"/>
    <s v="MANHEIM"/>
    <x v="1"/>
    <x v="301"/>
    <n v="200668"/>
    <s v="Job"/>
    <d v="2023-12-11T00:00:00"/>
    <x v="3"/>
    <s v="QVS95     "/>
    <s v="Freight Charges"/>
    <n v="1"/>
    <n v="113"/>
    <n v="113"/>
    <n v="28.25"/>
    <s v="Stacy Sloat"/>
    <s v="KreiderFarms@mystampli.com; ACCPAY@KREIDERFARMS.COM "/>
  </r>
  <r>
    <s v="MARYLAND/VIRGINIA MILK PRODUCERS"/>
    <s v="MAR1036"/>
    <s v="Vivian Pham"/>
    <s v="vpham@mdvamilk.com; mrahman@mdvamilk.com"/>
    <d v="2024-02-20T00:00:00"/>
    <s v="8321 LEISHEAR ROAD"/>
    <s v="LAUREL"/>
    <x v="27"/>
    <x v="202"/>
    <n v="196238"/>
    <s v="Job"/>
    <d v="2023-12-07T00:00:00"/>
    <x v="3"/>
    <s v="QVS95     "/>
    <s v="Freight Charges"/>
    <n v="1"/>
    <n v="113.04"/>
    <n v="113.04"/>
    <n v="28.26"/>
    <s v="Vivian Pham"/>
    <s v="LaurelAP@mdvamilk.com"/>
  </r>
  <r>
    <s v="DARIGOLD - CHEHALIS 100"/>
    <s v="WES1017"/>
    <s v="(orders)   Megan Tippetts Jacquelyn "/>
    <s v="qualitylab_chehalis@darigold.com; jacquelyn.stutzman@darigold.com"/>
    <d v="2024-02-13T00:00:00"/>
    <s v="67 SW CHEHALIS AVE"/>
    <s v="CHEHALIS"/>
    <x v="20"/>
    <x v="259"/>
    <n v="193906"/>
    <s v="Job"/>
    <d v="2023-11-08T00:00:00"/>
    <x v="3"/>
    <s v="QVS95     "/>
    <s v="Freight Charges"/>
    <n v="1"/>
    <n v="113.08"/>
    <n v="113.08"/>
    <n v="28.27"/>
    <s v=" Megan Tippetts "/>
    <s v="APinvoices@darigold.com"/>
  </r>
  <r>
    <s v="Darigold - Boise, ID"/>
    <s v="WES1007"/>
    <s v="JASON GIDDINGS  ELI FRAZIER"/>
    <s v="Jason.Giddings@Darigold.com;"/>
    <d v="2024-02-12T00:00:00"/>
    <s v="618 ALLUMBAUGH"/>
    <s v="BOISE"/>
    <x v="19"/>
    <x v="274"/>
    <n v="196079"/>
    <s v="Job"/>
    <d v="2023-12-07T00:00:00"/>
    <x v="3"/>
    <s v="QVS95     "/>
    <s v="Freight Charges"/>
    <n v="3"/>
    <n v="339.48"/>
    <n v="113.16000000000001"/>
    <n v="28.290000000000003"/>
    <s v="Accounts Payable"/>
    <s v="accounts.payable@darigold.com; APInvoices@darigold.com; Jason.Giddings@Darigold.com"/>
  </r>
  <r>
    <s v="WEST POINT DAIRY - HYRUM"/>
    <s v="WES1002"/>
    <s v=""/>
    <s v="lorin.denk@grassland.com; mwebb@westpointdairy.com; tfullerton@westpointdairy.com"/>
    <d v="2024-02-13T00:00:00"/>
    <s v="570 N 500 WEST"/>
    <s v="HYRUM"/>
    <x v="12"/>
    <x v="214"/>
    <n v="193431"/>
    <s v="Job"/>
    <d v="2023-11-06T00:00:00"/>
    <x v="3"/>
    <s v="QVS95     "/>
    <s v="Freight Charges"/>
    <n v="1"/>
    <n v="113.24"/>
    <n v="113.24"/>
    <n v="28.31"/>
    <s v=""/>
    <s v="APWESTPOINTDAIRY@GRASSLAND.COM"/>
  </r>
  <r>
    <s v="DARIGOLD - BOZEMAN (#226)"/>
    <s v="COU1017"/>
    <s v="KENDAL BOE    WAS #DAR1001"/>
    <s v="Kendal.boe@darigold.com"/>
    <d v="2024-02-13T00:00:00"/>
    <s v="1001 N 7TH AVE"/>
    <s v="BOZEMAN"/>
    <x v="29"/>
    <x v="302"/>
    <n v="203954"/>
    <s v="Job"/>
    <d v="2024-02-09T00:00:00"/>
    <x v="3"/>
    <s v="QVS95     "/>
    <s v="Freight Charges"/>
    <n v="1"/>
    <n v="113.24"/>
    <n v="113.24"/>
    <n v="28.31"/>
    <s v=""/>
    <s v="APinvoices@darigold.com"/>
  </r>
  <r>
    <s v="KRAFT HEINZ COMPANY- TULARE"/>
    <s v="KRA1120"/>
    <s v="Seng Moua"/>
    <s v="seng.moua@us.lactalis.com; danielle.medina@us.lactalis.com"/>
    <d v="2024-02-20T00:00:00"/>
    <s v="10800 AVENUE 184"/>
    <s v="TULARE"/>
    <x v="7"/>
    <x v="63"/>
    <n v="204103"/>
    <s v="Y8GX"/>
    <d v="2024-02-20T00:00:00"/>
    <x v="3"/>
    <s v="QVS95     "/>
    <s v="Freight Charges"/>
    <n v="1"/>
    <n v="113.28"/>
    <n v="113.28"/>
    <n v="28.32"/>
    <m/>
    <s v="DQCIAccountsReceivable@EurofinsUS.com"/>
  </r>
  <r>
    <s v="SAPUTO CHEESE INC USA - TULARE - LEVIN AVE"/>
    <s v="SAP1020"/>
    <s v="Aundrea Molina  JOSEPH PHILLIPS"/>
    <s v="joseph.phillips@saputo.com; aundrea.molina@saputo.com"/>
    <d v="2024-02-20T00:00:00"/>
    <s v="901 LEVIN AVE"/>
    <s v="TULARE"/>
    <x v="7"/>
    <x v="63"/>
    <n v="204107"/>
    <s v="Y8GX"/>
    <d v="2024-02-20T00:00:00"/>
    <x v="3"/>
    <s v="QVS95     "/>
    <s v="Freight Charges"/>
    <n v="1"/>
    <n v="113.28"/>
    <n v="113.28"/>
    <n v="28.32"/>
    <s v="JOSEPH PHILLIPS"/>
    <s v="scusaapinvoices@saputo.com;tulareinvoice@saputo.com; DL_US_TulareLevin_Invoice@saputo.com; scusaapinvoices@saputo.com   "/>
  </r>
  <r>
    <s v="KRAFT HEINZ COMPANY- TULARE"/>
    <s v="KRA1120"/>
    <s v="Seng Moua"/>
    <s v="seng.moua@us.lactalis.com; danielle.medina@us.lactalis.com"/>
    <d v="2024-02-26T00:00:00"/>
    <s v="10800 AVENUE 184"/>
    <s v="TULARE"/>
    <x v="7"/>
    <x v="63"/>
    <n v="204133"/>
    <s v="Y8GX"/>
    <d v="2024-02-21T00:00:00"/>
    <x v="3"/>
    <s v="QVS95     "/>
    <s v="Freight Charges"/>
    <n v="1"/>
    <n v="113.28"/>
    <n v="113.28"/>
    <n v="28.32"/>
    <m/>
    <s v="DQCIAccountsReceivable@EurofinsUS.com"/>
  </r>
  <r>
    <s v="Servicios Comerciales Mexico"/>
    <s v="SER1010"/>
    <s v="Jose Antu"/>
    <s v="jlantur@gmail.com"/>
    <d v="2024-01-08T00:00:00"/>
    <s v="116 E. Comma ave "/>
    <s v="Hidalgo"/>
    <x v="15"/>
    <x v="303"/>
    <n v="202815"/>
    <s v="Y8GX"/>
    <d v="2024-01-08T00:00:00"/>
    <x v="3"/>
    <s v="QVS95     "/>
    <s v="Freight Charges"/>
    <n v="1"/>
    <n v="113.36"/>
    <n v="113.36"/>
    <n v="28.34"/>
    <s v="Jose Antu"/>
    <s v="jlantur@gmail"/>
  </r>
  <r>
    <s v="NESTLE USA/ANDERSON"/>
    <s v="NES1030"/>
    <s v="Milk Receiving Lab "/>
    <s v="Stephen.OConnor@us.nestle.com; Abigail.Bickel@us.nestle.com; Brandon.Russell@US.nestle.com; Stephen.OConnor@US.nestle.com;  thomas.kimmerling1@us.nestle.com"/>
    <d v="2024-03-04T00:00:00"/>
    <s v="4301 WEST 73rd STREET"/>
    <s v="ANDERSON"/>
    <x v="26"/>
    <x v="85"/>
    <n v="202065"/>
    <s v="Job"/>
    <d v="2023-12-27T00:00:00"/>
    <x v="3"/>
    <s v="QVS95     "/>
    <s v="Freight Charges"/>
    <n v="1"/>
    <n v="113.6"/>
    <n v="113.6"/>
    <n v="28.4"/>
    <s v=""/>
    <s v="Victoria.Goodspeed@us.nestle.com; Stephen.OConnor@US.nestle.com; Brandon.Russell@US.nestle.com"/>
  </r>
  <r>
    <s v="MEADOW GOLD - LAS VEGAS"/>
    <s v="MEA1016"/>
    <s v="FRED ASUEGA  ERNIE WARD"/>
    <s v="fred_asuega@deanfoods.com; ernie_ward@deanfoods.com; ernie.ward@meadowgolddairy.com"/>
    <d v="2024-01-02T00:00:00"/>
    <s v="6350 E CENTENNIAL PKWY"/>
    <s v="LAS VEGAS"/>
    <x v="6"/>
    <x v="154"/>
    <n v="198413"/>
    <s v="Job"/>
    <d v="2023-12-08T00:00:00"/>
    <x v="3"/>
    <s v="QVS95     "/>
    <s v="Freight Charges"/>
    <n v="1"/>
    <n v="113.72"/>
    <n v="113.72"/>
    <n v="28.43"/>
    <s v="ERNIE WARD"/>
    <s v="invoices@deanfoods.coupahost.com; ernie_ward@deanfoods.com"/>
  </r>
  <r>
    <s v="Darigold - Boise, ID"/>
    <s v="WES1007"/>
    <s v="JASON GIDDINGS  ELI FRAZIER"/>
    <s v="Jason.Giddings@Darigold.com;"/>
    <d v="2024-01-08T00:00:00"/>
    <s v="618 ALLUMBAUGH"/>
    <s v="BOISE"/>
    <x v="19"/>
    <x v="274"/>
    <n v="196074"/>
    <s v="Job"/>
    <d v="2023-12-07T00:00:00"/>
    <x v="3"/>
    <s v="QVS95     "/>
    <s v="Freight Charges"/>
    <n v="1"/>
    <n v="114.2"/>
    <n v="114.2"/>
    <n v="28.55"/>
    <s v="Accounts Payable"/>
    <s v="accounts.payable@darigold.com; APInvoices@darigold.com; Jason.Giddings@Darigold.com"/>
  </r>
  <r>
    <s v="MEADOW GOLD - LAS VEGAS"/>
    <s v="MEA1016"/>
    <s v="FRED ASUEGA  ERNIE WARD"/>
    <s v="fred_asuega@deanfoods.com; ernie_ward@deanfoods.com; ernie.ward@meadowgolddairy.com"/>
    <d v="2024-02-13T00:00:00"/>
    <s v="6350 E CENTENNIAL PKWY"/>
    <s v="LAS VEGAS"/>
    <x v="6"/>
    <x v="154"/>
    <n v="198415"/>
    <s v="Job"/>
    <d v="2023-12-08T00:00:00"/>
    <x v="3"/>
    <s v="QVS95     "/>
    <s v="Freight Charges"/>
    <n v="1"/>
    <n v="114.28"/>
    <n v="114.28"/>
    <n v="28.57"/>
    <s v="ERNIE WARD"/>
    <s v="invoices@deanfoods.coupahost.com; ernie_ward@deanfoods.com"/>
  </r>
  <r>
    <s v="CLOVER-STORNETTA FARMS INC/CA"/>
    <s v="CLO1015"/>
    <s v="Christopher S"/>
    <s v="qalab@cloversonoma.com; jessica.peterson@cloversonoma.com"/>
    <d v="2024-02-13T00:00:00"/>
    <s v="91 LAKEVILLE ST"/>
    <s v="PETALUMA"/>
    <x v="7"/>
    <x v="304"/>
    <n v="195705"/>
    <s v="Job"/>
    <d v="2023-12-06T00:00:00"/>
    <x v="3"/>
    <s v="QVS95     "/>
    <s v="Freight Charges"/>
    <n v="1"/>
    <n v="114.36"/>
    <n v="114.36"/>
    <n v="28.59"/>
    <s v="Christopher S"/>
    <s v="acctspay@cloversonoma.com"/>
  </r>
  <r>
    <s v="Darigold - Seattle, WA"/>
    <s v="WES1016"/>
    <s v="Alison Cunningham; Jennifer Atkin"/>
    <s v="Jennifer.atkin@darigold.com;"/>
    <d v="2024-01-02T00:00:00"/>
    <s v="4058 RAINIER AVE SOUTH"/>
    <s v="SEATTLE"/>
    <x v="20"/>
    <x v="220"/>
    <n v="196337"/>
    <s v="Job"/>
    <d v="2023-12-07T00:00:00"/>
    <x v="3"/>
    <s v="QVS95     "/>
    <s v="Freight Charges"/>
    <n v="1"/>
    <n v="114.56"/>
    <n v="114.56"/>
    <n v="28.64"/>
    <s v="Jeremy Lache "/>
    <s v="APinvoices@darigold.com; Jennifer.atkin@darigold.com; Julie.Ritter@darigold.com"/>
  </r>
  <r>
    <s v="Darigold - Boise, ID"/>
    <s v="WES1007"/>
    <s v="JASON GIDDINGS  ELI FRAZIER"/>
    <s v="Jason.Giddings@Darigold.com;"/>
    <d v="2024-01-22T00:00:00"/>
    <s v="618 ALLUMBAUGH"/>
    <s v="BOISE"/>
    <x v="19"/>
    <x v="274"/>
    <n v="196076"/>
    <s v="Job"/>
    <d v="2023-12-07T00:00:00"/>
    <x v="3"/>
    <s v="QVS95     "/>
    <s v="Freight Charges"/>
    <n v="1"/>
    <n v="114.76"/>
    <n v="114.76"/>
    <n v="28.69"/>
    <s v="Accounts Payable"/>
    <s v="accounts.payable@darigold.com; APInvoices@darigold.com; Jason.Giddings@Darigold.com"/>
  </r>
  <r>
    <s v="Darigold - Seattle, WA"/>
    <s v="WES1016"/>
    <s v="Alison Cunningham; Jennifer Atkin"/>
    <s v="Jennifer.atkin@darigold.com;"/>
    <d v="2024-01-29T00:00:00"/>
    <s v="4058 RAINIER AVE SOUTH"/>
    <s v="SEATTLE"/>
    <x v="20"/>
    <x v="220"/>
    <n v="196341"/>
    <s v="Job"/>
    <d v="2023-12-07T00:00:00"/>
    <x v="3"/>
    <s v="QVS95     "/>
    <s v="Freight Charges"/>
    <n v="1"/>
    <n v="114.76"/>
    <n v="114.76"/>
    <n v="28.69"/>
    <s v="Jeremy Lache "/>
    <s v="APinvoices@darigold.com; Jennifer.atkin@darigold.com; Julie.Ritter@darigold.com"/>
  </r>
  <r>
    <s v="Darigold - Boise, ID"/>
    <s v="WES1007"/>
    <s v="JASON GIDDINGS  ELI FRAZIER"/>
    <s v="Jason.Giddings@Darigold.com;"/>
    <d v="2024-02-05T00:00:00"/>
    <s v="618 ALLUMBAUGH"/>
    <s v="BOISE"/>
    <x v="19"/>
    <x v="274"/>
    <n v="196078"/>
    <s v="Job"/>
    <d v="2023-12-07T00:00:00"/>
    <x v="3"/>
    <s v="QVS95     "/>
    <s v="Freight Charges"/>
    <n v="1"/>
    <n v="114.92"/>
    <n v="114.92"/>
    <n v="28.73"/>
    <s v="Accounts Payable"/>
    <s v="accounts.payable@darigold.com; APInvoices@darigold.com; Jason.Giddings@Darigold.com"/>
  </r>
  <r>
    <s v="SAPUTO CHEESE USA"/>
    <s v="SAP1032"/>
    <s v="ALEJANDRO G. CORONA,  FRANKIE TROVAO, EVAN SIKMA"/>
    <s v="Alejandro.garcia-corona@saputo.com; frankie.trovao@saputo.com; esikma@saputo.com"/>
    <d v="2024-02-26T00:00:00"/>
    <s v="691 INYO AVE"/>
    <s v="NEWMAN"/>
    <x v="7"/>
    <x v="265"/>
    <n v="198950"/>
    <s v="Job"/>
    <d v="2023-12-11T00:00:00"/>
    <x v="3"/>
    <s v="QVS95     "/>
    <s v="Freight Charges"/>
    <n v="2"/>
    <n v="230.52"/>
    <n v="115.26"/>
    <n v="28.815000000000001"/>
    <s v="CHRISTINA DA ROCHA,  FRANKIE TROVAO, EVAN SIKMA"/>
    <s v="scusaapinvoices@saputo.com; NEWMANINVOICE@SAPUTO.COM; DL_US_Newman_Invoice@Saputo.com; Frankie.Trovao@saputo.com; SCUSAAPinvoices@saputo.com; scusaapinvoices@saputo.com"/>
  </r>
  <r>
    <s v="Darigold - Boise, ID"/>
    <s v="WES1007"/>
    <s v="JASON GIDDINGS  ELI FRAZIER"/>
    <s v="Jason.Giddings@Darigold.com;"/>
    <d v="2024-02-19T00:00:00"/>
    <s v="618 ALLUMBAUGH"/>
    <s v="BOISE"/>
    <x v="19"/>
    <x v="274"/>
    <n v="196080"/>
    <s v="Job"/>
    <d v="2023-12-07T00:00:00"/>
    <x v="3"/>
    <s v="QVS95     "/>
    <s v="Freight Charges"/>
    <n v="1"/>
    <n v="115.32"/>
    <n v="115.32"/>
    <n v="28.83"/>
    <s v="Accounts Payable"/>
    <s v="accounts.payable@darigold.com; APInvoices@darigold.com; Jason.Giddings@Darigold.com"/>
  </r>
  <r>
    <s v="Darigold - Seattle, WA"/>
    <s v="WES1016"/>
    <s v="Alison Cunningham; Jennifer Atkin"/>
    <s v="Jennifer.atkin@darigold.com;"/>
    <d v="2024-02-26T00:00:00"/>
    <s v="4058 RAINIER AVE SOUTH"/>
    <s v="SEATTLE"/>
    <x v="20"/>
    <x v="220"/>
    <n v="196345"/>
    <s v="Job"/>
    <d v="2023-12-07T00:00:00"/>
    <x v="3"/>
    <s v="QVS95     "/>
    <s v="Freight Charges"/>
    <n v="1"/>
    <n v="115.32"/>
    <n v="115.32"/>
    <n v="28.83"/>
    <s v="Jeremy Lache "/>
    <s v="APinvoices@darigold.com; Jennifer.atkin@darigold.com; Julie.Ritter@darigold.com"/>
  </r>
  <r>
    <s v="SHAMROCK FOODS  BLACK CANYON H"/>
    <s v="SHA1000"/>
    <s v="Christine Orbulescu  Pascual Perez"/>
    <s v="Christine_Orbulescu@shamrockfoods.com; qainvensotry@shamrockfoods.com; Laura_teran@shamrockfoods.com"/>
    <d v="2024-02-29T00:00:00"/>
    <s v="2228 N BLACK CANYON HWY"/>
    <s v="PHOENIX"/>
    <x v="18"/>
    <x v="248"/>
    <n v="204228"/>
    <s v="usd5"/>
    <d v="2024-02-29T00:00:00"/>
    <x v="3"/>
    <s v="QVS95     "/>
    <s v="Freight Charges"/>
    <n v="1"/>
    <n v="115.32"/>
    <n v="115.32"/>
    <n v="28.83"/>
    <s v="Christine Orbulescu - DAIRY QC LAB"/>
    <s v="DairyAccountsPayable@shamrockfoods.com; qainventory@shamrockfoods.com; Laura_teran@shamrockfoods.com"/>
  </r>
  <r>
    <s v="EUROFINS DQCI"/>
    <s v="SOU1001"/>
    <s v="STEPHEN FORD"/>
    <s v="StephenFord@eurofinsUS.com"/>
    <d v="2024-01-02T00:00:00"/>
    <s v="1950 SE HIGHWAY 484"/>
    <s v="BELLEVIEW"/>
    <x v="34"/>
    <x v="231"/>
    <n v="196020"/>
    <s v="Job"/>
    <d v="2023-12-07T00:00:00"/>
    <x v="3"/>
    <s v="QVS95     "/>
    <s v="Freight Charges"/>
    <n v="2"/>
    <n v="230.8"/>
    <n v="115.4"/>
    <n v="28.85"/>
    <s v="APRIL CHAUNCEY"/>
    <s v="CUS028-ICO@Eurofinsus.com"/>
  </r>
  <r>
    <s v="DARIGOLD - SUNNYSIDE 102"/>
    <s v="WES1018"/>
    <s v="Raul Castro"/>
    <s v="sunnysideQAmanagement@darigold.com;raul.castro@darigold.com; luis.franco@darigold.com"/>
    <d v="2024-01-30T00:00:00"/>
    <s v="400 ALEXANDER ROAD"/>
    <s v="SUNNYSIDE"/>
    <x v="20"/>
    <x v="285"/>
    <n v="193081"/>
    <s v="Job"/>
    <d v="2023-11-03T00:00:00"/>
    <x v="3"/>
    <s v="QVS95     "/>
    <s v="Freight Charges"/>
    <n v="1"/>
    <n v="115.88"/>
    <n v="115.88"/>
    <n v="28.97"/>
    <s v="ACCOUNTS PAYABLE"/>
    <s v="APinvoices@darigold.com"/>
  </r>
  <r>
    <s v="EUROFINS DQCI"/>
    <s v="SOU1001"/>
    <s v="STEPHEN FORD"/>
    <s v="StephenFord@eurofinsUS.com"/>
    <d v="2024-02-12T00:00:00"/>
    <s v="1950 SE HIGHWAY 484"/>
    <s v="BELLEVIEW"/>
    <x v="34"/>
    <x v="231"/>
    <n v="196026"/>
    <s v="Job"/>
    <d v="2023-12-07T00:00:00"/>
    <x v="3"/>
    <s v="QVS95     "/>
    <s v="Freight Charges"/>
    <n v="2"/>
    <n v="231.92"/>
    <n v="115.96"/>
    <n v="28.99"/>
    <s v="APRIL CHAUNCEY"/>
    <s v="CUS028-ICO@Eurofinsus.com"/>
  </r>
  <r>
    <s v="MICHIGAN MILK PRODUCERS/OVID"/>
    <s v="MIC1015"/>
    <s v="Grant Lancucki"/>
    <s v="Grant.Lancucki@mimilk.com; Cole.Richards@mimilk.com; sara.quaderer@mimilk.com"/>
    <d v="2024-01-16T00:00:00"/>
    <s v="431 W WILLIAMS ST"/>
    <s v="OVID"/>
    <x v="37"/>
    <x v="305"/>
    <n v="196789"/>
    <s v="Job"/>
    <d v="2023-12-08T00:00:00"/>
    <x v="3"/>
    <s v="QVS95     "/>
    <s v="Freight Charges"/>
    <n v="2"/>
    <n v="232.08"/>
    <n v="116.04"/>
    <n v="29.01"/>
    <s v="JEREMIAH KOSTO"/>
    <s v="APInvoices@mimilk.com"/>
  </r>
  <r>
    <s v="MICHIGAN MILK PRODUCERS/OVID"/>
    <s v="MIC1015"/>
    <s v="Grant Lancucki"/>
    <s v="Grant.Lancucki@mimilk.com; Cole.Richards@mimilk.com; sara.quaderer@mimilk.com"/>
    <d v="2024-01-03T00:00:00"/>
    <s v="431 W WILLIAMS ST"/>
    <s v="OVID"/>
    <x v="37"/>
    <x v="305"/>
    <n v="196788"/>
    <s v="Job"/>
    <d v="2023-12-08T00:00:00"/>
    <x v="3"/>
    <s v="QVS95     "/>
    <s v="Freight Charges"/>
    <n v="2"/>
    <n v="232.84"/>
    <n v="116.42"/>
    <n v="29.105"/>
    <s v="JEREMIAH KOSTO"/>
    <s v="APInvoices@mimilk.com"/>
  </r>
  <r>
    <s v="OAKHURST DAIRY"/>
    <s v="OAK1010"/>
    <s v="Crystal Babcock, Nathalie Roth"/>
    <s v="cbabcock@oakhurstdairy.com; nroth@oakhurstdairy.com; avattaso@oakhurstdairy.com; bsmith@oakhurstdairy.com"/>
    <d v="2024-01-15T00:00:00"/>
    <s v="364 FOREST AVE"/>
    <s v="PORTLAND"/>
    <x v="46"/>
    <x v="306"/>
    <n v="197571"/>
    <s v="Job"/>
    <d v="2023-12-08T00:00:00"/>
    <x v="3"/>
    <s v="QVS95     "/>
    <s v="Freight Charges"/>
    <n v="1"/>
    <n v="116.48"/>
    <n v="116.48"/>
    <n v="29.12"/>
    <s v="SHARED SERVICE MANSFIELD"/>
    <s v="dairybrandsinvoices@dfamilk.com"/>
  </r>
  <r>
    <s v="OAKHURST DAIRY"/>
    <s v="OAK1010"/>
    <s v="Crystal Babcock, Nathalie Roth"/>
    <s v="cbabcock@oakhurstdairy.com; nroth@oakhurstdairy.com; avattaso@oakhurstdairy.com; bsmith@oakhurstdairy.com"/>
    <d v="2024-01-02T00:00:00"/>
    <s v="364 FOREST AVE"/>
    <s v="PORTLAND"/>
    <x v="46"/>
    <x v="306"/>
    <n v="197570"/>
    <s v="Job"/>
    <d v="2023-12-08T00:00:00"/>
    <x v="3"/>
    <s v="QVS95     "/>
    <s v="Freight Charges"/>
    <n v="1"/>
    <n v="116.84"/>
    <n v="116.84"/>
    <n v="29.21"/>
    <s v="SHARED SERVICE MANSFIELD"/>
    <s v="dairybrandsinvoices@dfamilk.com"/>
  </r>
  <r>
    <s v="MICHIGAN MILK PRODUCERS/OVID"/>
    <s v="MIC1015"/>
    <s v="Grant Lancucki"/>
    <s v="Grant.Lancucki@mimilk.com; Cole.Richards@mimilk.com; sara.quaderer@mimilk.com"/>
    <d v="2024-02-13T00:00:00"/>
    <s v="431 W WILLIAMS ST"/>
    <s v="OVID"/>
    <x v="37"/>
    <x v="305"/>
    <n v="196791"/>
    <s v="Job"/>
    <d v="2023-12-08T00:00:00"/>
    <x v="3"/>
    <s v="QVS95     "/>
    <s v="Freight Charges"/>
    <n v="2"/>
    <n v="233.96"/>
    <n v="116.98"/>
    <n v="29.245000000000001"/>
    <s v="JEREMIAH KOSTO"/>
    <s v="APInvoices@mimilk.com"/>
  </r>
  <r>
    <s v="MICHIGAN MILK PRODUCERS/OVID"/>
    <s v="MIC1015"/>
    <s v="Grant Lancucki"/>
    <s v="Grant.Lancucki@mimilk.com; Cole.Richards@mimilk.com; sara.quaderer@mimilk.com"/>
    <d v="2024-02-27T00:00:00"/>
    <s v="431 W WILLIAMS ST"/>
    <s v="OVID"/>
    <x v="37"/>
    <x v="305"/>
    <n v="196792"/>
    <s v="Job"/>
    <d v="2023-12-08T00:00:00"/>
    <x v="3"/>
    <s v="QVS95     "/>
    <s v="Freight Charges"/>
    <n v="2"/>
    <n v="234.36"/>
    <n v="117.18"/>
    <n v="29.295000000000002"/>
    <s v="JEREMIAH KOSTO"/>
    <s v="APInvoices@mimilk.com"/>
  </r>
  <r>
    <s v="DARIGOLD - SUNNYSIDE 102"/>
    <s v="WES1018"/>
    <s v="Raul Castro"/>
    <s v="sunnysideQAmanagement@darigold.com;raul.castro@darigold.com; luis.franco@darigold.com"/>
    <d v="2024-02-06T00:00:00"/>
    <s v="400 ALEXANDER ROAD"/>
    <s v="SUNNYSIDE"/>
    <x v="20"/>
    <x v="285"/>
    <n v="193082"/>
    <s v="Job"/>
    <d v="2023-11-03T00:00:00"/>
    <x v="3"/>
    <s v="QVS95     "/>
    <s v="Freight Charges"/>
    <n v="2"/>
    <n v="234.68"/>
    <n v="117.34"/>
    <n v="29.335000000000001"/>
    <s v="ACCOUNTS PAYABLE"/>
    <s v="APinvoices@darigold.com"/>
  </r>
  <r>
    <s v="Darigold - Portland, OR"/>
    <s v="WES1004"/>
    <s v="KATHLEEN MOMONT  MATT APLING"/>
    <s v="kathleen.momont@darigold.com; Matthew.Apling@darigold.com"/>
    <d v="2024-02-26T00:00:00"/>
    <s v="2720 SE 6TH AVE"/>
    <s v="PORTLAND"/>
    <x v="38"/>
    <x v="270"/>
    <n v="202617"/>
    <s v="Job"/>
    <d v="2024-01-02T00:00:00"/>
    <x v="3"/>
    <s v="QVS95     "/>
    <s v="Freight Charges"/>
    <n v="2"/>
    <n v="235.56"/>
    <n v="117.78"/>
    <n v="29.445"/>
    <s v="KATHLEEN MOMONT  MATT APLING"/>
    <s v="APinvoices@darigold.com; Jason.robinson@darigold.com; accounts.payable@darlgold.com"/>
  </r>
  <r>
    <s v="Valley Queen Cheese"/>
    <s v="QVC1013"/>
    <s v="Tosha Overly"/>
    <s v="llaubscher@voiceofmilk.com; rmilton@vqcheese.com;TOverby@vqcheese.com; athronson@vqcheese.com"/>
    <d v="2024-02-26T00:00:00"/>
    <s v="200 E Railway Ave"/>
    <s v="Milkbank"/>
    <x v="5"/>
    <x v="88"/>
    <n v="204073"/>
    <s v="Y8GX"/>
    <d v="2024-02-19T00:00:00"/>
    <x v="3"/>
    <s v="QVS95     "/>
    <s v="Freight Charges"/>
    <n v="1"/>
    <n v="117.84"/>
    <n v="117.84"/>
    <n v="29.46"/>
    <s v="Lauren Laubscher"/>
    <s v="llaubscher@voiceofmilk.com; finance@dairyforward.com"/>
  </r>
  <r>
    <s v="Eurofins DQCI- CA"/>
    <s v="EUR1130"/>
    <s v="RYAN BAKER"/>
    <s v="ryanbaker@eurofinsus.com"/>
    <d v="2024-01-29T00:00:00"/>
    <s v="4842 W JACQUELYN AVE"/>
    <s v="FRESNO"/>
    <x v="7"/>
    <x v="307"/>
    <n v="195813"/>
    <s v="Job"/>
    <d v="2023-12-07T00:00:00"/>
    <x v="3"/>
    <s v="QVS95     "/>
    <s v="Freight Charges"/>
    <n v="4"/>
    <n v="471.4"/>
    <n v="117.85"/>
    <n v="29.462499999999999"/>
    <s v="RYAN BAKER"/>
    <s v=""/>
  </r>
  <r>
    <s v="FAIR OAKS FARMS BRANDS, LLC"/>
    <s v="FAI1020"/>
    <s v="CHRISTINE BAUER"/>
    <s v="christineb@fairlife.com; janetr@fairlife.com; joes@fairlife.com; rossr@fairlife.com"/>
    <d v="2024-01-15T00:00:00"/>
    <s v="MICHIGAN PLANT"/>
    <s v="COOPERSVILLE"/>
    <x v="37"/>
    <x v="268"/>
    <n v="203198"/>
    <s v="Y8GX"/>
    <d v="2024-01-11T00:00:00"/>
    <x v="3"/>
    <s v="QVS95     "/>
    <s v="Freight Charges"/>
    <n v="1"/>
    <n v="118.36"/>
    <n v="118.36"/>
    <n v="29.59"/>
    <s v="CHRISTINE BAUER"/>
    <s v="accountspayable@fairlife.com"/>
  </r>
  <r>
    <s v="Eurofins DQCI- CA"/>
    <s v="EUR1130"/>
    <s v="RYAN BAKER"/>
    <s v="ryanbaker@eurofinsus.com"/>
    <d v="2024-02-26T00:00:00"/>
    <s v="4842 W JACQUELYN AVE"/>
    <s v="FRESNO"/>
    <x v="7"/>
    <x v="307"/>
    <n v="195817"/>
    <s v="Job"/>
    <d v="2023-12-07T00:00:00"/>
    <x v="3"/>
    <s v="QVS95     "/>
    <s v="Freight Charges"/>
    <n v="4"/>
    <n v="474.68"/>
    <n v="118.67"/>
    <n v="29.6675"/>
    <s v="RYAN BAKER"/>
    <s v=""/>
  </r>
  <r>
    <s v="DFA - Meadowlark - Garden City, KS"/>
    <s v="DAI1150"/>
    <s v="MESHACK ONDERI  MONICA SORIANO"/>
    <s v="monderi@dfamilk.com; msoriano@dfamilk.com; jscott3@dfamilk.com"/>
    <d v="2024-01-02T00:00:00"/>
    <s v="330 S HWY 83"/>
    <s v="GARDEN CITY"/>
    <x v="25"/>
    <x v="191"/>
    <n v="196645"/>
    <s v="Job"/>
    <d v="2023-12-08T00:00:00"/>
    <x v="3"/>
    <s v="QVS95     "/>
    <s v="Freight Charges"/>
    <n v="1"/>
    <n v="118.72"/>
    <n v="118.72"/>
    <n v="29.68"/>
    <s v="MESHACK ONDERI"/>
    <s v="DQCIAccountsReceivable@EurofinsUS.com"/>
  </r>
  <r>
    <s v="EUROFINS DQCI"/>
    <s v="SOU1001"/>
    <s v="STEPHEN FORD"/>
    <s v="StephenFord@eurofinsUS.com"/>
    <d v="2024-02-21T00:00:00"/>
    <s v="1950 SE HIGHWAY 484"/>
    <s v="BELLEVIEW"/>
    <x v="34"/>
    <x v="231"/>
    <n v="196027"/>
    <s v="Job"/>
    <d v="2023-12-07T00:00:00"/>
    <x v="3"/>
    <s v="QVS95     "/>
    <s v="Freight Charges"/>
    <n v="2"/>
    <n v="237.56"/>
    <n v="118.78"/>
    <n v="29.695"/>
    <s v="APRIL CHAUNCEY"/>
    <s v="CUS028-ICO@Eurofinsus.com"/>
  </r>
  <r>
    <s v="DFA - Meadowlark - Garden City, KS"/>
    <s v="DAI1150"/>
    <s v="MESHACK ONDERI  MONICA SORIANO"/>
    <s v="monderi@dfamilk.com; msoriano@dfamilk.com; jscott3@dfamilk.com"/>
    <d v="2024-01-29T00:00:00"/>
    <s v="330 S HWY 83"/>
    <s v="GARDEN CITY"/>
    <x v="25"/>
    <x v="191"/>
    <n v="196649"/>
    <s v="Job"/>
    <d v="2023-12-08T00:00:00"/>
    <x v="3"/>
    <s v="QVS95     "/>
    <s v="Freight Charges"/>
    <n v="1"/>
    <n v="118.92"/>
    <n v="118.92"/>
    <n v="29.73"/>
    <s v="MESHACK ONDERI"/>
    <s v="DQCIAccountsReceivable@EurofinsUS.com"/>
  </r>
  <r>
    <s v="Land O'Lakes - Tulare, CA"/>
    <s v="DAI1000"/>
    <s v="Steven Correia  Ronie Sandoval"/>
    <s v="SCorreia@landolakes.com; RPhengsavath2@landolakes.com"/>
    <d v="2024-01-03T00:00:00"/>
    <s v="400 SOUTH M ST"/>
    <s v="TULARE"/>
    <x v="7"/>
    <x v="63"/>
    <n v="196592"/>
    <s v="Job"/>
    <d v="2023-12-08T00:00:00"/>
    <x v="2"/>
    <s v="QVS95     "/>
    <s v="Freight Charges"/>
    <n v="1"/>
    <n v="119.07"/>
    <n v="119.07"/>
    <n v="29.767499999999998"/>
    <s v=""/>
    <s v="DQCIAccountsReceivable@EurofinsUS.com"/>
  </r>
  <r>
    <s v="MICHIGAN MILK PRODUCERS/OVID"/>
    <s v="MIC1015"/>
    <s v="Grant Lancucki"/>
    <s v="Grant.Lancucki@mimilk.com; Cole.Richards@mimilk.com; sara.quaderer@mimilk.com"/>
    <d v="2024-01-30T00:00:00"/>
    <s v="431 W WILLIAMS ST"/>
    <s v="OVID"/>
    <x v="37"/>
    <x v="305"/>
    <n v="196790"/>
    <s v="Job"/>
    <d v="2023-12-08T00:00:00"/>
    <x v="3"/>
    <s v="QVS95     "/>
    <s v="Freight Charges"/>
    <n v="2"/>
    <n v="238.56"/>
    <n v="119.28"/>
    <n v="29.82"/>
    <s v="JEREMIAH KOSTO"/>
    <s v="APInvoices@mimilk.com"/>
  </r>
  <r>
    <s v="DFA - Meadowlark - Garden City, KS"/>
    <s v="DAI1150"/>
    <s v="MESHACK ONDERI  MONICA SORIANO"/>
    <s v="monderi@dfamilk.com; msoriano@dfamilk.com; jscott3@dfamilk.com"/>
    <d v="2024-02-26T00:00:00"/>
    <s v="330 S HWY 83"/>
    <s v="GARDEN CITY"/>
    <x v="25"/>
    <x v="191"/>
    <n v="196653"/>
    <s v="Job"/>
    <d v="2023-12-08T00:00:00"/>
    <x v="3"/>
    <s v="QVS95     "/>
    <s v="Freight Charges"/>
    <n v="1"/>
    <n v="119.48"/>
    <n v="119.48"/>
    <n v="29.87"/>
    <s v="MESHACK ONDERI"/>
    <s v="DQCIAccountsReceivable@EurofinsUS.com"/>
  </r>
  <r>
    <s v="FAIR OAKS FARMS BRANDS, LLC"/>
    <s v="FAI1020"/>
    <s v="CHRISTINE BAUER"/>
    <s v="christineb@fairlife.com; janetr@fairlife.com; joes@fairlife.com; rossr@fairlife.com"/>
    <d v="2024-02-26T00:00:00"/>
    <s v="MICHIGAN PLANT"/>
    <s v="COOPERSVILLE"/>
    <x v="37"/>
    <x v="268"/>
    <n v="204097"/>
    <s v="Y8GX"/>
    <d v="2024-02-20T00:00:00"/>
    <x v="3"/>
    <s v="QVS95     "/>
    <s v="Freight Charges"/>
    <n v="1"/>
    <n v="119.48"/>
    <n v="119.48"/>
    <n v="29.87"/>
    <s v="CHRISTINE BAUER"/>
    <s v="accountspayable@fairlife.com"/>
  </r>
  <r>
    <s v="Lactalis Canada - Mitchell"/>
    <s v="PAR1130"/>
    <s v="Dianne MacLeod  EDWARD DAVIES"/>
    <s v="mitchell_lab@parmalat.ca; Ed.DAVIES@ca.lactalis.com; Dianne.MACLEOD@ca.lactalis.com"/>
    <d v="2024-01-02T00:00:00"/>
    <s v="100 ST GEORGE STREET"/>
    <s v="MITCHELL"/>
    <x v="43"/>
    <x v="308"/>
    <n v="201493"/>
    <s v="Job"/>
    <d v="2023-12-15T00:00:00"/>
    <x v="3"/>
    <s v="QVS95     "/>
    <s v="Freight Charges"/>
    <n v="1"/>
    <n v="119.49"/>
    <n v="119.49"/>
    <n v="29.872499999999999"/>
    <s v="ACCOUNTS PAYABLE DEPARTMENT"/>
    <s v="Central.Invoices@ca.lactalis.com"/>
  </r>
  <r>
    <s v="TILLAMOOK COUNTY CREAMERY ASSN"/>
    <s v="TIL1010"/>
    <s v="AMY SPENCE"/>
    <s v="Aspence@tillamook.com; ksatter@tillamook.com;PStenberg@tillamook.com; mtitterington@tillamook.com"/>
    <d v="2024-01-09T00:00:00"/>
    <s v="4175 HWY 101 NORTH"/>
    <s v="TILLAMOOK"/>
    <x v="38"/>
    <x v="180"/>
    <n v="194427"/>
    <s v="Job"/>
    <d v="2023-11-10T00:00:00"/>
    <x v="2"/>
    <s v="QVS95     "/>
    <s v="Freight Charges"/>
    <n v="1"/>
    <n v="119.62"/>
    <n v="119.62"/>
    <n v="29.905000000000001"/>
    <s v="AMY SPENCE"/>
    <s v="AP@TILLAMOOK.COM"/>
  </r>
  <r>
    <s v="Lactalis Canada - Mitchell"/>
    <s v="PAR1130"/>
    <s v="Dianne MacLeod  EDWARD DAVIES"/>
    <s v="mitchell_lab@parmalat.ca; Ed.DAVIES@ca.lactalis.com; Dianne.MACLEOD@ca.lactalis.com"/>
    <d v="2024-01-29T00:00:00"/>
    <s v="100 ST GEORGE STREET"/>
    <s v="MITCHELL"/>
    <x v="43"/>
    <x v="308"/>
    <n v="201495"/>
    <s v="Job"/>
    <d v="2023-12-15T00:00:00"/>
    <x v="3"/>
    <s v="QVS95     "/>
    <s v="Freight Charges"/>
    <n v="1"/>
    <n v="119.73"/>
    <n v="119.73"/>
    <n v="29.932500000000001"/>
    <s v="ACCOUNTS PAYABLE DEPARTMENT"/>
    <s v="Central.Invoices@ca.lactalis.com"/>
  </r>
  <r>
    <s v="Eurofins DQCI- CA"/>
    <s v="EUR1130"/>
    <s v="RYAN BAKER"/>
    <s v="ryanbaker@eurofinsus.com"/>
    <d v="2024-02-19T00:00:00"/>
    <s v="4842 W JACQUELYN AVE"/>
    <s v="FRESNO"/>
    <x v="7"/>
    <x v="307"/>
    <n v="195816"/>
    <s v="Job"/>
    <d v="2023-12-07T00:00:00"/>
    <x v="3"/>
    <s v="QVS95     "/>
    <s v="Freight Charges"/>
    <n v="1"/>
    <n v="119.88"/>
    <n v="119.88"/>
    <n v="29.97"/>
    <s v="RYAN BAKER"/>
    <s v=""/>
  </r>
  <r>
    <s v="TILLAMOOK COUNTY CREAMERY ASSN"/>
    <s v="TIL1010"/>
    <s v="AMY SPENCE"/>
    <s v="Aspence@tillamook.com; ksatter@tillamook.com;PStenberg@tillamook.com; mtitterington@tillamook.com"/>
    <d v="2024-02-06T00:00:00"/>
    <s v="4175 HWY 101 NORTH"/>
    <s v="TILLAMOOK"/>
    <x v="38"/>
    <x v="180"/>
    <n v="194431"/>
    <s v="Job"/>
    <d v="2023-11-10T00:00:00"/>
    <x v="2"/>
    <s v="QVS95     "/>
    <s v="Freight Charges"/>
    <n v="1"/>
    <n v="120.02"/>
    <n v="120.02"/>
    <n v="30.004999999999999"/>
    <s v="AMY SPENCE"/>
    <s v="AP@TILLAMOOK.COM"/>
  </r>
  <r>
    <s v="Saputo Dairy Foods USA - Sulphur Spring"/>
    <s v="MOR1006"/>
    <s v="Keila Perez-Lewis  TRACY MCCORMICK  CARLA GLOSSUP"/>
    <s v="Keila.Perez-Lewis@saputo.com; Carla.Glossup@Saputo.com; elizabeth.bustos@saputo.com"/>
    <d v="2024-01-03T00:00:00"/>
    <s v="300 INDUSTRIAL DRIVE EAST"/>
    <s v="SULPHUR SPRINGS"/>
    <x v="15"/>
    <x v="216"/>
    <n v="193021"/>
    <s v="Job"/>
    <d v="2023-11-03T00:00:00"/>
    <x v="3"/>
    <s v="QVS95     "/>
    <s v="Freight Charges"/>
    <n v="2"/>
    <n v="240.4"/>
    <n v="120.2"/>
    <n v="30.05"/>
    <s v="Accounts Payable"/>
    <s v="scusaapinvoices@saputo.com"/>
  </r>
  <r>
    <s v="SAPUTO DAIRY PRODUCTS OF CANADA G.P."/>
    <s v="SAP1027"/>
    <s v="ANNE MARIE BAILEY           "/>
    <s v="annemarie.bailey@saputo.com"/>
    <d v="2024-02-05T00:00:00"/>
    <s v="5410 GAETZ AVE"/>
    <s v="RED DEER"/>
    <x v="44"/>
    <x v="267"/>
    <n v="201429"/>
    <s v="Job"/>
    <d v="2023-12-14T00:00:00"/>
    <x v="3"/>
    <s v="QVS95     "/>
    <s v="Freight Charges"/>
    <n v="1"/>
    <n v="120.24"/>
    <n v="120.24"/>
    <n v="30.06"/>
    <s v="ANNE MARIE BAILEY            CANADA"/>
    <s v="annemarie.bailey@saputo.com;scusaapinvoices@saputo.com"/>
  </r>
  <r>
    <s v="DFA - Fallon, NV"/>
    <s v="DAI1092"/>
    <s v="Jeffrey Fulstone   Charles Pettek "/>
    <s v="jfulstone@dfamilk.com; cpettek@dfamilk.com"/>
    <d v="2024-02-06T00:00:00"/>
    <s v="1400 NEW RIVER PARKWAY"/>
    <s v="FALLON"/>
    <x v="6"/>
    <x v="255"/>
    <n v="203018"/>
    <s v="Job"/>
    <d v="2024-01-09T00:00:00"/>
    <x v="3"/>
    <s v="QVS95     "/>
    <s v="Freight Charges"/>
    <n v="1"/>
    <n v="120.32"/>
    <n v="120.32"/>
    <n v="30.08"/>
    <s v="J COVAL"/>
    <s v="DQCIAccountsReceivable@EurofinsUS.com"/>
  </r>
  <r>
    <s v="EUROFINS DQCI"/>
    <s v="SOU1001"/>
    <s v="STEPHEN FORD"/>
    <s v="StephenFord@eurofinsUS.com"/>
    <d v="2024-03-04T00:00:00"/>
    <s v="1950 SE HIGHWAY 484"/>
    <s v="BELLEVIEW"/>
    <x v="34"/>
    <x v="231"/>
    <n v="196029"/>
    <s v="Job"/>
    <d v="2023-12-07T00:00:00"/>
    <x v="3"/>
    <s v="QVS95     "/>
    <s v="Freight Charges"/>
    <n v="3"/>
    <n v="361.16"/>
    <n v="120.38666666666667"/>
    <n v="30.096666666666668"/>
    <s v="APRIL CHAUNCEY"/>
    <s v="CUS028-ICO@Eurofinsus.com"/>
  </r>
  <r>
    <s v="Lactalis Canada - Niagra on The Lake"/>
    <s v="PAR1120"/>
    <s v="DEBI ALMAS"/>
    <s v="deborah.almas@ca.lactalis.com; cst49254@livingstonintl.com"/>
    <d v="2024-02-12T00:00:00"/>
    <s v="461 STEWART ROAD"/>
    <s v="NIAGARA-ON-THE-LAKE"/>
    <x v="43"/>
    <x v="266"/>
    <n v="194597"/>
    <s v="Job"/>
    <d v="2023-11-10T00:00:00"/>
    <x v="3"/>
    <s v="QVS95     "/>
    <s v="Freight Charges"/>
    <n v="1"/>
    <n v="120.48"/>
    <n v="120.48"/>
    <n v="30.12"/>
    <s v="ACCOUNTS PAYABLE"/>
    <s v="Central.Invoices@ca.lactalis.com"/>
  </r>
  <r>
    <s v="SAPUTO DAIRY PRODUCTS OF CANADA G.P."/>
    <s v="SAP1027"/>
    <s v="ANNE MARIE BAILEY           "/>
    <s v="annemarie.bailey@saputo.com"/>
    <d v="2024-02-12T00:00:00"/>
    <s v="5410 GAETZ AVE"/>
    <s v="RED DEER"/>
    <x v="44"/>
    <x v="267"/>
    <n v="201430"/>
    <s v="Job"/>
    <d v="2023-12-14T00:00:00"/>
    <x v="3"/>
    <s v="QVS95     "/>
    <s v="Freight Charges"/>
    <n v="1"/>
    <n v="120.48"/>
    <n v="120.48"/>
    <n v="30.12"/>
    <s v="ANNE MARIE BAILEY            CANADA"/>
    <s v="annemarie.bailey@saputo.com;scusaapinvoices@saputo.com"/>
  </r>
  <r>
    <s v="MARYLAND/VIRGINIA MILK PRODUCERS"/>
    <s v="MAR1036"/>
    <s v="Vivian Pham"/>
    <s v="vpham@mdvamilk.com; mrahman@mdvamilk.com"/>
    <d v="2024-01-03T00:00:00"/>
    <s v="8321 LEISHEAR ROAD"/>
    <s v="LAUREL"/>
    <x v="27"/>
    <x v="202"/>
    <n v="196231"/>
    <s v="Job"/>
    <d v="2023-12-07T00:00:00"/>
    <x v="3"/>
    <s v="QVS95     "/>
    <s v="Freight Charges"/>
    <n v="1"/>
    <n v="120.56"/>
    <n v="120.56"/>
    <n v="30.14"/>
    <s v="Vivian Pham"/>
    <s v="LaurelAP@mdvamilk.com"/>
  </r>
  <r>
    <s v="Land O'Lakes - Tulare, CA"/>
    <s v="DAI1000"/>
    <s v="Steven Correia  Ronie Sandoval"/>
    <s v="SCorreia@landolakes.com; RPhengsavath2@landolakes.com"/>
    <d v="2024-02-12T00:00:00"/>
    <s v="400 SOUTH M ST"/>
    <s v="TULARE"/>
    <x v="7"/>
    <x v="63"/>
    <n v="196598"/>
    <s v="Job"/>
    <d v="2023-12-08T00:00:00"/>
    <x v="2"/>
    <s v="QVS95     "/>
    <s v="Freight Charges"/>
    <n v="1"/>
    <n v="120.66"/>
    <n v="120.66"/>
    <n v="30.164999999999999"/>
    <s v=""/>
    <s v="DQCIAccountsReceivable@EurofinsUS.com"/>
  </r>
  <r>
    <s v="Horizon Organic Dairy, LLC"/>
    <s v="CRE1010"/>
    <s v="KYLE MCKINNEY  (WAS CREAM O'WEBER/WHITEWAVE)"/>
    <s v="kyle.mckinney@danone.com; aruthur-john.clifford@danone.com"/>
    <d v="2024-01-22T00:00:00"/>
    <s v="1658 SOUTH 4370 WEST"/>
    <s v="SALT LAKE CITY"/>
    <x v="12"/>
    <x v="123"/>
    <n v="198201"/>
    <s v="Job"/>
    <d v="2023-12-08T00:00:00"/>
    <x v="3"/>
    <s v="QVS95     "/>
    <s v="Freight Charges"/>
    <n v="1"/>
    <n v="120.76"/>
    <n v="120.76"/>
    <n v="30.19"/>
    <s v="KYLE MCKINNEY"/>
    <s v="HODInvoices@horizon.com; Daniel.paulus@danone.com; Robroy.macgregor@horizon.com; Amy.vasquez@horizon.com"/>
  </r>
  <r>
    <s v="STEUBEN FOODS"/>
    <s v="STE1004"/>
    <s v="SHERI WINTER  "/>
    <s v="swinter@steubenfoods.com; Rduda@steubenfoods.com"/>
    <d v="2024-01-29T00:00:00"/>
    <s v="1150 MAPLE ROAD"/>
    <s v="ELMA"/>
    <x v="16"/>
    <x v="309"/>
    <n v="202047"/>
    <s v="Job"/>
    <d v="2023-12-27T00:00:00"/>
    <x v="3"/>
    <s v="QVS95     "/>
    <s v="Freight Charges"/>
    <n v="1"/>
    <n v="120.76"/>
    <n v="120.76"/>
    <n v="30.19"/>
    <s v="SHERI WINTER"/>
    <s v="CSmall@steubenfoods.com"/>
  </r>
  <r>
    <s v="CENTENNIAL FARMS DAIRY/GA"/>
    <s v="CEN1010"/>
    <s v="Deborah Latimer Mohamed Mohamed  JENNIFER WALDON"/>
    <s v="deborah.latimer@kroger.com; CentennialQALAb@kroger.com; sarah.tran@kroger.com"/>
    <d v="2024-01-24T00:00:00"/>
    <s v="2121 FAULKNER RD"/>
    <s v="ATLANTA"/>
    <x v="32"/>
    <x v="310"/>
    <n v="203435"/>
    <s v="Y8GX"/>
    <d v="2024-01-22T00:00:00"/>
    <x v="3"/>
    <s v="QVS95     "/>
    <s v="Freight Charges"/>
    <n v="1"/>
    <n v="120.76"/>
    <n v="120.76"/>
    <n v="30.19"/>
    <s v="Mohamed Mohamed  JENNIFER WALDON"/>
    <s v="DQCIAccountsReceivable@EurofinsUS.com; jackie.jackson@kroger.com; mohamed.mohamed@kroger.com"/>
  </r>
  <r>
    <s v="HILAND DAIRY FOODS/OK"/>
    <s v="HIL1005"/>
    <s v="Arron Tindell; Steven Boydston"/>
    <s v="atindell@hilanddairy.com"/>
    <d v="2024-02-06T00:00:00"/>
    <s v="302 SOUTH PORTER ST"/>
    <s v="NORMAN"/>
    <x v="23"/>
    <x v="311"/>
    <n v="203884"/>
    <s v="Y8GX"/>
    <d v="2024-02-06T00:00:00"/>
    <x v="3"/>
    <s v="QVS95     "/>
    <s v="Freight Charges"/>
    <n v="1"/>
    <n v="120.96"/>
    <n v="120.96"/>
    <n v="30.24"/>
    <s v="Arron Tindell; Steven Boyston"/>
    <s v="ATindell@HilandDairy.com; JWheeler@HilandDairy.com"/>
  </r>
  <r>
    <s v="Land O'Lakes - Tulare, CA"/>
    <s v="DAI1000"/>
    <s v="Steven Correia  Ronie Sandoval"/>
    <s v="SCorreia@landolakes.com; RPhengsavath2@landolakes.com"/>
    <d v="2024-01-30T00:00:00"/>
    <s v="400 SOUTH M ST"/>
    <s v="TULARE"/>
    <x v="7"/>
    <x v="63"/>
    <n v="196596"/>
    <s v="Job"/>
    <d v="2023-12-08T00:00:00"/>
    <x v="2"/>
    <s v="QVS95     "/>
    <s v="Freight Charges"/>
    <n v="2"/>
    <n v="242.36"/>
    <n v="121.18"/>
    <n v="30.295000000000002"/>
    <s v=""/>
    <s v="DQCIAccountsReceivable@EurofinsUS.com"/>
  </r>
  <r>
    <s v="Saputo Dairy Foods USA - Sulphur Spring"/>
    <s v="MOR1006"/>
    <s v="Keila Perez-Lewis  TRACY MCCORMICK  CARLA GLOSSUP"/>
    <s v="Keila.Perez-Lewis@saputo.com; Carla.Glossup@Saputo.com; elizabeth.bustos@saputo.com"/>
    <d v="2024-02-13T00:00:00"/>
    <s v="300 INDUSTRIAL DRIVE EAST"/>
    <s v="SULPHUR SPRINGS"/>
    <x v="15"/>
    <x v="216"/>
    <n v="193024"/>
    <s v="Job"/>
    <d v="2023-11-03T00:00:00"/>
    <x v="3"/>
    <s v="QVS95     "/>
    <s v="Freight Charges"/>
    <n v="2"/>
    <n v="242.4"/>
    <n v="121.2"/>
    <n v="30.3"/>
    <s v="Accounts Payable"/>
    <s v="scusaapinvoices@saputo.com"/>
  </r>
  <r>
    <s v="EUROFINS DQCI"/>
    <s v="SOU1001"/>
    <s v="STEPHEN FORD"/>
    <s v="StephenFord@eurofinsUS.com"/>
    <d v="2024-01-08T00:00:00"/>
    <s v="1950 SE HIGHWAY 484"/>
    <s v="BELLEVIEW"/>
    <x v="34"/>
    <x v="231"/>
    <n v="196021"/>
    <s v="Job"/>
    <d v="2023-12-07T00:00:00"/>
    <x v="3"/>
    <s v="QVS95     "/>
    <s v="Freight Charges"/>
    <n v="2"/>
    <n v="242.4"/>
    <n v="121.2"/>
    <n v="30.3"/>
    <s v="APRIL CHAUNCEY"/>
    <s v="CUS028-ICO@Eurofinsus.com"/>
  </r>
  <r>
    <s v="BEL BRANDS USA"/>
    <s v="BEL1010"/>
    <s v="TAYLOR PORTER"/>
    <s v="tporter@belbrandsusa.com; hclements@belbrandsusa.com; marilyn.burke@groupe-bel.com"/>
    <d v="2024-01-15T00:00:00"/>
    <s v="602 WEST MAIN ST"/>
    <s v="LEITCHFIELD"/>
    <x v="22"/>
    <x v="273"/>
    <n v="199298"/>
    <s v="Job"/>
    <d v="2023-12-11T00:00:00"/>
    <x v="3"/>
    <s v="QVS95     "/>
    <s v="Freight Charges"/>
    <n v="1"/>
    <n v="121.2"/>
    <n v="121.2"/>
    <n v="30.3"/>
    <s v="TAYLOR PORTER"/>
    <s v="us_ap@groupe-bel.com"/>
  </r>
  <r>
    <s v="Horizon Organic Dairy, LLC"/>
    <s v="CRE1010"/>
    <s v="KYLE MCKINNEY  (WAS CREAM O'WEBER/WHITEWAVE)"/>
    <s v="kyle.mckinney@danone.com; aruthur-john.clifford@danone.com"/>
    <d v="2024-02-19T00:00:00"/>
    <s v="1658 SOUTH 4370 WEST"/>
    <s v="SALT LAKE CITY"/>
    <x v="12"/>
    <x v="123"/>
    <n v="198202"/>
    <s v="Job"/>
    <d v="2023-12-08T00:00:00"/>
    <x v="3"/>
    <s v="QVS95     "/>
    <s v="Freight Charges"/>
    <n v="1"/>
    <n v="121.32"/>
    <n v="121.32"/>
    <n v="30.33"/>
    <s v="KYLE MCKINNEY"/>
    <s v="HODInvoices@horizon.com; Daniel.paulus@danone.com; Robroy.macgregor@horizon.com; Amy.vasquez@horizon.com"/>
  </r>
  <r>
    <s v="CENTENNIAL FARMS DAIRY/GA"/>
    <s v="CEN1010"/>
    <s v="Deborah Latimer Mohamed Mohamed  JENNIFER WALDON"/>
    <s v="deborah.latimer@kroger.com; CentennialQALAb@kroger.com; sarah.tran@kroger.com"/>
    <d v="2024-02-21T00:00:00"/>
    <s v="2121 FAULKNER RD"/>
    <s v="ATLANTA"/>
    <x v="32"/>
    <x v="310"/>
    <n v="204068"/>
    <s v="Y8GX"/>
    <d v="2024-02-19T00:00:00"/>
    <x v="3"/>
    <s v="QVS95     "/>
    <s v="Freight Charges"/>
    <n v="1"/>
    <n v="121.32"/>
    <n v="121.32"/>
    <n v="30.33"/>
    <s v="Mohamed Mohamed  JENNIFER WALDON"/>
    <s v="DQCIAccountsReceivable@EurofinsUS.com; jackie.jackson@kroger.com; mohamed.mohamed@kroger.com"/>
  </r>
  <r>
    <s v="KRAFT HEINZ COMPANY - WALTON"/>
    <s v="KRA1201"/>
    <s v="MARK HITCHCOCK Mylissa Terry"/>
    <s v="Jessica.Poulin@kraftheinzcompany.com; mark.hitchcock@us.lactalis.com; Mylissa.TERRY@us.lactalis.com"/>
    <d v="2024-01-03T00:00:00"/>
    <s v="261 DELAWARE STREET"/>
    <s v="WALTON"/>
    <x v="16"/>
    <x v="312"/>
    <n v="202662"/>
    <s v="Job"/>
    <d v="2024-01-02T00:00:00"/>
    <x v="3"/>
    <s v="QVS95     "/>
    <s v="Freight Charges"/>
    <n v="2"/>
    <n v="242.68"/>
    <n v="121.34"/>
    <n v="30.335000000000001"/>
    <m/>
    <s v="DQCIAccountsReceivable@EurofinsUS.com"/>
  </r>
  <r>
    <s v="STEUBEN FOODS"/>
    <s v="STE1004"/>
    <s v="SHERI WINTER  "/>
    <s v="swinter@steubenfoods.com; Rduda@steubenfoods.com"/>
    <d v="2024-01-03T00:00:00"/>
    <s v="1150 MAPLE ROAD"/>
    <s v="ELMA"/>
    <x v="16"/>
    <x v="309"/>
    <n v="202046"/>
    <s v="Job"/>
    <d v="2023-12-27T00:00:00"/>
    <x v="3"/>
    <s v="QVS95     "/>
    <s v="Freight Charges"/>
    <n v="1"/>
    <n v="121.36"/>
    <n v="121.36"/>
    <n v="30.34"/>
    <s v="SHERI WINTER"/>
    <s v="CSmall@steubenfoods.com"/>
  </r>
  <r>
    <s v="HP HOOD - BATAVIA"/>
    <s v="MUL1015"/>
    <s v="Henry Kamagy "/>
    <s v="henry.kamagy@hphood.com; laura.dobe@hphood.com; Laura.Myers@hphood.com"/>
    <d v="2024-01-15T00:00:00"/>
    <s v="5140 AG BUSINESS PARK DRIVE WEST"/>
    <s v="BATAVIA"/>
    <x v="16"/>
    <x v="281"/>
    <n v="198478"/>
    <s v="Job"/>
    <d v="2023-12-08T00:00:00"/>
    <x v="3"/>
    <s v="QVS95     "/>
    <s v="Freight Charges"/>
    <n v="1"/>
    <n v="121.52"/>
    <n v="121.52"/>
    <n v="30.38"/>
    <s v="Henry Kamagy "/>
    <s v="APInvoice@hphood.com"/>
  </r>
  <r>
    <s v="HP HOOD - BATAVIA"/>
    <s v="MUL1015"/>
    <s v="Henry Kamagy "/>
    <s v="henry.kamagy@hphood.com; laura.dobe@hphood.com; Laura.Myers@hphood.com"/>
    <d v="2024-01-02T00:00:00"/>
    <s v="5140 AG BUSINESS PARK DRIVE WEST"/>
    <s v="BATAVIA"/>
    <x v="16"/>
    <x v="281"/>
    <n v="198477"/>
    <s v="Job"/>
    <d v="2023-12-08T00:00:00"/>
    <x v="3"/>
    <s v="QVS95     "/>
    <s v="Freight Charges"/>
    <n v="1"/>
    <n v="121.92"/>
    <n v="121.92"/>
    <n v="30.48"/>
    <s v="Henry Kamagy "/>
    <s v="APInvoice@hphood.com"/>
  </r>
  <r>
    <s v="STEUBEN FOODS"/>
    <s v="STE1004"/>
    <s v="SHERI WINTER  "/>
    <s v="swinter@steubenfoods.com; Rduda@steubenfoods.com"/>
    <d v="2024-02-27T00:00:00"/>
    <s v="1150 MAPLE ROAD"/>
    <s v="ELMA"/>
    <x v="16"/>
    <x v="309"/>
    <n v="202048"/>
    <s v="Job"/>
    <d v="2023-12-27T00:00:00"/>
    <x v="3"/>
    <s v="QVS95     "/>
    <s v="Freight Charges"/>
    <n v="1"/>
    <n v="122.16"/>
    <n v="122.16"/>
    <n v="30.54"/>
    <s v="SHERI WINTER"/>
    <s v="CSmall@steubenfoods.com"/>
  </r>
  <r>
    <s v="DAIRYMEN S MILK COMPANY / BORDEN DAIRY"/>
    <s v="DAI1059"/>
    <s v="DIANA WHITMER  DAVE   "/>
    <s v="diana.whitmer@bordendairy.com"/>
    <d v="2024-02-28T00:00:00"/>
    <s v="3068 W 106TH ST"/>
    <s v="CLEVELAND"/>
    <x v="13"/>
    <x v="232"/>
    <n v="204175"/>
    <s v="Y8GX"/>
    <d v="2024-02-28T00:00:00"/>
    <x v="3"/>
    <s v="QVS95     "/>
    <s v="Freight Charges"/>
    <n v="1"/>
    <n v="122.16"/>
    <n v="122.16"/>
    <n v="30.54"/>
    <s v="DIANA WHITMER  DAVE DZUREC  DALE SMITH"/>
    <s v="Cleveland.AP@Bordendairy.com"/>
  </r>
  <r>
    <s v="Dean Foods - Sharpsville, PA"/>
    <s v="DEA1007"/>
    <s v="DUSTIN RATH "/>
    <s v="dustin.rath@dfamilk.com"/>
    <d v="2024-02-05T00:00:00"/>
    <s v="1858 ONEIDA LANE"/>
    <s v="SHARPSVILLE"/>
    <x v="1"/>
    <x v="313"/>
    <n v="197784"/>
    <s v="Job"/>
    <d v="2023-12-08T00:00:00"/>
    <x v="3"/>
    <s v="QVS95     "/>
    <s v="Freight Charges"/>
    <n v="1"/>
    <n v="122.28"/>
    <n v="122.28"/>
    <n v="30.57"/>
    <s v="DUSTIN RATH "/>
    <s v="invoices@deanfoods.coupahost.com"/>
  </r>
  <r>
    <s v="X-PORT COMPANY LLC"/>
    <s v="XPO1010"/>
    <s v="ROSIE NEELEY"/>
    <s v="xportco@yahoo.com"/>
    <d v="2024-02-05T00:00:00"/>
    <s v="604 OLD PORT ISABEL RD  SUITE 4"/>
    <s v="BROWNSVILLE"/>
    <x v="15"/>
    <x v="61"/>
    <n v="203644"/>
    <s v="Y8GX"/>
    <d v="2024-01-30T00:00:00"/>
    <x v="2"/>
    <s v="QVS95     "/>
    <s v="Freight Charges"/>
    <n v="1"/>
    <n v="122.36"/>
    <n v="122.36"/>
    <n v="30.59"/>
    <s v="ROSIE NEELEY"/>
    <s v="xportco@yahoo.com"/>
  </r>
  <r>
    <s v="CHOBANI LLC"/>
    <s v="AGR1015"/>
    <s v="DARREL WILLIAMS  Dan Giacovelli "/>
    <s v="darrel.williams@chobani.com; Dan.Giacovelli@chobani.com"/>
    <d v="2024-02-05T00:00:00"/>
    <s v="669 COUNTY ROAD 25"/>
    <s v="NEW BERLIN"/>
    <x v="16"/>
    <x v="289"/>
    <n v="197174"/>
    <s v="Job"/>
    <d v="2023-12-08T00:00:00"/>
    <x v="3"/>
    <s v="QVS95     "/>
    <s v="Freight Charges"/>
    <n v="1"/>
    <n v="122.48"/>
    <n v="122.48"/>
    <n v="30.62"/>
    <m/>
    <s v="Payables@Chobani.com"/>
  </r>
  <r>
    <s v="X-PORT COMPANY LLC"/>
    <s v="XPO1010"/>
    <s v="ROSIE NEELEY"/>
    <s v="xportco@yahoo.com"/>
    <d v="2024-01-09T00:00:00"/>
    <s v="604 OLD PORT ISABEL RD  SUITE 4"/>
    <s v="BROWNSVILLE"/>
    <x v="15"/>
    <x v="61"/>
    <n v="202771"/>
    <s v="usd5"/>
    <d v="2024-01-04T00:00:00"/>
    <x v="2"/>
    <s v="QVS95     "/>
    <s v="Freight Charges"/>
    <n v="1"/>
    <n v="122.48"/>
    <n v="122.48"/>
    <n v="30.62"/>
    <s v="ROSIE NEELEY"/>
    <s v="xportco@yahoo.com"/>
  </r>
  <r>
    <s v="EUROFINS DQCI"/>
    <s v="SOU1001"/>
    <s v="STEPHEN FORD"/>
    <s v="StephenFord@eurofinsUS.com"/>
    <d v="2024-02-05T00:00:00"/>
    <s v="1950 SE HIGHWAY 484"/>
    <s v="BELLEVIEW"/>
    <x v="34"/>
    <x v="231"/>
    <n v="196025"/>
    <s v="Job"/>
    <d v="2023-12-07T00:00:00"/>
    <x v="3"/>
    <s v="QVS95     "/>
    <s v="Freight Charges"/>
    <n v="3"/>
    <n v="368.08"/>
    <n v="122.69333333333333"/>
    <n v="30.673333333333332"/>
    <s v="APRIL CHAUNCEY"/>
    <s v="CUS028-ICO@Eurofinsus.com"/>
  </r>
  <r>
    <s v="Land O'Lakes - Tulare, CA"/>
    <s v="DAI1000"/>
    <s v="Steven Correia  Ronie Sandoval"/>
    <s v="SCorreia@landolakes.com; RPhengsavath2@landolakes.com"/>
    <d v="2024-01-08T00:00:00"/>
    <s v="400 SOUTH M ST"/>
    <s v="TULARE"/>
    <x v="7"/>
    <x v="63"/>
    <n v="196593"/>
    <s v="Job"/>
    <d v="2023-12-08T00:00:00"/>
    <x v="2"/>
    <s v="QVS95     "/>
    <s v="Freight Charges"/>
    <n v="1"/>
    <n v="123.05"/>
    <n v="123.05"/>
    <n v="30.762499999999999"/>
    <s v=""/>
    <s v="DQCIAccountsReceivable@EurofinsUS.com"/>
  </r>
  <r>
    <s v="McCarty Family Farms"/>
    <s v="MCC1010"/>
    <s v="Sandra Galvan"/>
    <s v="zscales@mccartyfamilyfarms.com; lfranklin@mccartyfamilyfarms.com; sgalvan@mccartyfamilyfarms.com; gfaircloth@mccartyfamilyfarms.com"/>
    <d v="2024-01-24T00:00:00"/>
    <s v="2231 COUNTY ROAD 31"/>
    <s v="REXFORD"/>
    <x v="25"/>
    <x v="262"/>
    <n v="203471"/>
    <s v="Y8GX"/>
    <d v="2024-01-24T00:00:00"/>
    <x v="3"/>
    <s v="QVS95     "/>
    <s v="Freight Charges"/>
    <n v="1"/>
    <n v="123.16"/>
    <n v="123.16"/>
    <n v="30.79"/>
    <s v="Sandra Galvan"/>
    <s v="ap@mccartyfamilyfarms.com; bdempewolf@mccartyfamilyfarms.com"/>
  </r>
  <r>
    <s v="TILLAMOOK COUNTY CREAMERY ASSN"/>
    <s v="TIL1010"/>
    <s v="AMY SPENCE"/>
    <s v="Aspence@tillamook.com; ksatter@tillamook.com;PStenberg@tillamook.com; mtitterington@tillamook.com"/>
    <d v="2024-01-03T00:00:00"/>
    <s v="4175 HWY 101 NORTH"/>
    <s v="TILLAMOOK"/>
    <x v="38"/>
    <x v="180"/>
    <n v="194426"/>
    <s v="Job"/>
    <d v="2023-11-10T00:00:00"/>
    <x v="2"/>
    <s v="QVS95     "/>
    <s v="Freight Charges"/>
    <n v="1"/>
    <n v="123.2"/>
    <n v="123.2"/>
    <n v="30.8"/>
    <s v="AMY SPENCE"/>
    <s v="AP@TILLAMOOK.COM"/>
  </r>
  <r>
    <s v="SAPUTO DAIRY FOODS USA - TULARE"/>
    <s v="TUL1010"/>
    <s v="Yvonne Sauceda"/>
    <s v="Yvonne.Sauceda@saputo.com; mayra.martinez@saputo.com"/>
    <d v="2024-01-22T00:00:00"/>
    <s v="605 NORTH J STREET"/>
    <s v="TULARE"/>
    <x v="7"/>
    <x v="63"/>
    <n v="197597"/>
    <s v="Job"/>
    <d v="2023-12-08T00:00:00"/>
    <x v="3"/>
    <s v="QVS95     "/>
    <s v="Freight Charges"/>
    <n v="2"/>
    <n v="246.8"/>
    <n v="123.4"/>
    <n v="30.85"/>
    <s v="LISA"/>
    <s v="scusaapinvoices@saputo.com"/>
  </r>
  <r>
    <s v="Land O'Lakes - Tulare, CA"/>
    <s v="DAI1000"/>
    <s v="Steven Correia  Ronie Sandoval"/>
    <s v="SCorreia@landolakes.com; RPhengsavath2@landolakes.com"/>
    <d v="2024-03-04T00:00:00"/>
    <s v="400 SOUTH M ST"/>
    <s v="TULARE"/>
    <x v="7"/>
    <x v="63"/>
    <n v="196601"/>
    <s v="Job"/>
    <d v="2023-12-08T00:00:00"/>
    <x v="2"/>
    <s v="QVS95     "/>
    <s v="Freight Charges"/>
    <n v="1"/>
    <n v="123.46"/>
    <n v="123.46"/>
    <n v="30.864999999999998"/>
    <s v=""/>
    <s v="DQCIAccountsReceivable@EurofinsUS.com"/>
  </r>
  <r>
    <s v="Land O'Lakes - Tulare, CA"/>
    <s v="DAI1000"/>
    <s v="Steven Correia  Ronie Sandoval"/>
    <s v="SCorreia@landolakes.com; RPhengsavath2@landolakes.com"/>
    <d v="2024-02-27T00:00:00"/>
    <s v="400 SOUTH M ST"/>
    <s v="TULARE"/>
    <x v="7"/>
    <x v="63"/>
    <n v="196600"/>
    <s v="Job"/>
    <d v="2023-12-08T00:00:00"/>
    <x v="2"/>
    <s v="QVS95     "/>
    <s v="Freight Charges"/>
    <n v="1"/>
    <n v="123.77"/>
    <n v="123.77"/>
    <n v="30.942499999999999"/>
    <s v=""/>
    <s v="DQCIAccountsReceivable@EurofinsUS.com"/>
  </r>
  <r>
    <s v="AGROPUR INC/JEROME CHEESE CO"/>
    <s v="JER1010"/>
    <s v="LINDA HARRIS"/>
    <s v="linda.harris@agropur.com; Jec.Lab@agropur.com"/>
    <d v="2024-01-09T00:00:00"/>
    <s v="547 WEST NEZ PERCE AVE"/>
    <s v="JEROME"/>
    <x v="19"/>
    <x v="221"/>
    <n v="201524"/>
    <s v="Job"/>
    <d v="2023-12-15T00:00:00"/>
    <x v="3"/>
    <s v="QVS95     "/>
    <s v="Freight Charges"/>
    <n v="3"/>
    <n v="371.36"/>
    <n v="123.78666666666668"/>
    <n v="30.946666666666669"/>
    <s v="LINDA HARRIS"/>
    <s v=" jec.purchasing@agropur.com"/>
  </r>
  <r>
    <s v="Lactalis Canada - Mitchell"/>
    <s v="PAR1130"/>
    <s v="Dianne MacLeod  EDWARD DAVIES"/>
    <s v="mitchell_lab@parmalat.ca; Ed.DAVIES@ca.lactalis.com; Dianne.MACLEOD@ca.lactalis.com"/>
    <d v="2024-02-26T00:00:00"/>
    <s v="100 ST GEORGE STREET"/>
    <s v="MITCHELL"/>
    <x v="43"/>
    <x v="308"/>
    <n v="201497"/>
    <s v="Job"/>
    <d v="2023-12-15T00:00:00"/>
    <x v="3"/>
    <s v="QVS95     "/>
    <s v="Freight Charges"/>
    <n v="1"/>
    <n v="123.87"/>
    <n v="123.87"/>
    <n v="30.967500000000001"/>
    <s v="ACCOUNTS PAYABLE DEPARTMENT"/>
    <s v="Central.Invoices@ca.lactalis.com"/>
  </r>
  <r>
    <s v="HP HOOD - BATAVIA"/>
    <s v="MUL1015"/>
    <s v="Henry Kamagy "/>
    <s v="henry.kamagy@hphood.com; laura.dobe@hphood.com; Laura.Myers@hphood.com"/>
    <d v="2024-01-29T00:00:00"/>
    <s v="5140 AG BUSINESS PARK DRIVE WEST"/>
    <s v="BATAVIA"/>
    <x v="16"/>
    <x v="281"/>
    <n v="198479"/>
    <s v="Job"/>
    <d v="2023-12-08T00:00:00"/>
    <x v="3"/>
    <s v="QVS95     "/>
    <s v="Freight Charges"/>
    <n v="1"/>
    <n v="123.88"/>
    <n v="123.88"/>
    <n v="30.97"/>
    <s v="Henry Kamagy "/>
    <s v="APInvoice@hphood.com"/>
  </r>
  <r>
    <s v="DFA Dairy Brands - LEHIGH VALLEY DAIRIES"/>
    <s v="LEH1010"/>
    <s v="Christine Ramos"/>
    <s v="cramos1@dfamilk.com"/>
    <d v="2024-02-06T00:00:00"/>
    <s v="880 ALLENTOWN RD"/>
    <s v="LANSDALE"/>
    <x v="1"/>
    <x v="288"/>
    <n v="203886"/>
    <s v="V7ZG"/>
    <d v="2024-02-06T00:00:00"/>
    <x v="2"/>
    <s v="QVS95     "/>
    <s v="Freight Charges"/>
    <n v="1"/>
    <n v="123.92"/>
    <n v="123.92"/>
    <n v="30.98"/>
    <s v="Christine Ramos"/>
    <s v="invoices@deanfoods.coupahost.com "/>
  </r>
  <r>
    <s v="McCarty Family Farms"/>
    <s v="MCC1010"/>
    <s v="Sandra Galvan"/>
    <s v="zscales@mccartyfamilyfarms.com; lfranklin@mccartyfamilyfarms.com; sgalvan@mccartyfamilyfarms.com; gfaircloth@mccartyfamilyfarms.com"/>
    <d v="2024-01-16T00:00:00"/>
    <s v="2231 COUNTY ROAD 31"/>
    <s v="REXFORD"/>
    <x v="25"/>
    <x v="262"/>
    <n v="194257"/>
    <s v="Job"/>
    <d v="2023-11-10T00:00:00"/>
    <x v="3"/>
    <s v="QVS95     "/>
    <s v="Freight Charges"/>
    <n v="2"/>
    <n v="248.56"/>
    <n v="124.28"/>
    <n v="31.07"/>
    <s v="Sandra Galvan"/>
    <s v="ap@mccartyfamilyfarms.com; bdempewolf@mccartyfamilyfarms.com"/>
  </r>
  <r>
    <s v="HP HOOD - BATAVIA"/>
    <s v="MUL1015"/>
    <s v="Henry Kamagy "/>
    <s v="henry.kamagy@hphood.com; laura.dobe@hphood.com; Laura.Myers@hphood.com"/>
    <d v="2024-02-13T00:00:00"/>
    <s v="5140 AG BUSINESS PARK DRIVE WEST"/>
    <s v="BATAVIA"/>
    <x v="16"/>
    <x v="281"/>
    <n v="198480"/>
    <s v="Job"/>
    <d v="2023-12-08T00:00:00"/>
    <x v="3"/>
    <s v="QVS95     "/>
    <s v="Freight Charges"/>
    <n v="1"/>
    <n v="124.28"/>
    <n v="124.28"/>
    <n v="31.07"/>
    <s v="Henry Kamagy "/>
    <s v="APInvoice@hphood.com"/>
  </r>
  <r>
    <s v="AGROPUR INC/JEROME CHEESE CO"/>
    <s v="JER1010"/>
    <s v="LINDA HARRIS"/>
    <s v="linda.harris@agropur.com; Jec.Lab@agropur.com"/>
    <d v="2024-02-13T00:00:00"/>
    <s v="547 WEST NEZ PERCE AVE"/>
    <s v="JEROME"/>
    <x v="19"/>
    <x v="221"/>
    <n v="201529"/>
    <s v="Job"/>
    <d v="2023-12-15T00:00:00"/>
    <x v="3"/>
    <s v="QVS95     "/>
    <s v="Freight Charges"/>
    <n v="2"/>
    <n v="248.8"/>
    <n v="124.4"/>
    <n v="31.1"/>
    <s v="LINDA HARRIS"/>
    <s v=" jec.purchasing@agropur.com"/>
  </r>
  <r>
    <s v="TILLAMOOK COUNTY CREAMERY ASSN"/>
    <s v="TIL1010"/>
    <s v="AMY SPENCE"/>
    <s v="Aspence@tillamook.com; ksatter@tillamook.com;PStenberg@tillamook.com; mtitterington@tillamook.com"/>
    <d v="2024-01-30T00:00:00"/>
    <s v="4175 HWY 101 NORTH"/>
    <s v="TILLAMOOK"/>
    <x v="38"/>
    <x v="180"/>
    <n v="194430"/>
    <s v="Job"/>
    <d v="2023-11-10T00:00:00"/>
    <x v="2"/>
    <s v="QVS95     "/>
    <s v="Freight Charges"/>
    <n v="1"/>
    <n v="124.44"/>
    <n v="124.44"/>
    <n v="31.11"/>
    <s v="AMY SPENCE"/>
    <s v="AP@TILLAMOOK.COM"/>
  </r>
  <r>
    <s v="Lactalis Canada - St Claude (Shipped to Winnipeg)"/>
    <s v="PAR1050"/>
    <s v="Nathalie Rey"/>
    <s v="stclaude_lab@parmalat.ca; nathalie.rey@ca.lactalis.com; cst49254@livingstonintl.com; brailen.smith@ca.lactalis.com"/>
    <d v="2024-01-02T00:00:00"/>
    <s v="330 Mazenod Road"/>
    <s v="Winnipeg"/>
    <x v="42"/>
    <x v="263"/>
    <n v="201620"/>
    <s v="Job"/>
    <d v="2023-12-18T00:00:00"/>
    <x v="3"/>
    <s v="QVS95     "/>
    <s v="Freight Charges"/>
    <n v="1"/>
    <n v="124.47"/>
    <n v="124.47"/>
    <n v="31.1175"/>
    <s v="Nathalie Rey "/>
    <s v="central.invoices@ca.lactalis.com; nathalie.rey@ca.lactalis.com"/>
  </r>
  <r>
    <s v="HP HOOD - BATAVIA"/>
    <s v="MUL1015"/>
    <s v="Henry Kamagy "/>
    <s v="henry.kamagy@hphood.com; laura.dobe@hphood.com; Laura.Myers@hphood.com"/>
    <d v="2024-02-26T00:00:00"/>
    <s v="5140 AG BUSINESS PARK DRIVE WEST"/>
    <s v="BATAVIA"/>
    <x v="16"/>
    <x v="281"/>
    <n v="198481"/>
    <s v="Job"/>
    <d v="2023-12-08T00:00:00"/>
    <x v="3"/>
    <s v="QVS95     "/>
    <s v="Freight Charges"/>
    <n v="1"/>
    <n v="124.48"/>
    <n v="124.48"/>
    <n v="31.12"/>
    <s v="Henry Kamagy "/>
    <s v="APInvoice@hphood.com"/>
  </r>
  <r>
    <s v="Lactalis Canada - St Claude (Shipped to Winnipeg)"/>
    <s v="PAR1050"/>
    <s v="Nathalie Rey"/>
    <s v="stclaude_lab@parmalat.ca; nathalie.rey@ca.lactalis.com; cst49254@livingstonintl.com; brailen.smith@ca.lactalis.com"/>
    <d v="2024-01-29T00:00:00"/>
    <s v="330 Mazenod Road"/>
    <s v="Winnipeg"/>
    <x v="42"/>
    <x v="263"/>
    <n v="201622"/>
    <s v="Job"/>
    <d v="2023-12-18T00:00:00"/>
    <x v="3"/>
    <s v="QVS95     "/>
    <s v="Freight Charges"/>
    <n v="1"/>
    <n v="124.74"/>
    <n v="124.74"/>
    <n v="31.184999999999999"/>
    <s v="Nathalie Rey "/>
    <s v="central.invoices@ca.lactalis.com; nathalie.rey@ca.lactalis.com"/>
  </r>
  <r>
    <s v="TILLAMOOK COUNTY CREAMERY ASSN"/>
    <s v="TIL1010"/>
    <s v="AMY SPENCE"/>
    <s v="Aspence@tillamook.com; ksatter@tillamook.com;PStenberg@tillamook.com; mtitterington@tillamook.com"/>
    <d v="2024-02-13T00:00:00"/>
    <s v="4175 HWY 101 NORTH"/>
    <s v="TILLAMOOK"/>
    <x v="38"/>
    <x v="180"/>
    <n v="194432"/>
    <s v="Job"/>
    <d v="2023-11-10T00:00:00"/>
    <x v="2"/>
    <s v="QVS95     "/>
    <s v="Freight Charges"/>
    <n v="1"/>
    <n v="124.85"/>
    <n v="124.85"/>
    <n v="31.212499999999999"/>
    <s v="AMY SPENCE"/>
    <s v="AP@TILLAMOOK.COM"/>
  </r>
  <r>
    <s v="SAPUTO DAIRY FOODS USA - TULARE"/>
    <s v="TUL1010"/>
    <s v="Yvonne Sauceda"/>
    <s v="Yvonne.Sauceda@saputo.com; mayra.martinez@saputo.com"/>
    <d v="2024-02-19T00:00:00"/>
    <s v="605 NORTH J STREET"/>
    <s v="TULARE"/>
    <x v="7"/>
    <x v="63"/>
    <n v="197599"/>
    <s v="Job"/>
    <d v="2023-12-08T00:00:00"/>
    <x v="3"/>
    <s v="QVS95     "/>
    <s v="Freight Charges"/>
    <n v="2"/>
    <n v="249.8"/>
    <n v="124.9"/>
    <n v="31.225000000000001"/>
    <s v="LISA"/>
    <s v="scusaapinvoices@saputo.com"/>
  </r>
  <r>
    <s v="EUROFINS DQCI"/>
    <s v="SOU1001"/>
    <s v="STEPHEN FORD"/>
    <s v="StephenFord@eurofinsUS.com"/>
    <d v="2024-01-22T00:00:00"/>
    <s v="1950 SE HIGHWAY 484"/>
    <s v="BELLEVIEW"/>
    <x v="34"/>
    <x v="231"/>
    <n v="196023"/>
    <s v="Job"/>
    <d v="2023-12-07T00:00:00"/>
    <x v="3"/>
    <s v="QVS95     "/>
    <s v="Freight Charges"/>
    <n v="2"/>
    <n v="250.48"/>
    <n v="125.24"/>
    <n v="31.31"/>
    <s v="APRIL CHAUNCEY"/>
    <s v="CUS028-ICO@Eurofinsus.com"/>
  </r>
  <r>
    <s v="Saputo Dairy Foods USA - Sulphur Spring"/>
    <s v="MOR1006"/>
    <s v="Keila Perez-Lewis  TRACY MCCORMICK  CARLA GLOSSUP"/>
    <s v="Keila.Perez-Lewis@saputo.com; Carla.Glossup@Saputo.com; elizabeth.bustos@saputo.com"/>
    <d v="2024-01-15T00:00:00"/>
    <s v="300 INDUSTRIAL DRIVE EAST"/>
    <s v="SULPHUR SPRINGS"/>
    <x v="15"/>
    <x v="216"/>
    <n v="193022"/>
    <s v="Job"/>
    <d v="2023-11-03T00:00:00"/>
    <x v="3"/>
    <s v="QVS95     "/>
    <s v="Freight Charges"/>
    <n v="1"/>
    <n v="125.24"/>
    <n v="125.24"/>
    <n v="31.31"/>
    <s v="Accounts Payable"/>
    <s v="scusaapinvoices@saputo.com"/>
  </r>
  <r>
    <s v="McArthur Next"/>
    <s v="MCA1020"/>
    <s v="Timothy Stevens"/>
    <s v="timothystevens@mcarthurnext.com"/>
    <d v="2024-01-08T00:00:00"/>
    <s v="6851 NE 2nd Avenue "/>
    <s v="Miami"/>
    <x v="34"/>
    <x v="314"/>
    <n v="202776"/>
    <s v="Y8GX"/>
    <d v="2024-01-08T00:00:00"/>
    <x v="3"/>
    <s v="QVS95     "/>
    <s v="Freight Charges"/>
    <n v="1"/>
    <n v="125.24"/>
    <n v="125.24"/>
    <n v="31.31"/>
    <s v="Timothy Stevens"/>
    <s v="timothystevens@mcarthurnext.com"/>
  </r>
  <r>
    <s v="DFA DAIRICONCEPTS/NM"/>
    <s v="DAI1015"/>
    <s v="Carlee Luscombe"/>
    <s v="portalesap@dfamilk.com; cluscombe@dfamilk.com"/>
    <d v="2024-02-27T00:00:00"/>
    <s v="1820 SOUTH INDUSTRIAL DR"/>
    <s v="PORTALES"/>
    <x v="21"/>
    <x v="241"/>
    <n v="203853"/>
    <s v="Job"/>
    <d v="2024-02-05T00:00:00"/>
    <x v="3"/>
    <s v="QVS95     "/>
    <s v="Freight Charges"/>
    <n v="2"/>
    <n v="250.52"/>
    <n v="125.26"/>
    <n v="31.315000000000001"/>
    <s v="Eric Bryant "/>
    <s v="DQCIAccountsReceivable@EurofinsUS.com; portalesap@dfamilk.com "/>
  </r>
  <r>
    <s v="Lactalis Canada - St Claude (Shipped to Winnipeg)"/>
    <s v="PAR1050"/>
    <s v="Nathalie Rey"/>
    <s v="stclaude_lab@parmalat.ca; nathalie.rey@ca.lactalis.com; cst49254@livingstonintl.com; brailen.smith@ca.lactalis.com"/>
    <d v="2024-02-12T00:00:00"/>
    <s v="330 Mazenod Road"/>
    <s v="Winnipeg"/>
    <x v="42"/>
    <x v="263"/>
    <n v="201623"/>
    <s v="Job"/>
    <d v="2023-12-18T00:00:00"/>
    <x v="3"/>
    <s v="QVS95     "/>
    <s v="Freight Charges"/>
    <n v="1"/>
    <n v="125.52"/>
    <n v="125.52"/>
    <n v="31.38"/>
    <s v="Nathalie Rey "/>
    <s v="central.invoices@ca.lactalis.com; nathalie.rey@ca.lactalis.com"/>
  </r>
  <r>
    <s v="HILMAR CHEESE CO. - DALHART"/>
    <s v="HIL1001"/>
    <s v="Yolanda, Julio"/>
    <s v="jgreenbush@hilmarcheese.com;jgarcia3@hilmarcheese.com;yraices@hilmarcheese.com"/>
    <d v="2024-02-26T00:00:00"/>
    <s v="12400 US HWY 385"/>
    <s v="DALHART"/>
    <x v="15"/>
    <x v="235"/>
    <n v="204168"/>
    <s v="V7ZG"/>
    <d v="2024-02-26T00:00:00"/>
    <x v="3"/>
    <s v="QVS95     "/>
    <s v="Freight Charges"/>
    <n v="2"/>
    <n v="251.32"/>
    <n v="125.66"/>
    <n v="31.414999999999999"/>
    <s v="VERONICA MARISCAL  CHERIE SCHOLZ"/>
    <s v="invoices@hilmarcheese.com"/>
  </r>
  <r>
    <s v="Crystal Creamery - Foster Farms - Fortu"/>
    <s v="FOS1001"/>
    <s v="Anthony Gennrich, Sumindar Kaur"/>
    <s v="agennrich@crystalcreamery.com; skaur@crystalcreamery.com"/>
    <d v="2024-01-03T00:00:00"/>
    <s v="415 KANSAS AVE"/>
    <s v="MODESTO"/>
    <x v="7"/>
    <x v="178"/>
    <n v="201196"/>
    <s v="Job"/>
    <d v="2023-12-12T00:00:00"/>
    <x v="3"/>
    <s v="QVS95     "/>
    <s v="Freight Charges"/>
    <n v="1"/>
    <n v="125.68"/>
    <n v="125.68"/>
    <n v="31.42"/>
    <s v="Anthony Gennrich"/>
    <s v="ap1@crystalcreamery.com"/>
  </r>
  <r>
    <s v="KROGER/RIVERSIDE CREAMERY"/>
    <s v="KRO1012"/>
    <s v="MARIA-ROCIO ARMOCK"/>
    <s v="maria.armock@kroger.com; shabana.khan@kroger.com; rocio.armock@yahoo.com"/>
    <d v="2024-01-04T00:00:00"/>
    <s v="1500 EASTRIDGE AVE"/>
    <s v="RIVERSIDE"/>
    <x v="7"/>
    <x v="315"/>
    <n v="202753"/>
    <s v="Y8GX"/>
    <d v="2024-01-04T00:00:00"/>
    <x v="3"/>
    <s v="QVS95     "/>
    <s v="Freight Charges"/>
    <n v="1"/>
    <n v="125.68"/>
    <n v="125.68"/>
    <n v="31.42"/>
    <s v="_x000a_MARIA-ROCIO ARMOCK"/>
    <s v="DQCIAccountsReceivable@eurofinsus.com; maria.armock@kroger.com; shabana.khan@kroger.com"/>
  </r>
  <r>
    <s v="Dean Foods - City of Industry, CA"/>
    <s v="HEA1040"/>
    <s v="GINA AGUILA  (WAS SANTEE DAIRIES) "/>
    <s v="gina_aguila@deanfoods.com; gina.aguila@altadenadairy.com"/>
    <d v="2024-01-30T00:00:00"/>
    <s v="17851 E RAILROAD STREET"/>
    <s v="CITY OF INDUSTRY"/>
    <x v="7"/>
    <x v="173"/>
    <n v="192661"/>
    <s v="Job"/>
    <d v="2023-11-03T00:00:00"/>
    <x v="3"/>
    <s v="QVS95     "/>
    <s v="Freight Charges"/>
    <n v="1"/>
    <n v="125.88"/>
    <n v="125.88"/>
    <n v="31.47"/>
    <s v="WAS SANTEE DAIRIES GINA AGUILA"/>
    <s v="gina_aguila@deanfoods.com; invoices@deanfoods.coupahost.com"/>
  </r>
  <r>
    <s v="WEST POINT DAIRY - HYRUM"/>
    <s v="WES1002"/>
    <s v=""/>
    <s v="lorin.denk@grassland.com; mwebb@westpointdairy.com; tfullerton@westpointdairy.com"/>
    <d v="2024-01-23T00:00:00"/>
    <s v="570 N 500 WEST"/>
    <s v="HYRUM"/>
    <x v="12"/>
    <x v="214"/>
    <n v="193430"/>
    <s v="Job"/>
    <d v="2023-11-06T00:00:00"/>
    <x v="3"/>
    <s v="QVS95     "/>
    <s v="Freight Charges"/>
    <n v="1"/>
    <n v="125.88"/>
    <n v="125.88"/>
    <n v="31.47"/>
    <s v=""/>
    <s v="APWESTPOINTDAIRY@GRASSLAND.COM"/>
  </r>
  <r>
    <s v="AURORA ORGANIC DAIRY"/>
    <s v="AUR1010"/>
    <s v="Miguel Sosa  Katie Speidel  Jeff Taylor Kathleen M"/>
    <s v="msosa@aodmilk.com; KSpeidel@aodmilk.com; kmadison@aodmilk.com; jtaylor@aodmilk.com"/>
    <d v="2024-01-30T00:00:00"/>
    <s v="6788 STATE HWY 66"/>
    <s v="PLATTEVILLE"/>
    <x v="24"/>
    <x v="208"/>
    <n v="195365"/>
    <s v="Job"/>
    <d v="2023-12-01T00:00:00"/>
    <x v="3"/>
    <s v="QVS95     "/>
    <s v="Freight Charges"/>
    <n v="1"/>
    <n v="125.88"/>
    <n v="125.88"/>
    <n v="31.47"/>
    <s v="Miguel Sosa   Katie Speidel"/>
    <s v="APPLANT@AODMILK.COM"/>
  </r>
  <r>
    <s v="AGROPUR INC/JEROME CHEESE CO"/>
    <s v="JER1010"/>
    <s v="LINDA HARRIS"/>
    <s v="linda.harris@agropur.com; Jec.Lab@agropur.com"/>
    <d v="2024-02-06T00:00:00"/>
    <s v="547 WEST NEZ PERCE AVE"/>
    <s v="JEROME"/>
    <x v="19"/>
    <x v="221"/>
    <n v="201528"/>
    <s v="Job"/>
    <d v="2023-12-15T00:00:00"/>
    <x v="3"/>
    <s v="QVS95     "/>
    <s v="Freight Charges"/>
    <n v="3"/>
    <n v="378.92"/>
    <n v="126.30666666666667"/>
    <n v="31.576666666666668"/>
    <s v="LINDA HARRIS"/>
    <s v=" jec.purchasing@agropur.com"/>
  </r>
  <r>
    <s v="BORDEN DAIRY OF FL/VELDA WH"/>
    <s v="VEL1010"/>
    <s v="Colleen Granger Gregory Davis"/>
    <s v="colleen.granger@bordendairy.com; Gregory.Davis@bordendairy.com; Daryl.Gaw@bordendairy.com"/>
    <d v="2024-01-29T00:00:00"/>
    <s v="1000 6TH STREET SW"/>
    <s v="WINTER HAVEN"/>
    <x v="34"/>
    <x v="249"/>
    <n v="203534"/>
    <s v="Y8GX"/>
    <d v="2024-01-26T00:00:00"/>
    <x v="3"/>
    <s v="QVS95     "/>
    <s v="Freight Charges"/>
    <n v="2"/>
    <n v="252.64"/>
    <n v="126.32"/>
    <n v="31.58"/>
    <s v="ACCTS PAYABLE"/>
    <s v="Florida.AP@Bordendairy.com"/>
  </r>
  <r>
    <s v="OAKHURST DAIRY"/>
    <s v="OAK1010"/>
    <s v="Crystal Babcock, Nathalie Roth"/>
    <s v="cbabcock@oakhurstdairy.com; nroth@oakhurstdairy.com; avattaso@oakhurstdairy.com; bsmith@oakhurstdairy.com"/>
    <d v="2024-01-29T00:00:00"/>
    <s v="364 FOREST AVE"/>
    <s v="PORTLAND"/>
    <x v="46"/>
    <x v="306"/>
    <n v="197572"/>
    <s v="Job"/>
    <d v="2023-12-08T00:00:00"/>
    <x v="3"/>
    <s v="QVS95     "/>
    <s v="Freight Charges"/>
    <n v="1"/>
    <n v="126.32"/>
    <n v="126.32"/>
    <n v="31.58"/>
    <s v="SHARED SERVICE MANSFIELD"/>
    <s v="dairybrandsinvoices@dfamilk.com"/>
  </r>
  <r>
    <s v="McCarty Family Farms"/>
    <s v="MCC1010"/>
    <s v="Sandra Galvan"/>
    <s v="zscales@mccartyfamilyfarms.com; lfranklin@mccartyfamilyfarms.com; sgalvan@mccartyfamilyfarms.com; gfaircloth@mccartyfamilyfarms.com"/>
    <d v="2024-01-03T00:00:00"/>
    <s v="2231 COUNTY ROAD 31"/>
    <s v="REXFORD"/>
    <x v="25"/>
    <x v="262"/>
    <n v="194255"/>
    <s v="Job"/>
    <d v="2023-11-10T00:00:00"/>
    <x v="3"/>
    <s v="QVS95     "/>
    <s v="Freight Charges"/>
    <n v="1"/>
    <n v="126.36"/>
    <n v="126.36"/>
    <n v="31.59"/>
    <s v="Sandra Galvan"/>
    <s v="ap@mccartyfamilyfarms.com; bdempewolf@mccartyfamilyfarms.com"/>
  </r>
  <r>
    <s v="McCarty Family Farms"/>
    <s v="MCC1010"/>
    <s v="Sandra Galvan"/>
    <s v="zscales@mccartyfamilyfarms.com; lfranklin@mccartyfamilyfarms.com; sgalvan@mccartyfamilyfarms.com; gfaircloth@mccartyfamilyfarms.com"/>
    <d v="2024-01-30T00:00:00"/>
    <s v="2231 COUNTY ROAD 31"/>
    <s v="REXFORD"/>
    <x v="25"/>
    <x v="262"/>
    <n v="194259"/>
    <s v="Job"/>
    <d v="2023-11-10T00:00:00"/>
    <x v="3"/>
    <s v="QVS95     "/>
    <s v="Freight Charges"/>
    <n v="1"/>
    <n v="126.6"/>
    <n v="126.6"/>
    <n v="31.65"/>
    <s v="Sandra Galvan"/>
    <s v="ap@mccartyfamilyfarms.com; bdempewolf@mccartyfamilyfarms.com"/>
  </r>
  <r>
    <s v="OAKHURST DAIRY"/>
    <s v="OAK1010"/>
    <s v="Crystal Babcock, Nathalie Roth"/>
    <s v="cbabcock@oakhurstdairy.com; nroth@oakhurstdairy.com; avattaso@oakhurstdairy.com; bsmith@oakhurstdairy.com"/>
    <d v="2024-02-12T00:00:00"/>
    <s v="364 FOREST AVE"/>
    <s v="PORTLAND"/>
    <x v="46"/>
    <x v="306"/>
    <n v="197573"/>
    <s v="Job"/>
    <d v="2023-12-08T00:00:00"/>
    <x v="3"/>
    <s v="QVS95     "/>
    <s v="Freight Charges"/>
    <n v="1"/>
    <n v="126.72"/>
    <n v="126.72"/>
    <n v="31.68"/>
    <s v="SHARED SERVICE MANSFIELD"/>
    <s v="dairybrandsinvoices@dfamilk.com"/>
  </r>
  <r>
    <s v="Lactalis Canada - St Claude (Shipped to Winnipeg)"/>
    <s v="PAR1050"/>
    <s v="Nathalie Rey"/>
    <s v="stclaude_lab@parmalat.ca; nathalie.rey@ca.lactalis.com; cst49254@livingstonintl.com; brailen.smith@ca.lactalis.com"/>
    <d v="2024-02-26T00:00:00"/>
    <s v="330 Mazenod Road"/>
    <s v="Winnipeg"/>
    <x v="42"/>
    <x v="263"/>
    <n v="201624"/>
    <s v="Job"/>
    <d v="2023-12-18T00:00:00"/>
    <x v="3"/>
    <s v="QVS95     "/>
    <s v="Freight Charges"/>
    <n v="1"/>
    <n v="126.81"/>
    <n v="126.81"/>
    <n v="31.702500000000001"/>
    <s v="Nathalie Rey "/>
    <s v="central.invoices@ca.lactalis.com; nathalie.rey@ca.lactalis.com"/>
  </r>
  <r>
    <s v="SAPUTO DAIRY PRODUCTS OF CANADA G.P."/>
    <s v="SAP1027"/>
    <s v="ANNE MARIE BAILEY           "/>
    <s v="annemarie.bailey@saputo.com"/>
    <d v="2024-01-08T00:00:00"/>
    <s v="5410 GAETZ AVE"/>
    <s v="RED DEER"/>
    <x v="44"/>
    <x v="267"/>
    <n v="201427"/>
    <s v="Job"/>
    <d v="2023-12-14T00:00:00"/>
    <x v="3"/>
    <s v="QVS95     "/>
    <s v="Freight Charges"/>
    <n v="1"/>
    <n v="126.84"/>
    <n v="126.84"/>
    <n v="31.71"/>
    <s v="ANNE MARIE BAILEY            CANADA"/>
    <s v="annemarie.bailey@saputo.com;scusaapinvoices@saputo.com"/>
  </r>
  <r>
    <s v="Lactalis Canada - Thunder Bay"/>
    <s v="LAC1050"/>
    <s v="Noyuri Pezo"/>
    <s v="noyuri.pezo@ca.lactalis.com"/>
    <d v="2024-01-15T00:00:00"/>
    <s v="134 Waterloo St S"/>
    <s v="Thunder Bay"/>
    <x v="43"/>
    <x v="316"/>
    <n v="203253"/>
    <s v="Job"/>
    <d v="2024-01-12T00:00:00"/>
    <x v="3"/>
    <s v="QVS95     "/>
    <s v="Freight Charges"/>
    <n v="1"/>
    <n v="126.84"/>
    <n v="126.84"/>
    <n v="31.71"/>
    <m/>
    <s v="Central.Invoices@ca.lactalis.com"/>
  </r>
  <r>
    <s v="OAKHURST DAIRY"/>
    <s v="OAK1010"/>
    <s v="Crystal Babcock, Nathalie Roth"/>
    <s v="cbabcock@oakhurstdairy.com; nroth@oakhurstdairy.com; avattaso@oakhurstdairy.com; bsmith@oakhurstdairy.com"/>
    <d v="2024-02-26T00:00:00"/>
    <s v="364 FOREST AVE"/>
    <s v="PORTLAND"/>
    <x v="46"/>
    <x v="306"/>
    <n v="197574"/>
    <s v="Job"/>
    <d v="2023-12-08T00:00:00"/>
    <x v="3"/>
    <s v="QVS95     "/>
    <s v="Freight Charges"/>
    <n v="1"/>
    <n v="126.92"/>
    <n v="126.92"/>
    <n v="31.73"/>
    <s v="SHARED SERVICE MANSFIELD"/>
    <s v="dairybrandsinvoices@dfamilk.com"/>
  </r>
  <r>
    <s v="Agropur Inc. - St. Hubert, QC"/>
    <s v="AGR1080"/>
    <s v="Maryam Darani   Rose Camacho "/>
    <s v="Maryam.Darani@agropur.com; Rose.Camacho@agropur.com"/>
    <d v="2024-01-02T00:00:00"/>
    <s v="1275 LAWRENCE AVE EAST"/>
    <s v="TORONTO"/>
    <x v="43"/>
    <x v="317"/>
    <n v="199228"/>
    <s v="Job"/>
    <d v="2023-12-11T00:00:00"/>
    <x v="3"/>
    <s v="QVS95     "/>
    <s v="Freight Charges"/>
    <n v="1"/>
    <n v="127.2"/>
    <n v="127.2"/>
    <n v="31.8"/>
    <s v="Maryam Darani"/>
    <s v="factures.invoices@agropur.com"/>
  </r>
  <r>
    <s v="Eurofins DQCI- CA"/>
    <s v="EUR1130"/>
    <s v="RYAN BAKER"/>
    <s v="ryanbaker@eurofinsus.com"/>
    <d v="2024-01-02T00:00:00"/>
    <s v="4842 W JACQUELYN AVE"/>
    <s v="FRESNO"/>
    <x v="7"/>
    <x v="307"/>
    <n v="195809"/>
    <s v="Job"/>
    <d v="2023-12-07T00:00:00"/>
    <x v="3"/>
    <s v="QVS95     "/>
    <s v="Freight Charges"/>
    <n v="4"/>
    <n v="509.08"/>
    <n v="127.27"/>
    <n v="31.817499999999999"/>
    <s v="RYAN BAKER"/>
    <s v=""/>
  </r>
  <r>
    <s v="KRAFT HEINZ COMPANY- TULARE"/>
    <s v="KRA1120"/>
    <s v="Seng Moua"/>
    <s v="seng.moua@us.lactalis.com; danielle.medina@us.lactalis.com"/>
    <d v="2024-01-08T00:00:00"/>
    <s v="10800 AVENUE 184"/>
    <s v="TULARE"/>
    <x v="7"/>
    <x v="63"/>
    <n v="201759"/>
    <s v="Job"/>
    <d v="2023-12-19T00:00:00"/>
    <x v="3"/>
    <s v="QVS95     "/>
    <s v="Freight Charges"/>
    <n v="2"/>
    <n v="255.08"/>
    <n v="127.54"/>
    <n v="31.885000000000002"/>
    <m/>
    <s v="DQCIAccountsReceivable@EurofinsUS.com"/>
  </r>
  <r>
    <s v="SAPUTO DAIRY PRODUCTS OF CANADA G.P."/>
    <s v="SAP1027"/>
    <s v="ANNE MARIE BAILEY           "/>
    <s v="annemarie.bailey@saputo.com"/>
    <d v="2024-01-02T00:00:00"/>
    <s v="5410 GAETZ AVE"/>
    <s v="RED DEER"/>
    <x v="44"/>
    <x v="267"/>
    <n v="200595"/>
    <s v="Job"/>
    <d v="2023-12-11T00:00:00"/>
    <x v="3"/>
    <s v="QVS95     "/>
    <s v="Freight Charges"/>
    <n v="1"/>
    <n v="127.62"/>
    <n v="127.62"/>
    <n v="31.905000000000001"/>
    <s v="ANNE MARIE BAILEY            CANADA"/>
    <s v="annemarie.bailey@saputo.com;scusaapinvoices@saputo.com"/>
  </r>
  <r>
    <s v="SPRINGFIELD CREAMERY"/>
    <s v="SPR1040"/>
    <s v="BLAKE THOMPSON"/>
    <s v="blake@nancysyogurt.com; mandy@nancysyogurt.com; ben@nancysyogurt.com;gary@nancysyogurt.com "/>
    <d v="2024-01-16T00:00:00"/>
    <s v="29440 AIRPORT ROAD"/>
    <s v="EUGENE"/>
    <x v="38"/>
    <x v="318"/>
    <n v="200805"/>
    <s v="Job"/>
    <d v="2023-12-11T00:00:00"/>
    <x v="3"/>
    <s v="QVS95     "/>
    <s v="Freight Charges"/>
    <n v="1"/>
    <n v="127.76"/>
    <n v="127.76"/>
    <n v="31.94"/>
    <s v="LAURA MEALY"/>
    <s v="karin@nancysyogurt.com; accountspayable@nancysyogurt.com"/>
  </r>
  <r>
    <s v="SWAN ISLAND DAIRY"/>
    <s v="SWA1010"/>
    <s v="Alfred Castro Suzy Vandergheynst-karagosian"/>
    <s v="alfred.castro@kroger.com; steven.alcaraz@kroger.com; suzanne.vandergheynst-karagosian@kroger.com; keith.virgin@kroger.com; kevin.harris3@kroger.com; aaron.benton@kroger.com"/>
    <d v="2024-01-03T00:00:00"/>
    <s v="4950 N BASIN AVE"/>
    <s v="PORTLAND"/>
    <x v="38"/>
    <x v="319"/>
    <n v="195796"/>
    <s v="Job"/>
    <d v="2023-12-07T00:00:00"/>
    <x v="3"/>
    <s v="QVS95     "/>
    <s v="Freight Charges"/>
    <n v="1"/>
    <n v="128.16"/>
    <n v="128.16"/>
    <n v="32.04"/>
    <s v="Suzy Keith Virgin  Kevin Harris  Aaron Benton"/>
    <s v="DQCIAccountsReceivable@eurofinsus.com;kevin.harris3@kroger.com; aaron.benton@kroger.com; alfred.castro@kroger.com; steven.alcaraz@kroger.com"/>
  </r>
  <r>
    <s v="Lactalis Canada - Brampton"/>
    <s v="PAR1140"/>
    <s v="Sanjiv Farmer"/>
    <s v="cst49254@livingstonintl.com; sanjiv.farmer@ca.lactalis.com"/>
    <d v="2024-02-13T00:00:00"/>
    <s v="16 Shaftsbury Lane"/>
    <s v="BRAMPTON"/>
    <x v="43"/>
    <x v="320"/>
    <n v="203996"/>
    <s v="V7ZG"/>
    <d v="2024-02-12T00:00:00"/>
    <x v="3"/>
    <s v="QVS95     "/>
    <s v="Freight Charges"/>
    <n v="1"/>
    <n v="128.25"/>
    <n v="128.25"/>
    <n v="32.0625"/>
    <s v="ACCOUNTS PAYABLE "/>
    <s v="Central.Invoices@ca.lactalis.com"/>
  </r>
  <r>
    <s v="Eurofins DQCI- CA"/>
    <s v="EUR1130"/>
    <s v="RYAN BAKER"/>
    <s v="ryanbaker@eurofinsus.com"/>
    <d v="2024-01-22T00:00:00"/>
    <s v="4842 W JACQUELYN AVE"/>
    <s v="FRESNO"/>
    <x v="7"/>
    <x v="307"/>
    <n v="195812"/>
    <s v="Job"/>
    <d v="2023-12-07T00:00:00"/>
    <x v="3"/>
    <s v="QVS95     "/>
    <s v="Freight Charges"/>
    <n v="1"/>
    <n v="128.36000000000001"/>
    <n v="128.36000000000001"/>
    <n v="32.090000000000003"/>
    <s v="RYAN BAKER"/>
    <s v=""/>
  </r>
  <r>
    <s v="ORGANIC VALLEY/MCMINVILLE CREAMERY"/>
    <s v="FAR1005"/>
    <s v="JESSICA LEWIS Rosie Newton"/>
    <s v="jessica.lewis@organicvalley.coop;Rosemarie.Clark@organicvalley.coop,emily.platt@organicvalley.coop"/>
    <d v="2024-01-30T00:00:00"/>
    <s v="700 NORTH HWY 99 WEST"/>
    <s v="MCMINNVILLE"/>
    <x v="38"/>
    <x v="179"/>
    <n v="202292"/>
    <s v="Job"/>
    <d v="2023-12-29T00:00:00"/>
    <x v="3"/>
    <s v="QVS95     "/>
    <s v="Freight Charges"/>
    <n v="1"/>
    <n v="128.36000000000001"/>
    <n v="128.36000000000001"/>
    <n v="32.090000000000003"/>
    <s v="JESSICA LEWIS"/>
    <s v="accountspayable@organicvalley.coop; Rosemarie.Clark@organicvalley.coop; accountspayable@organicvalley.com"/>
  </r>
  <r>
    <s v="SORRENTO LACTALIS - NAMPA"/>
    <s v="SOR1011"/>
    <s v="Shauntay Berber "/>
    <s v="Shauntay.Berber@us.Lactalis.com"/>
    <d v="2024-01-22T00:00:00"/>
    <s v="4912 EAST FRANKLIN RD"/>
    <s v="NAMPA"/>
    <x v="19"/>
    <x v="275"/>
    <n v="195424"/>
    <s v="Job"/>
    <d v="2023-12-01T00:00:00"/>
    <x v="3"/>
    <s v="QVS95     "/>
    <s v="Freight Charges"/>
    <n v="1"/>
    <n v="128.56"/>
    <n v="128.56"/>
    <n v="32.14"/>
    <s v="Shauntay Berber Lyndee Atchley "/>
    <s v="LAG-AP-NAMPA@us.lactalis.com"/>
  </r>
  <r>
    <s v="Organic West Creamery"/>
    <s v="VAL1015"/>
    <s v="STACY HOUSTON"/>
    <s v="stacy@organicwestcreamery.com"/>
    <d v="2024-02-27T00:00:00"/>
    <s v="302 2ND STREET"/>
    <s v="MYRTLE POINT"/>
    <x v="38"/>
    <x v="321"/>
    <n v="204145"/>
    <s v="Y8GX"/>
    <d v="2024-02-23T00:00:00"/>
    <x v="3"/>
    <s v="QVS95     "/>
    <s v="Freight Charges"/>
    <n v="1"/>
    <n v="128.63999999999999"/>
    <n v="128.63999999999999"/>
    <n v="32.159999999999997"/>
    <s v="STACY HOUSTON"/>
    <s v="accounting@organicwestcreamery.com"/>
  </r>
  <r>
    <s v="Darigold - Portland, OR"/>
    <s v="WES1004"/>
    <s v="KATHLEEN MOMONT  MATT APLING"/>
    <s v="kathleen.momont@darigold.com; Matthew.Apling@darigold.com"/>
    <d v="2024-01-22T00:00:00"/>
    <s v="2720 SE 6TH AVE"/>
    <s v="PORTLAND"/>
    <x v="38"/>
    <x v="270"/>
    <n v="202612"/>
    <s v="Job"/>
    <d v="2024-01-02T00:00:00"/>
    <x v="3"/>
    <s v="QVS95     "/>
    <s v="Freight Charges"/>
    <n v="1"/>
    <n v="128.68"/>
    <n v="128.68"/>
    <n v="32.17"/>
    <s v="KATHLEEN MOMONT  MATT APLING"/>
    <s v="APinvoices@darigold.com; Jason.robinson@darigold.com; accounts.payable@darlgold.com"/>
  </r>
  <r>
    <s v="KRAFT HEINZ COMPANY- TULARE"/>
    <s v="KRA1120"/>
    <s v="Seng Moua"/>
    <s v="seng.moua@us.lactalis.com; danielle.medina@us.lactalis.com"/>
    <d v="2024-03-04T00:00:00"/>
    <s v="10800 AVENUE 184"/>
    <s v="TULARE"/>
    <x v="7"/>
    <x v="63"/>
    <n v="201762"/>
    <s v="Job"/>
    <d v="2023-12-19T00:00:00"/>
    <x v="3"/>
    <s v="QVS95     "/>
    <s v="Freight Charges"/>
    <n v="2"/>
    <n v="257.52"/>
    <n v="128.76"/>
    <n v="32.19"/>
    <m/>
    <s v="DQCIAccountsReceivable@EurofinsUS.com"/>
  </r>
  <r>
    <s v="Agropur Inc. - St. Hubert, QC"/>
    <s v="AGR1080"/>
    <s v="Maryam Darani   Rose Camacho "/>
    <s v="Maryam.Darani@agropur.com; Rose.Camacho@agropur.com"/>
    <d v="2024-02-26T00:00:00"/>
    <s v="1275 LAWRENCE AVE EAST"/>
    <s v="TORONTO"/>
    <x v="43"/>
    <x v="317"/>
    <n v="199232"/>
    <s v="Job"/>
    <d v="2023-12-11T00:00:00"/>
    <x v="3"/>
    <s v="QVS95     "/>
    <s v="Freight Charges"/>
    <n v="1"/>
    <n v="128.79"/>
    <n v="128.79"/>
    <n v="32.197499999999998"/>
    <s v="Maryam Darani"/>
    <s v="factures.invoices@agropur.com"/>
  </r>
  <r>
    <s v="SPRINGFIELD CREAMERY"/>
    <s v="SPR1040"/>
    <s v="BLAKE THOMPSON"/>
    <s v="blake@nancysyogurt.com; mandy@nancysyogurt.com; ben@nancysyogurt.com;gary@nancysyogurt.com "/>
    <d v="2024-02-12T00:00:00"/>
    <s v="29440 AIRPORT ROAD"/>
    <s v="EUGENE"/>
    <x v="38"/>
    <x v="318"/>
    <n v="200806"/>
    <s v="Job"/>
    <d v="2023-12-11T00:00:00"/>
    <x v="3"/>
    <s v="QVS95     "/>
    <s v="Freight Charges"/>
    <n v="1"/>
    <n v="128.80000000000001"/>
    <n v="128.80000000000001"/>
    <n v="32.200000000000003"/>
    <s v="LAURA MEALY"/>
    <s v="karin@nancysyogurt.com; accountspayable@nancysyogurt.com"/>
  </r>
  <r>
    <s v="KROGER/RIVERSIDE CREAMERY"/>
    <s v="KRO1012"/>
    <s v="MARIA-ROCIO ARMOCK"/>
    <s v="maria.armock@kroger.com; shabana.khan@kroger.com; rocio.armock@yahoo.com"/>
    <d v="2024-02-13T00:00:00"/>
    <s v="1500 EASTRIDGE AVE"/>
    <s v="RIVERSIDE"/>
    <x v="7"/>
    <x v="315"/>
    <n v="203988"/>
    <s v="V7ZG"/>
    <d v="2024-02-12T00:00:00"/>
    <x v="3"/>
    <s v="QVS95     "/>
    <s v="Freight Charges"/>
    <n v="1"/>
    <n v="128.80000000000001"/>
    <n v="128.80000000000001"/>
    <n v="32.200000000000003"/>
    <s v="_x000a_MARIA-ROCIO ARMOCK"/>
    <s v="DQCIAccountsReceivable@eurofinsus.com; maria.armock@kroger.com; shabana.khan@kroger.com"/>
  </r>
  <r>
    <s v="DARIGOLD - BOZEMAN (#226)"/>
    <s v="COU1017"/>
    <s v="KENDAL BOE    WAS #DAR1001"/>
    <s v="Kendal.boe@darigold.com"/>
    <d v="2024-01-16T00:00:00"/>
    <s v="1001 N 7TH AVE"/>
    <s v="BOZEMAN"/>
    <x v="29"/>
    <x v="302"/>
    <n v="195048"/>
    <s v="Job"/>
    <d v="2023-11-21T00:00:00"/>
    <x v="3"/>
    <s v="QVS95     "/>
    <s v="Freight Charges"/>
    <n v="1"/>
    <n v="129.6"/>
    <n v="129.6"/>
    <n v="32.4"/>
    <s v=""/>
    <s v="APinvoices@darigold.com"/>
  </r>
  <r>
    <s v="DARIGOLD - BOZEMAN (#226)"/>
    <s v="COU1017"/>
    <s v="KENDAL BOE    WAS #DAR1001"/>
    <s v="Kendal.boe@darigold.com"/>
    <d v="2024-01-02T00:00:00"/>
    <s v="1001 N 7TH AVE"/>
    <s v="BOZEMAN"/>
    <x v="29"/>
    <x v="302"/>
    <n v="195047"/>
    <s v="Job"/>
    <d v="2023-11-21T00:00:00"/>
    <x v="3"/>
    <s v="QVS95     "/>
    <s v="Freight Charges"/>
    <n v="1"/>
    <n v="130"/>
    <n v="130"/>
    <n v="32.5"/>
    <s v=""/>
    <s v="APinvoices@darigold.com"/>
  </r>
  <r>
    <s v="Agropur Inc. - Victoria, BC"/>
    <s v="ISL1010"/>
    <s v="CHERYL MANAOIS  OR MIA STARCEVIC"/>
    <s v="cheryl.manaois@agropur.natrel.ca; cheryl.manaois@agropur.com"/>
    <d v="2024-01-15T00:00:00"/>
    <s v="2220 DOWLER PLACE"/>
    <s v="VICTORIA"/>
    <x v="47"/>
    <x v="322"/>
    <n v="201181"/>
    <s v="Job"/>
    <d v="2023-12-12T00:00:00"/>
    <x v="2"/>
    <s v="QVS95     "/>
    <s v="Freight Charges"/>
    <n v="1"/>
    <n v="130.11000000000001"/>
    <n v="130.11000000000001"/>
    <n v="32.527500000000003"/>
    <s v="CHERYL MANAOIS OR MIA STARCEVIC"/>
    <s v="cheryl.manaois@agropur.com;  Factures.Invoices@agropur.com"/>
  </r>
  <r>
    <s v="CHOBANI LLC"/>
    <s v="AGR1015"/>
    <s v="DARREL WILLIAMS  Dan Giacovelli "/>
    <s v="darrel.williams@chobani.com; Dan.Giacovelli@chobani.com"/>
    <d v="2024-01-29T00:00:00"/>
    <s v="669 COUNTY ROAD 25"/>
    <s v="NEW BERLIN"/>
    <x v="16"/>
    <x v="289"/>
    <n v="197173"/>
    <s v="Job"/>
    <d v="2023-12-08T00:00:00"/>
    <x v="3"/>
    <s v="QVS95     "/>
    <s v="Freight Charges"/>
    <n v="1"/>
    <n v="130.12"/>
    <n v="130.12"/>
    <n v="32.53"/>
    <m/>
    <s v="Payables@Chobani.com"/>
  </r>
  <r>
    <s v="Saputo Dairy Foods USA - Sulphur Spring"/>
    <s v="MOR1006"/>
    <s v="Keila Perez-Lewis  TRACY MCCORMICK  CARLA GLOSSUP"/>
    <s v="Keila.Perez-Lewis@saputo.com; Carla.Glossup@Saputo.com; elizabeth.bustos@saputo.com"/>
    <d v="2024-01-30T00:00:00"/>
    <s v="300 INDUSTRIAL DRIVE EAST"/>
    <s v="SULPHUR SPRINGS"/>
    <x v="15"/>
    <x v="216"/>
    <n v="193023"/>
    <s v="Job"/>
    <d v="2023-11-03T00:00:00"/>
    <x v="3"/>
    <s v="QVS95     "/>
    <s v="Freight Charges"/>
    <n v="1"/>
    <n v="130.19999999999999"/>
    <n v="130.19999999999999"/>
    <n v="32.549999999999997"/>
    <s v="Accounts Payable"/>
    <s v="scusaapinvoices@saputo.com"/>
  </r>
  <r>
    <s v="DARIGOLD - BOZEMAN (#226)"/>
    <s v="COU1017"/>
    <s v="KENDAL BOE    WAS #DAR1001"/>
    <s v="Kendal.boe@darigold.com"/>
    <d v="2024-01-29T00:00:00"/>
    <s v="1001 N 7TH AVE"/>
    <s v="BOZEMAN"/>
    <x v="29"/>
    <x v="302"/>
    <n v="195049"/>
    <s v="Job"/>
    <d v="2023-11-21T00:00:00"/>
    <x v="3"/>
    <s v="QVS95     "/>
    <s v="Freight Charges"/>
    <n v="1"/>
    <n v="130.19999999999999"/>
    <n v="130.19999999999999"/>
    <n v="32.549999999999997"/>
    <s v=""/>
    <s v="APinvoices@darigold.com"/>
  </r>
  <r>
    <s v="SORRENTO LACTALIS - NAMPA"/>
    <s v="SOR1011"/>
    <s v="Shauntay Berber "/>
    <s v="Shauntay.Berber@us.Lactalis.com"/>
    <d v="2024-01-09T00:00:00"/>
    <s v="4912 EAST FRANKLIN RD"/>
    <s v="NAMPA"/>
    <x v="19"/>
    <x v="275"/>
    <n v="195422"/>
    <s v="Job"/>
    <d v="2023-12-01T00:00:00"/>
    <x v="3"/>
    <s v="QVS95     "/>
    <s v="Freight Charges"/>
    <n v="1"/>
    <n v="130.19999999999999"/>
    <n v="130.19999999999999"/>
    <n v="32.549999999999997"/>
    <s v="Shauntay Berber Lyndee Atchley "/>
    <s v="LAG-AP-NAMPA@us.lactalis.com"/>
  </r>
  <r>
    <s v="SORRENTO LACTALIS - NAMPA"/>
    <s v="SOR1011"/>
    <s v="Shauntay Berber "/>
    <s v="Shauntay.Berber@us.Lactalis.com"/>
    <d v="2024-01-16T00:00:00"/>
    <s v="4912 EAST FRANKLIN RD"/>
    <s v="NAMPA"/>
    <x v="19"/>
    <x v="275"/>
    <n v="195423"/>
    <s v="Job"/>
    <d v="2023-12-01T00:00:00"/>
    <x v="3"/>
    <s v="QVS95     "/>
    <s v="Freight Charges"/>
    <n v="1"/>
    <n v="130.19999999999999"/>
    <n v="130.19999999999999"/>
    <n v="32.549999999999997"/>
    <s v="Shauntay Berber Lyndee Atchley "/>
    <s v="LAG-AP-NAMPA@us.lactalis.com"/>
  </r>
  <r>
    <s v="Saputo Cheese USA"/>
    <s v="CAR1030"/>
    <s v="Claude Pagou - QA Manager"/>
    <s v="Elia.Chavez2@saputo.com; Edward.Sanchez@saputo.com; Taaqia.Morrow@saputo.com"/>
    <d v="2024-01-22T00:00:00"/>
    <s v="116 INDUSTRIAL PARK DRIVE"/>
    <s v="BISCOE"/>
    <x v="28"/>
    <x v="323"/>
    <n v="202665"/>
    <s v="Job"/>
    <d v="2024-01-03T00:00:00"/>
    <x v="3"/>
    <s v="QVS95     "/>
    <s v="Freight Charges"/>
    <n v="1"/>
    <n v="130.19999999999999"/>
    <n v="130.19999999999999"/>
    <n v="32.549999999999997"/>
    <s v="CASSIE WHITE"/>
    <s v="scusaapinvoices@saputo.com"/>
  </r>
  <r>
    <s v="Saputo Cheese USA"/>
    <s v="CAR1030"/>
    <s v="Claude Pagou - QA Manager"/>
    <s v="Elia.Chavez2@saputo.com; Edward.Sanchez@saputo.com; Taaqia.Morrow@saputo.com"/>
    <d v="2024-02-05T00:00:00"/>
    <s v="116 INDUSTRIAL PARK DRIVE"/>
    <s v="BISCOE"/>
    <x v="28"/>
    <x v="323"/>
    <n v="203585"/>
    <s v="Y8GX"/>
    <d v="2024-01-29T00:00:00"/>
    <x v="3"/>
    <s v="QVS95     "/>
    <s v="Freight Charges"/>
    <n v="1"/>
    <n v="130.44"/>
    <n v="130.44"/>
    <n v="32.61"/>
    <s v="CASSIE WHITE"/>
    <s v="scusaapinvoices@saputo.com"/>
  </r>
  <r>
    <s v="DFA - Cumberland Dairy"/>
    <s v="CUM1010"/>
    <s v="WENDY THARP, NEVA JOHNSON (QA MGR)"/>
    <s v="wtharp@cumberlanddairy.com"/>
    <d v="2024-02-12T00:00:00"/>
    <s v="80 EDWARD AVE"/>
    <s v="BRIDGETON"/>
    <x v="14"/>
    <x v="207"/>
    <n v="195336"/>
    <s v="Job"/>
    <d v="2023-11-29T00:00:00"/>
    <x v="3"/>
    <s v="QVS95     "/>
    <s v="Freight Charges"/>
    <n v="1"/>
    <n v="130.63999999999999"/>
    <n v="130.63999999999999"/>
    <n v="32.659999999999997"/>
    <s v="WENDY THARP- BRENDA"/>
    <s v="dairybrandsinvoices@dfamilk.com"/>
  </r>
  <r>
    <s v="SORRENTO LACTALIS - NAMPA"/>
    <s v="SOR1011"/>
    <s v="Shauntay Berber "/>
    <s v="Shauntay.Berber@us.Lactalis.com"/>
    <d v="2024-01-03T00:00:00"/>
    <s v="4912 EAST FRANKLIN RD"/>
    <s v="NAMPA"/>
    <x v="19"/>
    <x v="275"/>
    <n v="195421"/>
    <s v="Job"/>
    <d v="2023-12-01T00:00:00"/>
    <x v="3"/>
    <s v="QVS95     "/>
    <s v="Freight Charges"/>
    <n v="1"/>
    <n v="130.63999999999999"/>
    <n v="130.63999999999999"/>
    <n v="32.659999999999997"/>
    <s v="Shauntay Berber Lyndee Atchley "/>
    <s v="LAG-AP-NAMPA@us.lactalis.com"/>
  </r>
  <r>
    <s v="Saputo Dairy Foods USA - Sulphur Spring"/>
    <s v="MOR1006"/>
    <s v="Keila Perez-Lewis  TRACY MCCORMICK  CARLA GLOSSUP"/>
    <s v="Keila.Perez-Lewis@saputo.com; Carla.Glossup@Saputo.com; elizabeth.bustos@saputo.com"/>
    <d v="2024-02-27T00:00:00"/>
    <s v="300 INDUSTRIAL DRIVE EAST"/>
    <s v="SULPHUR SPRINGS"/>
    <x v="15"/>
    <x v="216"/>
    <n v="193025"/>
    <s v="Job"/>
    <d v="2023-11-03T00:00:00"/>
    <x v="3"/>
    <s v="QVS95     "/>
    <s v="Freight Charges"/>
    <n v="1"/>
    <n v="130.84"/>
    <n v="130.84"/>
    <n v="32.71"/>
    <s v="Accounts Payable"/>
    <s v="scusaapinvoices@saputo.com"/>
  </r>
  <r>
    <s v="SORRENTO LACTALIS - NAMPA"/>
    <s v="SOR1011"/>
    <s v="Shauntay Berber "/>
    <s v="Shauntay.Berber@us.Lactalis.com"/>
    <d v="2024-01-30T00:00:00"/>
    <s v="4912 EAST FRANKLIN RD"/>
    <s v="NAMPA"/>
    <x v="19"/>
    <x v="275"/>
    <n v="195425"/>
    <s v="Job"/>
    <d v="2023-12-01T00:00:00"/>
    <x v="3"/>
    <s v="QVS95     "/>
    <s v="Freight Charges"/>
    <n v="1"/>
    <n v="130.84"/>
    <n v="130.84"/>
    <n v="32.71"/>
    <s v="Shauntay Berber Lyndee Atchley "/>
    <s v="LAG-AP-NAMPA@us.lactalis.com"/>
  </r>
  <r>
    <s v="Dean Foods - Sharpsville, PA"/>
    <s v="DEA1007"/>
    <s v="DUSTIN RATH "/>
    <s v="dustin.rath@dfamilk.com"/>
    <d v="2024-01-08T00:00:00"/>
    <s v="1858 ONEIDA LANE"/>
    <s v="SHARPSVILLE"/>
    <x v="1"/>
    <x v="313"/>
    <n v="197782"/>
    <s v="Job"/>
    <d v="2023-12-08T00:00:00"/>
    <x v="3"/>
    <s v="QVS95     "/>
    <s v="Freight Charges"/>
    <n v="2"/>
    <n v="261.8"/>
    <n v="130.9"/>
    <n v="32.725000000000001"/>
    <s v="DUSTIN RATH "/>
    <s v="invoices@deanfoods.coupahost.com"/>
  </r>
  <r>
    <s v="Darigold - Jerome, ID"/>
    <s v="WES1005"/>
    <s v="Jubal Sanford"/>
    <s v="samantha.riegel@darigold.com; jubal.sanford@darigold.com"/>
    <d v="2024-01-08T00:00:00"/>
    <s v="1703 SO BUCHANAN"/>
    <s v="JEROME"/>
    <x v="19"/>
    <x v="221"/>
    <n v="193543"/>
    <s v="Job"/>
    <d v="2023-11-06T00:00:00"/>
    <x v="3"/>
    <s v="QVS95     "/>
    <s v="Freight Charges"/>
    <n v="1"/>
    <n v="130.96"/>
    <n v="130.96"/>
    <n v="32.74"/>
    <s v="ACCOUNTS PAYABLE"/>
    <s v="APinvoices@darigold.com; samantha.riegel@darigold.com"/>
  </r>
  <r>
    <s v="IDAHO MILK PRODUCTS"/>
    <s v="IDA1015"/>
    <s v="SAM MACIAS"/>
    <s v="smacias@idahomilk.us"/>
    <d v="2024-01-15T00:00:00"/>
    <s v="2249 S TIGER DR"/>
    <s v="JEROME"/>
    <x v="19"/>
    <x v="221"/>
    <n v="202986"/>
    <s v="Job"/>
    <d v="2024-01-09T00:00:00"/>
    <x v="3"/>
    <s v="QVS95     "/>
    <s v="Freight Charges"/>
    <n v="1"/>
    <n v="130.96"/>
    <n v="130.96"/>
    <n v="32.74"/>
    <s v="SAM MACIAS"/>
    <s v="APInvoices@idahomilk.us; smacias@idahomilk.us"/>
  </r>
  <r>
    <s v="SORRENTO LACTALIS - NAMPA"/>
    <s v="SOR1011"/>
    <s v="Shauntay Berber "/>
    <s v="Shauntay.Berber@us.Lactalis.com"/>
    <d v="2024-02-06T00:00:00"/>
    <s v="4912 EAST FRANKLIN RD"/>
    <s v="NAMPA"/>
    <x v="19"/>
    <x v="275"/>
    <n v="195426"/>
    <s v="Job"/>
    <d v="2023-12-01T00:00:00"/>
    <x v="3"/>
    <s v="QVS95     "/>
    <s v="Freight Charges"/>
    <n v="1"/>
    <n v="131.04"/>
    <n v="131.04"/>
    <n v="32.76"/>
    <s v="Shauntay Berber Lyndee Atchley "/>
    <s v="LAG-AP-NAMPA@us.lactalis.com"/>
  </r>
  <r>
    <s v="SORRENTO LACTALIS - NAMPA"/>
    <s v="SOR1011"/>
    <s v="Shauntay Berber "/>
    <s v="Shauntay.Berber@us.Lactalis.com"/>
    <d v="2024-02-13T00:00:00"/>
    <s v="4912 EAST FRANKLIN RD"/>
    <s v="NAMPA"/>
    <x v="19"/>
    <x v="275"/>
    <n v="195427"/>
    <s v="Job"/>
    <d v="2023-12-01T00:00:00"/>
    <x v="3"/>
    <s v="QVS95     "/>
    <s v="Freight Charges"/>
    <n v="1"/>
    <n v="131.28"/>
    <n v="131.28"/>
    <n v="32.82"/>
    <s v="Shauntay Berber Lyndee Atchley "/>
    <s v="LAG-AP-NAMPA@us.lactalis.com"/>
  </r>
  <r>
    <s v="SORRENTO LACTALIS - NAMPA"/>
    <s v="SOR1011"/>
    <s v="Shauntay Berber "/>
    <s v="Shauntay.Berber@us.Lactalis.com"/>
    <d v="2024-02-20T00:00:00"/>
    <s v="4912 EAST FRANKLIN RD"/>
    <s v="NAMPA"/>
    <x v="19"/>
    <x v="275"/>
    <n v="195428"/>
    <s v="Job"/>
    <d v="2023-12-01T00:00:00"/>
    <x v="3"/>
    <s v="QVS95     "/>
    <s v="Freight Charges"/>
    <n v="1"/>
    <n v="131.47999999999999"/>
    <n v="131.47999999999999"/>
    <n v="32.869999999999997"/>
    <s v="Shauntay Berber Lyndee Atchley "/>
    <s v="LAG-AP-NAMPA@us.lactalis.com"/>
  </r>
  <r>
    <s v="SORRENTO LACTALIS - NAMPA"/>
    <s v="SOR1011"/>
    <s v="Shauntay Berber "/>
    <s v="Shauntay.Berber@us.Lactalis.com"/>
    <d v="2024-02-27T00:00:00"/>
    <s v="4912 EAST FRANKLIN RD"/>
    <s v="NAMPA"/>
    <x v="19"/>
    <x v="275"/>
    <n v="195429"/>
    <s v="Job"/>
    <d v="2023-12-01T00:00:00"/>
    <x v="3"/>
    <s v="QVS95     "/>
    <s v="Freight Charges"/>
    <n v="1"/>
    <n v="131.47999999999999"/>
    <n v="131.47999999999999"/>
    <n v="32.869999999999997"/>
    <s v="Shauntay Berber Lyndee Atchley "/>
    <s v="LAG-AP-NAMPA@us.lactalis.com"/>
  </r>
  <r>
    <s v="KRAFT HEINZ COMPANY- TULARE"/>
    <s v="KRA1120"/>
    <s v="Seng Moua"/>
    <s v="seng.moua@us.lactalis.com; danielle.medina@us.lactalis.com"/>
    <d v="2024-01-03T00:00:00"/>
    <s v="10800 AVENUE 184"/>
    <s v="TULARE"/>
    <x v="7"/>
    <x v="63"/>
    <n v="201758"/>
    <s v="Job"/>
    <d v="2023-12-19T00:00:00"/>
    <x v="3"/>
    <s v="QVS95     "/>
    <s v="Freight Charges"/>
    <n v="2"/>
    <n v="263.2"/>
    <n v="131.6"/>
    <n v="32.9"/>
    <m/>
    <s v="DQCIAccountsReceivable@EurofinsUS.com"/>
  </r>
  <r>
    <s v="AGROPUR INC/JEROME CHEESE CO"/>
    <s v="JER1010"/>
    <s v="LINDA HARRIS"/>
    <s v="linda.harris@agropur.com; Jec.Lab@agropur.com"/>
    <d v="2024-01-30T00:00:00"/>
    <s v="547 WEST NEZ PERCE AVE"/>
    <s v="JEROME"/>
    <x v="19"/>
    <x v="221"/>
    <n v="201527"/>
    <s v="Job"/>
    <d v="2023-12-15T00:00:00"/>
    <x v="3"/>
    <s v="QVS95     "/>
    <s v="Freight Charges"/>
    <n v="1"/>
    <n v="131.6"/>
    <n v="131.6"/>
    <n v="32.9"/>
    <s v="LINDA HARRIS"/>
    <s v=" jec.purchasing@agropur.com"/>
  </r>
  <r>
    <s v="IDAHO MILK PRODUCTS"/>
    <s v="IDA1015"/>
    <s v="SAM MACIAS"/>
    <s v="smacias@idahomilk.us"/>
    <d v="2024-01-29T00:00:00"/>
    <s v="2249 S TIGER DR"/>
    <s v="JEROME"/>
    <x v="19"/>
    <x v="221"/>
    <n v="202987"/>
    <s v="Job"/>
    <d v="2024-01-09T00:00:00"/>
    <x v="3"/>
    <s v="QVS95     "/>
    <s v="Freight Charges"/>
    <n v="1"/>
    <n v="131.6"/>
    <n v="131.6"/>
    <n v="32.9"/>
    <s v="SAM MACIAS"/>
    <s v="APInvoices@idahomilk.us; smacias@idahomilk.us"/>
  </r>
  <r>
    <s v="VALLEY QUEEN CHEESE"/>
    <s v="VQC1011"/>
    <s v="Tosha Overby "/>
    <s v="TOverby@vqcheese.com"/>
    <d v="2024-02-27T00:00:00"/>
    <s v="108 SOUTH MAIN"/>
    <s v="MILBANK"/>
    <x v="5"/>
    <x v="88"/>
    <n v="193736"/>
    <s v="Job"/>
    <d v="2023-11-07T00:00:00"/>
    <x v="3"/>
    <s v="QVS95     "/>
    <s v="Freight Charges"/>
    <n v="1"/>
    <n v="131.63999999999999"/>
    <n v="131.63999999999999"/>
    <n v="32.909999999999997"/>
    <s v="TOSHA OVERBY"/>
    <s v="TOverby@vqcheese.com; athronson@vqcheese.com; apinvoices@vqcheese.com"/>
  </r>
  <r>
    <s v="KRAFT HEINZ COMPANY- TULARE"/>
    <s v="KRA1120"/>
    <s v="Seng Moua"/>
    <s v="seng.moua@us.lactalis.com; danielle.medina@us.lactalis.com"/>
    <d v="2024-01-30T00:00:00"/>
    <s v="10800 AVENUE 184"/>
    <s v="TULARE"/>
    <x v="7"/>
    <x v="63"/>
    <n v="201760"/>
    <s v="Job"/>
    <d v="2023-12-19T00:00:00"/>
    <x v="3"/>
    <s v="QVS95     "/>
    <s v="Freight Charges"/>
    <n v="2"/>
    <n v="263.64"/>
    <n v="131.82"/>
    <n v="32.954999999999998"/>
    <m/>
    <s v="DQCIAccountsReceivable@EurofinsUS.com"/>
  </r>
  <r>
    <s v="Crystal Creamery - Foster Farms - Fortu"/>
    <s v="FOS1001"/>
    <s v="Anthony Gennrich, Sumindar Kaur"/>
    <s v="agennrich@crystalcreamery.com; skaur@crystalcreamery.com"/>
    <d v="2024-01-30T00:00:00"/>
    <s v="415 KANSAS AVE"/>
    <s v="MODESTO"/>
    <x v="7"/>
    <x v="178"/>
    <n v="201199"/>
    <s v="Job"/>
    <d v="2023-12-12T00:00:00"/>
    <x v="3"/>
    <s v="QVS95     "/>
    <s v="Freight Charges"/>
    <n v="1"/>
    <n v="131.91999999999999"/>
    <n v="131.91999999999999"/>
    <n v="32.979999999999997"/>
    <s v="Anthony Gennrich"/>
    <s v="ap1@crystalcreamery.com"/>
  </r>
  <r>
    <s v="Productos Lácteos Parma - Asesores TTA / PARMA"/>
    <s v="PAR1011"/>
    <s v="MAYRA ARANA (#305-468-9099)"/>
    <s v="compras.coordinacion@parma.gt"/>
    <d v="2024-01-23T00:00:00"/>
    <s v="8423 NW 68 STREET"/>
    <s v="MIAMI"/>
    <x v="34"/>
    <x v="324"/>
    <n v="203282"/>
    <s v="Job"/>
    <d v="2024-01-15T00:00:00"/>
    <x v="3"/>
    <s v="QVS95     "/>
    <s v="Freight Charges"/>
    <n v="1"/>
    <n v="131.91999999999999"/>
    <n v="131.91999999999999"/>
    <n v="32.979999999999997"/>
    <s v="MAYRA ARANA (#305-468-9099)"/>
    <s v="compras.coordinacion@parma.gt"/>
  </r>
  <r>
    <s v="Agropur Inc. - Victoria, BC"/>
    <s v="ISL1010"/>
    <s v="CHERYL MANAOIS  OR MIA STARCEVIC"/>
    <s v="cheryl.manaois@agropur.natrel.ca; cheryl.manaois@agropur.com"/>
    <d v="2024-02-26T00:00:00"/>
    <s v="2220 DOWLER PLACE"/>
    <s v="VICTORIA"/>
    <x v="47"/>
    <x v="322"/>
    <n v="201182"/>
    <s v="Job"/>
    <d v="2023-12-12T00:00:00"/>
    <x v="2"/>
    <s v="QVS95     "/>
    <s v="Freight Charges"/>
    <n v="1"/>
    <n v="132.03"/>
    <n v="132.03"/>
    <n v="33.0075"/>
    <s v="CHERYL MANAOIS OR MIA STARCEVIC"/>
    <s v="cheryl.manaois@agropur.com;  Factures.Invoices@agropur.com"/>
  </r>
  <r>
    <s v="IDAHO MILK PRODUCTS"/>
    <s v="IDA1015"/>
    <s v="SAM MACIAS"/>
    <s v="smacias@idahomilk.us"/>
    <d v="2024-02-13T00:00:00"/>
    <s v="2249 S TIGER DR"/>
    <s v="JEROME"/>
    <x v="19"/>
    <x v="221"/>
    <n v="202988"/>
    <s v="Job"/>
    <d v="2024-01-09T00:00:00"/>
    <x v="3"/>
    <s v="QVS95     "/>
    <s v="Freight Charges"/>
    <n v="1"/>
    <n v="132.04"/>
    <n v="132.04"/>
    <n v="33.01"/>
    <s v="SAM MACIAS"/>
    <s v="APInvoices@idahomilk.us; smacias@idahomilk.us"/>
  </r>
  <r>
    <s v="AGROPUR INC/JEROME CHEESE CO"/>
    <s v="JER1010"/>
    <s v="LINDA HARRIS"/>
    <s v="linda.harris@agropur.com; Jec.Lab@agropur.com"/>
    <d v="2024-01-03T00:00:00"/>
    <s v="547 WEST NEZ PERCE AVE"/>
    <s v="JEROME"/>
    <x v="19"/>
    <x v="221"/>
    <n v="201523"/>
    <s v="Job"/>
    <d v="2023-12-15T00:00:00"/>
    <x v="3"/>
    <s v="QVS95     "/>
    <s v="Freight Charges"/>
    <n v="1"/>
    <n v="132.24"/>
    <n v="132.24"/>
    <n v="33.06"/>
    <s v="LINDA HARRIS"/>
    <s v=" jec.purchasing@agropur.com"/>
  </r>
  <r>
    <s v="AGROPUR INC/JEROME CHEESE CO"/>
    <s v="JER1010"/>
    <s v="LINDA HARRIS"/>
    <s v="linda.harris@agropur.com; Jec.Lab@agropur.com"/>
    <d v="2024-02-27T00:00:00"/>
    <s v="547 WEST NEZ PERCE AVE"/>
    <s v="JEROME"/>
    <x v="19"/>
    <x v="221"/>
    <n v="201531"/>
    <s v="Job"/>
    <d v="2023-12-15T00:00:00"/>
    <x v="3"/>
    <s v="QVS95     "/>
    <s v="Freight Charges"/>
    <n v="1"/>
    <n v="132.24"/>
    <n v="132.24"/>
    <n v="33.06"/>
    <s v="LINDA HARRIS"/>
    <s v=" jec.purchasing@agropur.com"/>
  </r>
  <r>
    <s v="IDAHO MILK PRODUCTS"/>
    <s v="IDA1015"/>
    <s v="SAM MACIAS"/>
    <s v="smacias@idahomilk.us"/>
    <d v="2024-02-27T00:00:00"/>
    <s v="2249 S TIGER DR"/>
    <s v="JEROME"/>
    <x v="19"/>
    <x v="221"/>
    <n v="202989"/>
    <s v="Job"/>
    <d v="2024-01-09T00:00:00"/>
    <x v="3"/>
    <s v="QVS95     "/>
    <s v="Freight Charges"/>
    <n v="1"/>
    <n v="132.24"/>
    <n v="132.24"/>
    <n v="33.06"/>
    <s v="SAM MACIAS"/>
    <s v="APInvoices@idahomilk.us; smacias@idahomilk.us"/>
  </r>
  <r>
    <s v="Eurofins DQCI- CA"/>
    <s v="EUR1130"/>
    <s v="RYAN BAKER"/>
    <s v="ryanbaker@eurofinsus.com"/>
    <d v="2024-02-12T00:00:00"/>
    <s v="4842 W JACQUELYN AVE"/>
    <s v="FRESNO"/>
    <x v="7"/>
    <x v="307"/>
    <n v="195815"/>
    <s v="Job"/>
    <d v="2023-12-07T00:00:00"/>
    <x v="3"/>
    <s v="QVS95     "/>
    <s v="Freight Charges"/>
    <n v="2"/>
    <n v="264.72000000000003"/>
    <n v="132.36000000000001"/>
    <n v="33.090000000000003"/>
    <s v="RYAN BAKER"/>
    <s v=""/>
  </r>
  <r>
    <s v="SAPUTO CHEESE"/>
    <s v="SAP1081"/>
    <s v="JEMIMA PEREZ"/>
    <s v="jemima.perez@saputo.com"/>
    <d v="2024-02-05T00:00:00"/>
    <s v="Front Office Buildig - 355 S CRAWFORD BLVD"/>
    <s v="LAS CRUCES"/>
    <x v="21"/>
    <x v="228"/>
    <n v="198330"/>
    <s v="Job"/>
    <d v="2023-12-08T00:00:00"/>
    <x v="3"/>
    <s v="QVS95     "/>
    <s v="Freight Charges"/>
    <n v="1"/>
    <n v="132.68"/>
    <n v="132.68"/>
    <n v="33.17"/>
    <s v="JEMIMA PEREZ"/>
    <s v="fainvoices@saputo.com; scusaapinvoices@saputo.com"/>
  </r>
  <r>
    <s v="Eurofins DQCI- CA"/>
    <s v="EUR1130"/>
    <s v="RYAN BAKER"/>
    <s v="ryanbaker@eurofinsus.com"/>
    <d v="2024-01-16T00:00:00"/>
    <s v="4842 W JACQUELYN AVE"/>
    <s v="FRESNO"/>
    <x v="7"/>
    <x v="307"/>
    <n v="195811"/>
    <s v="Job"/>
    <d v="2023-12-07T00:00:00"/>
    <x v="3"/>
    <s v="QVS95     "/>
    <s v="Freight Charges"/>
    <n v="2"/>
    <n v="265.76"/>
    <n v="132.88"/>
    <n v="33.22"/>
    <s v="RYAN BAKER"/>
    <s v=""/>
  </r>
  <r>
    <s v="DARIGOLD - SUNNYSIDE 102"/>
    <s v="WES1018"/>
    <s v="Raul Castro"/>
    <s v="sunnysideQAmanagement@darigold.com;raul.castro@darigold.com; luis.franco@darigold.com"/>
    <d v="2024-02-13T00:00:00"/>
    <s v="400 ALEXANDER ROAD"/>
    <s v="SUNNYSIDE"/>
    <x v="20"/>
    <x v="285"/>
    <n v="193083"/>
    <s v="Job"/>
    <d v="2023-11-03T00:00:00"/>
    <x v="3"/>
    <s v="QVS95     "/>
    <s v="Freight Charges"/>
    <n v="1"/>
    <n v="132.88"/>
    <n v="132.88"/>
    <n v="33.22"/>
    <s v="ACCOUNTS PAYABLE"/>
    <s v="APinvoices@darigold.com"/>
  </r>
  <r>
    <s v="MOUNTAINSIDE FARMS"/>
    <s v="MOU1010"/>
    <s v="MARTHA TORO   EDDIE KINGSTON"/>
    <s v="Marthat@msfdairy.com;"/>
    <d v="2024-01-15T00:00:00"/>
    <s v="55724 STATE HIGHWAY 30"/>
    <s v="ROXBURY"/>
    <x v="16"/>
    <x v="295"/>
    <n v="200166"/>
    <s v="Job"/>
    <d v="2023-12-11T00:00:00"/>
    <x v="3"/>
    <s v="QVS95     "/>
    <s v="Freight Charges"/>
    <n v="1"/>
    <n v="133.84"/>
    <n v="133.84"/>
    <n v="33.46"/>
    <s v="MARTHA TORO   EDDIE KINGSTON"/>
    <s v="irinaf@msfdairy.com"/>
  </r>
  <r>
    <s v="BORDEN DAIRY/FLAV O RICH/KY"/>
    <s v="FLA1010"/>
    <s v="DIANE FRAZIER (606-877-6284)  Anna Jackson"/>
    <s v="diane.frazier@bordendairy.com; Anna.jackson@bordendairy.com"/>
    <d v="2024-01-08T00:00:00"/>
    <s v="221 WEST HIGHWAY 80"/>
    <s v="LONDON"/>
    <x v="22"/>
    <x v="325"/>
    <n v="202818"/>
    <s v="usd5"/>
    <d v="2024-01-08T00:00:00"/>
    <x v="3"/>
    <s v="QVS95     "/>
    <s v="Freight Charges"/>
    <n v="1"/>
    <n v="133.84"/>
    <n v="133.84"/>
    <n v="33.46"/>
    <s v="JEANIE ROSE"/>
    <s v="London.AP@bordendairy.com"/>
  </r>
  <r>
    <s v="CHOBANI LLC"/>
    <s v="AGR1015"/>
    <s v="DARREL WILLIAMS  Dan Giacovelli "/>
    <s v="darrel.williams@chobani.com; Dan.Giacovelli@chobani.com"/>
    <d v="2024-01-02T00:00:00"/>
    <s v="669 COUNTY ROAD 25"/>
    <s v="NEW BERLIN"/>
    <x v="16"/>
    <x v="289"/>
    <n v="197171"/>
    <s v="Job"/>
    <d v="2023-12-08T00:00:00"/>
    <x v="3"/>
    <s v="QVS95     "/>
    <s v="Freight Charges"/>
    <n v="1"/>
    <n v="134.24"/>
    <n v="134.24"/>
    <n v="33.56"/>
    <m/>
    <s v="Payables@Chobani.com"/>
  </r>
  <r>
    <s v="Danone NA - Mt Crawford, TX"/>
    <s v="WHI1012"/>
    <s v="CASEY PARKER , CHRISTOPHER TATE,  CASEY PARKER"/>
    <s v="casey.parker@danone.com; logan.kelso@danone.com"/>
    <d v="2024-01-16T00:00:00"/>
    <s v="6364 SOUTH VALLEY PIKE"/>
    <s v="MT CRAWFORD"/>
    <x v="36"/>
    <x v="292"/>
    <n v="196391"/>
    <s v="Job"/>
    <d v="2023-12-07T00:00:00"/>
    <x v="3"/>
    <s v="QVS95     "/>
    <s v="Freight Charges"/>
    <n v="2"/>
    <n v="268.64"/>
    <n v="134.32"/>
    <n v="33.58"/>
    <s v="CASEY PARKER,  CHRISTOPHER TATE"/>
    <s v="DanoneUSInvoices@danone.com; casey.parker@danone.com"/>
  </r>
  <r>
    <s v="NORTH COUNTRY DAIRY, LLC"/>
    <s v="NOR1040"/>
    <s v="MIKE MANCHESTER"/>
    <s v="mmanchester@upstateniagara.com"/>
    <d v="2024-01-16T00:00:00"/>
    <s v="22 COUNTY ROUTE 52"/>
    <s v="NORTH LAWRENCE"/>
    <x v="16"/>
    <x v="326"/>
    <n v="198014"/>
    <s v="Job"/>
    <d v="2023-12-08T00:00:00"/>
    <x v="3"/>
    <s v="QVS95     "/>
    <s v="Freight Charges"/>
    <n v="1"/>
    <n v="134.32"/>
    <n v="134.32"/>
    <n v="33.58"/>
    <s v="MIKE MANCHESTER"/>
    <s v="apncd@upstateniagara.com"/>
  </r>
  <r>
    <s v="BORDEN DAIRY/FLAV O RICH/KY"/>
    <s v="FLA1010"/>
    <s v="DIANE FRAZIER (606-877-6284)  Anna Jackson"/>
    <s v="diane.frazier@bordendairy.com; Anna.jackson@bordendairy.com"/>
    <d v="2024-02-05T00:00:00"/>
    <s v="221 WEST HIGHWAY 80"/>
    <s v="LONDON"/>
    <x v="22"/>
    <x v="325"/>
    <n v="203850"/>
    <s v="Y8GX"/>
    <d v="2024-02-05T00:00:00"/>
    <x v="3"/>
    <s v="QVS95     "/>
    <s v="Freight Charges"/>
    <n v="1"/>
    <n v="134.68"/>
    <n v="134.68"/>
    <n v="33.67"/>
    <s v="JEANIE ROSE"/>
    <s v="London.AP@bordendairy.com"/>
  </r>
  <r>
    <s v="Saputo Cheese USA Inc. - Delhi, NY"/>
    <s v="MOR1005"/>
    <s v="Ashley Bowker   Amanda Lacey"/>
    <s v="Ashley.Bowker@saputo.com; Amanda.Lacey@Saputo.com"/>
    <d v="2024-01-02T00:00:00"/>
    <s v="40236 STATE HWY 10"/>
    <s v="DELHI"/>
    <x v="16"/>
    <x v="290"/>
    <n v="197543"/>
    <s v="Job"/>
    <d v="2023-12-08T00:00:00"/>
    <x v="3"/>
    <s v="QVS95     "/>
    <s v="Freight Charges"/>
    <n v="1"/>
    <n v="134.76"/>
    <n v="134.76"/>
    <n v="33.69"/>
    <s v="Ashley Bowker"/>
    <s v="scusaapinvoices@saputo.com; apsdfusa_imaging@saputo.com"/>
  </r>
  <r>
    <s v="CHOBANI LLC"/>
    <s v="AGR1015"/>
    <s v="DARREL WILLIAMS  Dan Giacovelli "/>
    <s v="darrel.williams@chobani.com; Dan.Giacovelli@chobani.com"/>
    <d v="2024-02-26T00:00:00"/>
    <s v="669 COUNTY ROAD 25"/>
    <s v="NEW BERLIN"/>
    <x v="16"/>
    <x v="289"/>
    <n v="197175"/>
    <s v="Job"/>
    <d v="2023-12-08T00:00:00"/>
    <x v="3"/>
    <s v="QVS95     "/>
    <s v="Freight Charges"/>
    <n v="1"/>
    <n v="135.12"/>
    <n v="135.12"/>
    <n v="33.78"/>
    <m/>
    <s v="Payables@Chobani.com"/>
  </r>
  <r>
    <s v="Danone NA - Mt Crawford, TX"/>
    <s v="WHI1012"/>
    <s v="CASEY PARKER , CHRISTOPHER TATE,  CASEY PARKER"/>
    <s v="casey.parker@danone.com; logan.kelso@danone.com"/>
    <d v="2024-02-12T00:00:00"/>
    <s v="6364 SOUTH VALLEY PIKE"/>
    <s v="MT CRAWFORD"/>
    <x v="36"/>
    <x v="292"/>
    <n v="196393"/>
    <s v="Job"/>
    <d v="2023-12-07T00:00:00"/>
    <x v="3"/>
    <s v="QVS95     "/>
    <s v="Freight Charges"/>
    <n v="2"/>
    <n v="270.8"/>
    <n v="135.4"/>
    <n v="33.85"/>
    <s v="CASEY PARKER,  CHRISTOPHER TATE"/>
    <s v="DanoneUSInvoices@danone.com; casey.parker@danone.com"/>
  </r>
  <r>
    <s v="DARIGOLD - SUNNYSIDE 102"/>
    <s v="WES1018"/>
    <s v="Raul Castro"/>
    <s v="sunnysideQAmanagement@darigold.com;raul.castro@darigold.com; luis.franco@darigold.com"/>
    <d v="2024-02-19T00:00:00"/>
    <s v="400 ALEXANDER ROAD"/>
    <s v="SUNNYSIDE"/>
    <x v="20"/>
    <x v="285"/>
    <n v="193084"/>
    <s v="Job"/>
    <d v="2023-11-03T00:00:00"/>
    <x v="3"/>
    <s v="QVS95     "/>
    <s v="Freight Charges"/>
    <n v="1"/>
    <n v="135.4"/>
    <n v="135.4"/>
    <n v="33.85"/>
    <s v="ACCOUNTS PAYABLE"/>
    <s v="APinvoices@darigold.com"/>
  </r>
  <r>
    <s v="NORTH COUNTRY DAIRY, LLC"/>
    <s v="NOR1040"/>
    <s v="MIKE MANCHESTER"/>
    <s v="mmanchester@upstateniagara.com"/>
    <d v="2024-02-13T00:00:00"/>
    <s v="22 COUNTY ROUTE 52"/>
    <s v="NORTH LAWRENCE"/>
    <x v="16"/>
    <x v="326"/>
    <n v="198015"/>
    <s v="Job"/>
    <d v="2023-12-08T00:00:00"/>
    <x v="3"/>
    <s v="QVS95     "/>
    <s v="Freight Charges"/>
    <n v="1"/>
    <n v="135.4"/>
    <n v="135.4"/>
    <n v="33.85"/>
    <s v="MIKE MANCHESTER"/>
    <s v="apncd@upstateniagara.com"/>
  </r>
  <r>
    <s v="DARIGOLD - SUNNYSIDE 102"/>
    <s v="WES1018"/>
    <s v="Raul Castro"/>
    <s v="sunnysideQAmanagement@darigold.com;raul.castro@darigold.com; luis.franco@darigold.com"/>
    <d v="2024-02-21T00:00:00"/>
    <s v="400 ALEXANDER ROAD"/>
    <s v="SUNNYSIDE"/>
    <x v="20"/>
    <x v="285"/>
    <n v="204122"/>
    <s v="Y8GX"/>
    <d v="2024-02-21T00:00:00"/>
    <x v="3"/>
    <s v="QVS95     "/>
    <s v="Freight Charges"/>
    <n v="1"/>
    <n v="135.4"/>
    <n v="135.4"/>
    <n v="33.85"/>
    <s v="ACCOUNTS PAYABLE"/>
    <s v="APinvoices@darigold.com"/>
  </r>
  <r>
    <s v="BREWSTER CHEESE CO/BREWSTER WEST LLC"/>
    <s v="BRE1015"/>
    <s v="Molly Pelton / Teresa Montoya"/>
    <s v="mpelton@brewstercheese.com;tmontoya@brewstercheese.com"/>
    <d v="2024-01-02T00:00:00"/>
    <s v="311 SOUTH ONEIDA ST"/>
    <s v="RUPERT"/>
    <x v="19"/>
    <x v="296"/>
    <n v="193888"/>
    <s v="Job"/>
    <d v="2023-11-08T00:00:00"/>
    <x v="3"/>
    <s v="QVS95     "/>
    <s v="Freight Charges"/>
    <n v="1"/>
    <n v="136.47999999999999"/>
    <n v="136.47999999999999"/>
    <n v="34.119999999999997"/>
    <s v="LARRY GOSSINET - JENNIE"/>
    <s v="tmontoya@brewstercheese.com"/>
  </r>
  <r>
    <s v="BREWSTER CHEESE CO/BREWSTER WEST LLC"/>
    <s v="BRE1015"/>
    <s v="Molly Pelton / Teresa Montoya"/>
    <s v="mpelton@brewstercheese.com;tmontoya@brewstercheese.com"/>
    <d v="2024-01-29T00:00:00"/>
    <s v="311 SOUTH ONEIDA ST"/>
    <s v="RUPERT"/>
    <x v="19"/>
    <x v="296"/>
    <n v="193889"/>
    <s v="Job"/>
    <d v="2023-11-08T00:00:00"/>
    <x v="3"/>
    <s v="QVS95     "/>
    <s v="Freight Charges"/>
    <n v="1"/>
    <n v="136.72"/>
    <n v="136.72"/>
    <n v="34.18"/>
    <s v="LARRY GOSSINET - JENNIE"/>
    <s v="tmontoya@brewstercheese.com"/>
  </r>
  <r>
    <s v="PRAIRIE FARMS DAIRY INC"/>
    <s v="SOU1003"/>
    <s v="RAY JENNINGS  ext 270  LAURA WILSON"/>
    <s v="rjennings@prairiefarms.com; LWilson@prairiefarms.com"/>
    <d v="2024-01-15T00:00:00"/>
    <s v="607 EAST BOURNE AVE"/>
    <s v="SOMERSET"/>
    <x v="22"/>
    <x v="57"/>
    <n v="196870"/>
    <s v="Job"/>
    <d v="2023-12-08T00:00:00"/>
    <x v="2"/>
    <s v="QVS95     "/>
    <s v="Freight Charges"/>
    <n v="1"/>
    <n v="137.80000000000001"/>
    <n v="137.80000000000001"/>
    <n v="34.450000000000003"/>
    <s v="RAY JENNINGS  ext 270"/>
    <s v="PrairieFarmsDairyAccountsPayable@prairiefarms.com"/>
  </r>
  <r>
    <s v="DUTCH VALLEY FOOD CO INC"/>
    <s v="DUT1010"/>
    <s v="TONY MATTERA"/>
    <s v="tmattera@weismarkets.com; tony.mattera@weismarkets.com"/>
    <d v="2024-01-16T00:00:00"/>
    <s v="1000 SO SECOND STREET"/>
    <s v="SUNBURY"/>
    <x v="1"/>
    <x v="327"/>
    <n v="202751"/>
    <s v="Job"/>
    <d v="2024-01-04T00:00:00"/>
    <x v="3"/>
    <s v="QVS95     "/>
    <s v="Freight Charges"/>
    <n v="1"/>
    <n v="138.6"/>
    <n v="138.6"/>
    <n v="34.65"/>
    <s v="SAM SHANNON - CANDACE X"/>
    <s v="DUTCHVALLEYACCDEP@WEISMARKETS.COM"/>
  </r>
  <r>
    <s v="DUTCH VALLEY FOOD CO INC"/>
    <s v="DUT1010"/>
    <s v="TONY MATTERA"/>
    <s v="tmattera@weismarkets.com; tony.mattera@weismarkets.com"/>
    <d v="2024-01-30T00:00:00"/>
    <s v="1000 SO SECOND STREET"/>
    <s v="SUNBURY"/>
    <x v="1"/>
    <x v="327"/>
    <n v="200483"/>
    <s v="Job"/>
    <d v="2023-12-11T00:00:00"/>
    <x v="3"/>
    <s v="QVS95     "/>
    <s v="Freight Charges"/>
    <n v="1"/>
    <n v="139.28"/>
    <n v="139.28"/>
    <n v="34.82"/>
    <s v="SAM SHANNON - CANDACE X"/>
    <s v="DUTCHVALLEYACCDEP@WEISMARKETS.COM"/>
  </r>
  <r>
    <s v="AGROPUR INC/JEROME CHEESE CO"/>
    <s v="JER1010"/>
    <s v="LINDA HARRIS"/>
    <s v="linda.harris@agropur.com; Jec.Lab@agropur.com"/>
    <d v="2024-01-23T00:00:00"/>
    <s v="547 WEST NEZ PERCE AVE"/>
    <s v="JEROME"/>
    <x v="19"/>
    <x v="221"/>
    <n v="201526"/>
    <s v="Job"/>
    <d v="2023-12-15T00:00:00"/>
    <x v="3"/>
    <s v="QVS95     "/>
    <s v="Freight Charges"/>
    <n v="2"/>
    <n v="278.76"/>
    <n v="139.38"/>
    <n v="34.844999999999999"/>
    <s v="LINDA HARRIS"/>
    <s v=" jec.purchasing@agropur.com"/>
  </r>
  <r>
    <s v="DARIGOLD - BOZEMAN (#226)"/>
    <s v="COU1017"/>
    <s v="KENDAL BOE    WAS #DAR1001"/>
    <s v="Kendal.boe@darigold.com"/>
    <d v="2024-02-26T00:00:00"/>
    <s v="1001 N 7TH AVE"/>
    <s v="BOZEMAN"/>
    <x v="29"/>
    <x v="302"/>
    <n v="203955"/>
    <s v="Job"/>
    <d v="2024-02-09T00:00:00"/>
    <x v="3"/>
    <s v="QVS95     "/>
    <s v="Freight Charges"/>
    <n v="1"/>
    <n v="139.91999999999999"/>
    <n v="139.91999999999999"/>
    <n v="34.979999999999997"/>
    <s v=""/>
    <s v="APinvoices@darigold.com"/>
  </r>
  <r>
    <s v="WAPSIE VALLEY CREAMERY"/>
    <s v="WAP1010"/>
    <s v="Russ Beier   Cristy Grover"/>
    <s v="russb@wapsievalley.com; cristyg@wapsievalley.com"/>
    <d v="2024-01-23T00:00:00"/>
    <s v="300 10TH ST NE"/>
    <s v="INDEPENDENCE"/>
    <x v="4"/>
    <x v="70"/>
    <n v="193784"/>
    <s v="Job"/>
    <d v="2023-11-07T00:00:00"/>
    <x v="3"/>
    <s v="QVS95     "/>
    <s v="Freight Charges"/>
    <n v="1"/>
    <n v="141.76"/>
    <n v="141.76"/>
    <n v="35.44"/>
    <s v="Russ Beier"/>
    <s v="wvcap@wapsievalley.com; teresad@wapsievalley.com"/>
  </r>
  <r>
    <s v="Dean Foods - Sharpsville, PA"/>
    <s v="DEA1007"/>
    <s v="DUSTIN RATH "/>
    <s v="dustin.rath@dfamilk.com"/>
    <d v="2024-01-16T00:00:00"/>
    <s v="1858 ONEIDA LANE"/>
    <s v="SHARPSVILLE"/>
    <x v="1"/>
    <x v="313"/>
    <n v="197783"/>
    <s v="Job"/>
    <d v="2023-12-08T00:00:00"/>
    <x v="3"/>
    <s v="QVS95     "/>
    <s v="Freight Charges"/>
    <n v="2"/>
    <n v="284.04000000000002"/>
    <n v="142.02000000000001"/>
    <n v="35.505000000000003"/>
    <s v="DUSTIN RATH "/>
    <s v="invoices@deanfoods.coupahost.com"/>
  </r>
  <r>
    <s v="TILLAMOOK COUNTY CREAMERY ASSN"/>
    <s v="TIL1010"/>
    <s v="AMY SPENCE"/>
    <s v="Aspence@tillamook.com; ksatter@tillamook.com;PStenberg@tillamook.com; mtitterington@tillamook.com"/>
    <d v="2024-01-16T00:00:00"/>
    <s v="4175 HWY 101 NORTH"/>
    <s v="TILLAMOOK"/>
    <x v="38"/>
    <x v="180"/>
    <n v="194428"/>
    <s v="Job"/>
    <d v="2023-11-10T00:00:00"/>
    <x v="2"/>
    <s v="QVS95     "/>
    <s v="Freight Charges"/>
    <n v="1"/>
    <n v="142.04"/>
    <n v="142.04"/>
    <n v="35.51"/>
    <s v="AMY SPENCE"/>
    <s v="AP@TILLAMOOK.COM"/>
  </r>
  <r>
    <s v="DFA DAIRICONCEPTS/NM"/>
    <s v="DAI1015"/>
    <s v="Carlee Luscombe"/>
    <s v="portalesap@dfamilk.com; cluscombe@dfamilk.com"/>
    <d v="2024-01-03T00:00:00"/>
    <s v="1820 SOUTH INDUSTRIAL DR"/>
    <s v="PORTALES"/>
    <x v="21"/>
    <x v="241"/>
    <n v="193605"/>
    <s v="Job"/>
    <d v="2023-11-06T00:00:00"/>
    <x v="3"/>
    <s v="QVS95     "/>
    <s v="Freight Charges"/>
    <n v="2"/>
    <n v="284.95999999999998"/>
    <n v="142.47999999999999"/>
    <n v="35.619999999999997"/>
    <s v="Eric Bryant "/>
    <s v="DQCIAccountsReceivable@EurofinsUS.com; portalesap@dfamilk.com "/>
  </r>
  <r>
    <s v="Saputo Cheese USA Inc. - Delhi, NY"/>
    <s v="MOR1005"/>
    <s v="Ashley Bowker   Amanda Lacey"/>
    <s v="Ashley.Bowker@saputo.com; Amanda.Lacey@Saputo.com"/>
    <d v="2024-01-29T00:00:00"/>
    <s v="40236 STATE HWY 10"/>
    <s v="DELHI"/>
    <x v="16"/>
    <x v="290"/>
    <n v="197545"/>
    <s v="Job"/>
    <d v="2023-12-08T00:00:00"/>
    <x v="3"/>
    <s v="QVS95     "/>
    <s v="Freight Charges"/>
    <n v="1"/>
    <n v="142.72"/>
    <n v="142.72"/>
    <n v="35.68"/>
    <s v="Ashley Bowker"/>
    <s v="scusaapinvoices@saputo.com; apsdfusa_imaging@saputo.com"/>
  </r>
  <r>
    <s v="Saputo Cheese USA Inc. - Delhi, NY"/>
    <s v="MOR1005"/>
    <s v="Ashley Bowker   Amanda Lacey"/>
    <s v="Ashley.Bowker@saputo.com; Amanda.Lacey@Saputo.com"/>
    <d v="2024-02-26T00:00:00"/>
    <s v="40236 STATE HWY 10"/>
    <s v="DELHI"/>
    <x v="16"/>
    <x v="290"/>
    <n v="197547"/>
    <s v="Job"/>
    <d v="2023-12-08T00:00:00"/>
    <x v="3"/>
    <s v="QVS95     "/>
    <s v="Freight Charges"/>
    <n v="1"/>
    <n v="143.4"/>
    <n v="143.4"/>
    <n v="35.85"/>
    <s v="Ashley Bowker"/>
    <s v="scusaapinvoices@saputo.com; apsdfusa_imaging@saputo.com"/>
  </r>
  <r>
    <s v="KRAFT HEINZ COMPANY- TULARE"/>
    <s v="KRA1120"/>
    <s v="Seng Moua"/>
    <s v="seng.moua@us.lactalis.com; danielle.medina@us.lactalis.com"/>
    <d v="2024-02-05T00:00:00"/>
    <s v="10800 AVENUE 184"/>
    <s v="TULARE"/>
    <x v="7"/>
    <x v="63"/>
    <n v="201761"/>
    <s v="Job"/>
    <d v="2023-12-19T00:00:00"/>
    <x v="3"/>
    <s v="QVS95     "/>
    <s v="Freight Charges"/>
    <n v="1"/>
    <n v="143.80000000000001"/>
    <n v="143.80000000000001"/>
    <n v="35.950000000000003"/>
    <m/>
    <s v="DQCIAccountsReceivable@EurofinsUS.com"/>
  </r>
  <r>
    <s v="KRAFT HEINZ COMPANY- TULARE"/>
    <s v="KRA1120"/>
    <s v="Seng Moua"/>
    <s v="seng.moua@us.lactalis.com; danielle.medina@us.lactalis.com"/>
    <d v="2024-02-21T00:00:00"/>
    <s v="10800 AVENUE 184"/>
    <s v="TULARE"/>
    <x v="7"/>
    <x v="63"/>
    <n v="204132"/>
    <s v="Y8GX"/>
    <d v="2024-02-21T00:00:00"/>
    <x v="3"/>
    <s v="QVS95     "/>
    <s v="Freight Charges"/>
    <n v="2"/>
    <n v="288.56"/>
    <n v="144.28"/>
    <n v="36.07"/>
    <m/>
    <s v="DQCIAccountsReceivable@EurofinsUS.com"/>
  </r>
  <r>
    <s v="AGROPUR INC/JEROME CHEESE CO"/>
    <s v="JER1010"/>
    <s v="LINDA HARRIS"/>
    <s v="linda.harris@agropur.com; Jec.Lab@agropur.com"/>
    <d v="2024-02-20T00:00:00"/>
    <s v="547 WEST NEZ PERCE AVE"/>
    <s v="JEROME"/>
    <x v="19"/>
    <x v="221"/>
    <n v="201530"/>
    <s v="Job"/>
    <d v="2023-12-15T00:00:00"/>
    <x v="3"/>
    <s v="QVS95     "/>
    <s v="Freight Charges"/>
    <n v="2"/>
    <n v="289.44"/>
    <n v="144.72"/>
    <n v="36.18"/>
    <s v="LINDA HARRIS"/>
    <s v=" jec.purchasing@agropur.com"/>
  </r>
  <r>
    <s v="DARIGOLD - SUNNYSIDE 102"/>
    <s v="WES1018"/>
    <s v="Raul Castro"/>
    <s v="sunnysideQAmanagement@darigold.com;raul.castro@darigold.com; luis.franco@darigold.com"/>
    <d v="2024-01-16T00:00:00"/>
    <s v="400 ALEXANDER ROAD"/>
    <s v="SUNNYSIDE"/>
    <x v="20"/>
    <x v="285"/>
    <n v="193079"/>
    <s v="Job"/>
    <d v="2023-11-03T00:00:00"/>
    <x v="3"/>
    <s v="QVS95     "/>
    <s v="Freight Charges"/>
    <n v="1"/>
    <n v="146.4"/>
    <n v="146.4"/>
    <n v="36.6"/>
    <s v="ACCOUNTS PAYABLE"/>
    <s v="APinvoices@darigold.com"/>
  </r>
  <r>
    <s v="LEPRINO FOODS/LEMOORE WEST"/>
    <s v="LEP1051"/>
    <s v="Edgar Raygova"/>
    <s v="jdipiero@leprinofoods.com"/>
    <d v="2024-02-19T00:00:00"/>
    <s v="351 Belle Haven Drive"/>
    <s v="Lemoore"/>
    <x v="7"/>
    <x v="328"/>
    <n v="203992"/>
    <s v="Y8GX"/>
    <d v="2024-02-12T00:00:00"/>
    <x v="3"/>
    <s v="QVS95     "/>
    <s v="Freight Charges"/>
    <n v="1"/>
    <n v="147.12"/>
    <n v="147.12"/>
    <n v="36.78"/>
    <s v="Edgar Raygova"/>
    <s v="accountspayable@leprinofoods.com"/>
  </r>
  <r>
    <s v="DARIGOLD - SUNNYSIDE 102"/>
    <s v="WES1018"/>
    <s v="Raul Castro"/>
    <s v="sunnysideQAmanagement@darigold.com;raul.castro@darigold.com; luis.franco@darigold.com"/>
    <d v="2024-02-27T00:00:00"/>
    <s v="400 ALEXANDER ROAD"/>
    <s v="SUNNYSIDE"/>
    <x v="20"/>
    <x v="285"/>
    <n v="193085"/>
    <s v="Job"/>
    <d v="2023-11-03T00:00:00"/>
    <x v="3"/>
    <s v="QVS95     "/>
    <s v="Freight Charges"/>
    <n v="1"/>
    <n v="147.84"/>
    <n v="147.84"/>
    <n v="36.96"/>
    <s v="ACCOUNTS PAYABLE"/>
    <s v="APinvoices@darigold.com"/>
  </r>
  <r>
    <s v="Land O'Lakes - Tulare, CA"/>
    <s v="DAI1000"/>
    <s v="Steven Correia  Ronie Sandoval"/>
    <s v="SCorreia@landolakes.com; RPhengsavath2@landolakes.com"/>
    <d v="2024-01-15T00:00:00"/>
    <s v="400 SOUTH M ST"/>
    <s v="TULARE"/>
    <x v="7"/>
    <x v="63"/>
    <n v="196594"/>
    <s v="Job"/>
    <d v="2023-12-08T00:00:00"/>
    <x v="2"/>
    <s v="QVS95     "/>
    <s v="Freight Charges"/>
    <n v="1"/>
    <n v="148.91999999999999"/>
    <n v="148.91999999999999"/>
    <n v="37.229999999999997"/>
    <s v=""/>
    <s v="DQCIAccountsReceivable@EurofinsUS.com"/>
  </r>
  <r>
    <s v="KEMPS CEDARBURG PLANT"/>
    <s v="MAR1003"/>
    <s v="MICHELLE RUDOLL, BILL BLANCHARD"/>
    <s v="michelle.rudoll@kemps.com; bill.blanchard@kemps.com; donna.mueller@kemps.com; bill.blanchard@kemps.com"/>
    <d v="2024-02-26T00:00:00"/>
    <s v="W55 N155 MCKINLEY BLVD"/>
    <s v="CEDARBURG"/>
    <x v="0"/>
    <x v="41"/>
    <n v="195676"/>
    <s v="Job"/>
    <d v="2023-12-05T00:00:00"/>
    <x v="3"/>
    <s v="QVS95     "/>
    <s v="Freight Charges"/>
    <n v="1"/>
    <n v="149.47999999999999"/>
    <n v="149.47999999999999"/>
    <n v="37.369999999999997"/>
    <s v=""/>
    <s v="KempsAP@kemps.com"/>
  </r>
  <r>
    <s v="Fairlife Goodyear"/>
    <s v="FAI1060"/>
    <s v="Brandon Mcilhargey"/>
    <s v="brandonm@fairlife.com"/>
    <d v="2024-01-03T00:00:00"/>
    <s v="3100 N Cotton Lane"/>
    <s v="Goodyear"/>
    <x v="18"/>
    <x v="164"/>
    <n v="192577"/>
    <s v="Job"/>
    <d v="2023-11-03T00:00:00"/>
    <x v="3"/>
    <s v="QVS95     "/>
    <s v="Freight Charges"/>
    <n v="1"/>
    <n v="149.72"/>
    <n v="149.72"/>
    <n v="37.43"/>
    <s v="Brandon Mcilhargey"/>
    <s v="brandonm@fairlife.com; accountspayable@fairlife.com"/>
  </r>
  <r>
    <s v="SAPUTO - TULARE - PAIGE"/>
    <s v="SAP1031"/>
    <s v="JASON FLORES"/>
    <s v="jason.flores@saputo.com; Ibrahim.Alzghoul@saputo.com; albert.villarreal@saputo.com"/>
    <d v="2024-02-06T00:00:00"/>
    <s v="800 E PAIGE"/>
    <s v="TULARE"/>
    <x v="7"/>
    <x v="63"/>
    <n v="203804"/>
    <s v="Job"/>
    <d v="2024-02-01T00:00:00"/>
    <x v="3"/>
    <s v="QVS95     "/>
    <s v="Freight Charges"/>
    <n v="1"/>
    <n v="149.88"/>
    <n v="149.88"/>
    <n v="37.47"/>
    <s v="JASON FLORES"/>
    <s v="scusaapinvoices@saputo.com; tularepaigeinvoice@saputo.com; DL_US_TularePaige_Invoice@Saputo.com"/>
  </r>
  <r>
    <s v="Edacious, PCB"/>
    <s v="EDA1000"/>
    <s v="Jill Clapterton"/>
    <s v="jill@edacious.com"/>
    <d v="2024-01-22T00:00:00"/>
    <s v="260 Cedar Hill Street"/>
    <s v="Marlborough"/>
    <x v="17"/>
    <x v="329"/>
    <n v="203374"/>
    <s v="Y8GX"/>
    <d v="2024-01-18T00:00:00"/>
    <x v="3"/>
    <s v="QVS95     "/>
    <s v="Freight Charges"/>
    <n v="1"/>
    <n v="150.08000000000001"/>
    <n v="150.08000000000001"/>
    <n v="37.520000000000003"/>
    <s v="Benjamin Bird"/>
    <s v="B.bird@edacious.com;  jill@edacious.com      "/>
  </r>
  <r>
    <s v="TILLAMOOK COUNTY CREAMERY ASSN"/>
    <s v="TIL1010"/>
    <s v="AMY SPENCE"/>
    <s v="Aspence@tillamook.com; ksatter@tillamook.com;PStenberg@tillamook.com; mtitterington@tillamook.com"/>
    <d v="2024-01-23T00:00:00"/>
    <s v="4175 HWY 101 NORTH"/>
    <s v="TILLAMOOK"/>
    <x v="38"/>
    <x v="180"/>
    <n v="194429"/>
    <s v="Job"/>
    <d v="2023-11-10T00:00:00"/>
    <x v="2"/>
    <s v="QVS95     "/>
    <s v="Freight Charges"/>
    <n v="1"/>
    <n v="150.63999999999999"/>
    <n v="150.63999999999999"/>
    <n v="37.659999999999997"/>
    <s v="AMY SPENCE"/>
    <s v="AP@TILLAMOOK.COM"/>
  </r>
  <r>
    <s v="Fairlife Goodyear"/>
    <s v="FAI1060"/>
    <s v="Brandon Mcilhargey"/>
    <s v="brandonm@fairlife.com"/>
    <d v="2024-02-26T00:00:00"/>
    <s v="3100 N Cotton Lane"/>
    <s v="Goodyear"/>
    <x v="18"/>
    <x v="164"/>
    <n v="192579"/>
    <s v="Job"/>
    <d v="2023-11-03T00:00:00"/>
    <x v="3"/>
    <s v="QVS95     "/>
    <s v="Freight Charges"/>
    <n v="1"/>
    <n v="150.72"/>
    <n v="150.72"/>
    <n v="37.68"/>
    <s v="Brandon Mcilhargey"/>
    <s v="brandonm@fairlife.com; accountspayable@fairlife.com"/>
  </r>
  <r>
    <s v="Dean Foods - Sharpsville, PA"/>
    <s v="DEA1007"/>
    <s v="DUSTIN RATH "/>
    <s v="dustin.rath@dfamilk.com"/>
    <d v="2024-02-12T00:00:00"/>
    <s v="1858 ONEIDA LANE"/>
    <s v="SHARPSVILLE"/>
    <x v="1"/>
    <x v="313"/>
    <n v="197785"/>
    <s v="Job"/>
    <d v="2023-12-08T00:00:00"/>
    <x v="3"/>
    <s v="QVS95     "/>
    <s v="Freight Charges"/>
    <n v="1"/>
    <n v="153.04"/>
    <n v="153.04"/>
    <n v="38.26"/>
    <s v="DUSTIN RATH "/>
    <s v="invoices@deanfoods.coupahost.com"/>
  </r>
  <r>
    <s v="SPORTA FORWARDING"/>
    <s v="LAL1005"/>
    <s v="LUIS MIGUEL RAMIREZ"/>
    <s v="luismiguel.ramirez@grupolala.com"/>
    <d v="2024-01-30T00:00:00"/>
    <s v="1530 GOODYEAR DR"/>
    <s v="EL PASO"/>
    <x v="15"/>
    <x v="330"/>
    <n v="201839"/>
    <s v="Job"/>
    <d v="2023-12-20T00:00:00"/>
    <x v="3"/>
    <s v="QVS95     "/>
    <s v="Freight Charges"/>
    <n v="3"/>
    <n v="480.04"/>
    <n v="160.01333333333335"/>
    <n v="40.003333333333337"/>
    <s v="COMERCIALIZADORA DE LÁCTEOS Y DERIVADOS, S.A. DE C"/>
    <s v="luismiguel.ramirez@grupolala.com"/>
  </r>
  <r>
    <s v="SAPUTO DAIRY PRODUCTS OF CANADA G.P."/>
    <s v="SAP1027"/>
    <s v="ANNE MARIE BAILEY           "/>
    <s v="annemarie.bailey@saputo.com"/>
    <d v="2024-03-04T00:00:00"/>
    <s v="5410 GAETZ AVE"/>
    <s v="RED DEER"/>
    <x v="44"/>
    <x v="267"/>
    <n v="201431"/>
    <s v="Job"/>
    <d v="2023-12-14T00:00:00"/>
    <x v="3"/>
    <s v="QVS95     "/>
    <s v="Freight Charges"/>
    <n v="1"/>
    <n v="160.83000000000001"/>
    <n v="160.83000000000001"/>
    <n v="40.207500000000003"/>
    <s v="ANNE MARIE BAILEY            CANADA"/>
    <s v="annemarie.bailey@saputo.com;scusaapinvoices@saputo.com"/>
  </r>
  <r>
    <s v="SPORTA FORWARDING"/>
    <s v="LAL1005"/>
    <s v="LUIS MIGUEL RAMIREZ"/>
    <s v="luismiguel.ramirez@grupolala.com"/>
    <d v="2024-01-03T00:00:00"/>
    <s v="1530 GOODYEAR DR"/>
    <s v="EL PASO"/>
    <x v="15"/>
    <x v="330"/>
    <n v="201838"/>
    <s v="Job"/>
    <d v="2023-12-20T00:00:00"/>
    <x v="3"/>
    <s v="QVS95     "/>
    <s v="Freight Charges"/>
    <n v="3"/>
    <n v="482.96"/>
    <n v="160.98666666666665"/>
    <n v="40.246666666666663"/>
    <s v="COMERCIALIZADORA DE LÁCTEOS Y DERIVADOS, S.A. DE C"/>
    <s v="luismiguel.ramirez@grupolala.com"/>
  </r>
  <r>
    <s v="Richmond Beverage Solutions, LLC (DFA)"/>
    <s v="SMI1011"/>
    <s v="Jeorgene Gaddy"/>
    <s v="jeorgenegaddy@SmithFoods.com"/>
    <d v="2024-02-12T00:00:00"/>
    <s v="1590 N.W. 11TH STREET"/>
    <s v="RICHMOND"/>
    <x v="26"/>
    <x v="171"/>
    <n v="198439"/>
    <s v="Job"/>
    <d v="2023-12-08T00:00:00"/>
    <x v="3"/>
    <s v="QVS95     "/>
    <s v="Freight Charges"/>
    <n v="1"/>
    <n v="161.16"/>
    <n v="161.16"/>
    <n v="40.29"/>
    <s v="Jeorgene Gaddy"/>
    <s v="dairybrandsinvoices@dfamilk.com; christina.alexander6@dfamilk.com"/>
  </r>
  <r>
    <s v="Lactalis Canada - Mitchell"/>
    <s v="PAR1130"/>
    <s v="Dianne MacLeod  EDWARD DAVIES"/>
    <s v="mitchell_lab@parmalat.ca; Ed.DAVIES@ca.lactalis.com; Dianne.MACLEOD@ca.lactalis.com"/>
    <d v="2024-02-13T00:00:00"/>
    <s v="100 ST GEORGE STREET"/>
    <s v="MITCHELL"/>
    <x v="43"/>
    <x v="308"/>
    <n v="201496"/>
    <s v="Job"/>
    <d v="2023-12-15T00:00:00"/>
    <x v="3"/>
    <s v="QVS95     "/>
    <s v="Freight Charges"/>
    <n v="1"/>
    <n v="161.16"/>
    <n v="161.16"/>
    <n v="40.29"/>
    <s v="ACCOUNTS PAYABLE DEPARTMENT"/>
    <s v="Central.Invoices@ca.lactalis.com"/>
  </r>
  <r>
    <s v="SPORTA FORWARDING"/>
    <s v="LAL1005"/>
    <s v="LUIS MIGUEL RAMIREZ"/>
    <s v="luismiguel.ramirez@grupolala.com"/>
    <d v="2024-02-27T00:00:00"/>
    <s v="1530 GOODYEAR DR"/>
    <s v="EL PASO"/>
    <x v="15"/>
    <x v="330"/>
    <n v="201840"/>
    <s v="Job"/>
    <d v="2023-12-20T00:00:00"/>
    <x v="3"/>
    <s v="QVS95     "/>
    <s v="Freight Charges"/>
    <n v="3"/>
    <n v="484.8"/>
    <n v="161.6"/>
    <n v="40.4"/>
    <s v="COMERCIALIZADORA DE LÁCTEOS Y DERIVADOS, S.A. DE C"/>
    <s v="luismiguel.ramirez@grupolala.com"/>
  </r>
  <r>
    <s v="SAPUTO DAIRY PRODUCTS OF CANADA G.P."/>
    <s v="SAP1027"/>
    <s v="ANNE MARIE BAILEY           "/>
    <s v="annemarie.bailey@saputo.com"/>
    <d v="2024-02-26T00:00:00"/>
    <s v="5410 GAETZ AVE"/>
    <s v="RED DEER"/>
    <x v="44"/>
    <x v="267"/>
    <n v="204137"/>
    <s v="Y8GX"/>
    <d v="2024-02-22T00:00:00"/>
    <x v="3"/>
    <s v="QVS95     "/>
    <s v="Freight Charges"/>
    <n v="1"/>
    <n v="161.82"/>
    <n v="161.82"/>
    <n v="40.454999999999998"/>
    <s v="ANNE MARIE BAILEY            CANADA"/>
    <s v="annemarie.bailey@saputo.com;scusaapinvoices@saputo.com"/>
  </r>
  <r>
    <s v="Richmond Beverage Solutions, LLC (DFA)"/>
    <s v="SMI1011"/>
    <s v="Jeorgene Gaddy"/>
    <s v="jeorgenegaddy@SmithFoods.com"/>
    <d v="2024-01-16T00:00:00"/>
    <s v="1590 N.W. 11TH STREET"/>
    <s v="RICHMOND"/>
    <x v="26"/>
    <x v="171"/>
    <n v="198438"/>
    <s v="Job"/>
    <d v="2023-12-08T00:00:00"/>
    <x v="3"/>
    <s v="QVS95     "/>
    <s v="Freight Charges"/>
    <n v="1"/>
    <n v="165.88"/>
    <n v="165.88"/>
    <n v="41.47"/>
    <s v="Jeorgene Gaddy"/>
    <s v="dairybrandsinvoices@dfamilk.com; christina.alexander6@dfamilk.com"/>
  </r>
  <r>
    <s v="Lactalis Canada - Mitchell"/>
    <s v="PAR1130"/>
    <s v="Dianne MacLeod  EDWARD DAVIES"/>
    <s v="mitchell_lab@parmalat.ca; Ed.DAVIES@ca.lactalis.com; Dianne.MACLEOD@ca.lactalis.com"/>
    <d v="2024-01-15T00:00:00"/>
    <s v="100 ST GEORGE STREET"/>
    <s v="MITCHELL"/>
    <x v="43"/>
    <x v="308"/>
    <n v="201494"/>
    <s v="Job"/>
    <d v="2023-12-15T00:00:00"/>
    <x v="3"/>
    <s v="QVS95     "/>
    <s v="Freight Charges"/>
    <n v="1"/>
    <n v="167.25"/>
    <n v="167.25"/>
    <n v="41.8125"/>
    <s v="ACCOUNTS PAYABLE DEPARTMENT"/>
    <s v="Central.Invoices@ca.lactalis.com"/>
  </r>
  <r>
    <s v="ORGANIC VALLEY/MCMINVILLE CREAMERY"/>
    <s v="FAR1005"/>
    <s v="JESSICA LEWIS Rosie Newton"/>
    <s v="jessica.lewis@organicvalley.coop;Rosemarie.Clark@organicvalley.coop,emily.platt@organicvalley.coop"/>
    <d v="2024-01-23T00:00:00"/>
    <s v="700 NORTH HWY 99 WEST"/>
    <s v="MCMINNVILLE"/>
    <x v="38"/>
    <x v="179"/>
    <n v="202291"/>
    <s v="Job"/>
    <d v="2023-12-29T00:00:00"/>
    <x v="3"/>
    <s v="QVS95     "/>
    <s v="Freight Charges"/>
    <n v="1"/>
    <n v="167.64"/>
    <n v="167.64"/>
    <n v="41.91"/>
    <s v="JESSICA LEWIS"/>
    <s v="accountspayable@organicvalley.coop; Rosemarie.Clark@organicvalley.coop; accountspayable@organicvalley.com"/>
  </r>
  <r>
    <s v="Organic Milk Exchange"/>
    <s v="ORG1040"/>
    <s v="Alex Meldrum"/>
    <s v="alexander.meldrum@wildrosefoods.com"/>
    <d v="2024-02-19T00:00:00"/>
    <s v="18555 SW Teton Ave"/>
    <s v="Tualatin"/>
    <x v="38"/>
    <x v="272"/>
    <n v="204072"/>
    <s v="Job"/>
    <d v="2024-02-19T00:00:00"/>
    <x v="3"/>
    <s v="QVS95     "/>
    <s v="Freight Charges"/>
    <n v="1"/>
    <n v="167.64"/>
    <n v="167.64"/>
    <n v="41.91"/>
    <s v="Alex Meldrum"/>
    <s v="alexander.meldrum@wildrosefoods.com; accountspayable@keystone-pacific.com"/>
  </r>
  <r>
    <s v="Lactalis Canada - Winnipeg"/>
    <s v="PAR1080"/>
    <s v="Anita Lakic"/>
    <s v="anita.lakic@parmalat.ca; cst49254@livingstonintl.com; brailen.smith@ca.lactalis.com"/>
    <d v="2024-01-15T00:00:00"/>
    <s v="330 Mazenod Road"/>
    <s v="Winnipeg"/>
    <x v="42"/>
    <x v="263"/>
    <n v="198532"/>
    <s v="Job"/>
    <d v="2023-12-08T00:00:00"/>
    <x v="3"/>
    <s v="QVS95     "/>
    <s v="Freight Charges"/>
    <n v="1"/>
    <n v="167.79"/>
    <n v="167.79"/>
    <n v="41.947499999999998"/>
    <s v="ACCTS PAYABLE"/>
    <s v="Central.Invoices@ca.lactalis.com; anita_lakic@parmalat.ca"/>
  </r>
  <r>
    <s v="Lactalis Canada - Winnipeg"/>
    <s v="PAR1080"/>
    <s v="Anita Lakic"/>
    <s v="anita.lakic@parmalat.ca; cst49254@livingstonintl.com; brailen.smith@ca.lactalis.com"/>
    <d v="2024-01-02T00:00:00"/>
    <s v="330 Mazenod Road"/>
    <s v="Winnipeg"/>
    <x v="42"/>
    <x v="263"/>
    <n v="198531"/>
    <s v="Job"/>
    <d v="2023-12-08T00:00:00"/>
    <x v="3"/>
    <s v="QVS95     "/>
    <s v="Freight Charges"/>
    <n v="1"/>
    <n v="171.03"/>
    <n v="171.03"/>
    <n v="42.7575"/>
    <s v="ACCTS PAYABLE"/>
    <s v="Central.Invoices@ca.lactalis.com; anita_lakic@parmalat.ca"/>
  </r>
  <r>
    <s v="PRAIRIE FARMS DAIRY"/>
    <s v="PRA1011"/>
    <s v="MARVIN KUHN - yes different zip codes for ship/b"/>
    <s v="quincylab@prairiefarms.com"/>
    <d v="2024-01-29T00:00:00"/>
    <s v="415 - N 24TH STREET"/>
    <s v="QUINCY"/>
    <x v="8"/>
    <x v="331"/>
    <n v="203375"/>
    <s v="Y8GX"/>
    <d v="2024-01-18T00:00:00"/>
    <x v="3"/>
    <s v="QVS95     "/>
    <s v="Freight Charges"/>
    <n v="1"/>
    <n v="171.08"/>
    <n v="171.08"/>
    <n v="42.77"/>
    <s v="MARVIN KUHN - yes different zip codes for ship/bil"/>
    <s v="DTravis@prairiefarms.com"/>
  </r>
  <r>
    <s v="Lactalis Canada - Winnipeg"/>
    <s v="PAR1080"/>
    <s v="Anita Lakic"/>
    <s v="anita.lakic@parmalat.ca; cst49254@livingstonintl.com; brailen.smith@ca.lactalis.com"/>
    <d v="2024-01-29T00:00:00"/>
    <s v="330 Mazenod Road"/>
    <s v="Winnipeg"/>
    <x v="42"/>
    <x v="263"/>
    <n v="198533"/>
    <s v="Job"/>
    <d v="2023-12-08T00:00:00"/>
    <x v="3"/>
    <s v="QVS95     "/>
    <s v="Freight Charges"/>
    <n v="1"/>
    <n v="171.39"/>
    <n v="171.39"/>
    <n v="42.847499999999997"/>
    <s v="ACCTS PAYABLE"/>
    <s v="Central.Invoices@ca.lactalis.com; anita_lakic@parmalat.ca"/>
  </r>
  <r>
    <s v="Lactalis Canada - Winnipeg"/>
    <s v="PAR1080"/>
    <s v="Anita Lakic"/>
    <s v="anita.lakic@parmalat.ca; cst49254@livingstonintl.com; brailen.smith@ca.lactalis.com"/>
    <d v="2024-02-26T00:00:00"/>
    <s v="330 Mazenod Road"/>
    <s v="Winnipeg"/>
    <x v="42"/>
    <x v="263"/>
    <n v="198535"/>
    <s v="Job"/>
    <d v="2023-12-08T00:00:00"/>
    <x v="3"/>
    <s v="QVS95     "/>
    <s v="Freight Charges"/>
    <n v="1"/>
    <n v="171.75"/>
    <n v="171.75"/>
    <n v="42.9375"/>
    <s v="ACCTS PAYABLE"/>
    <s v="Central.Invoices@ca.lactalis.com; anita_lakic@parmalat.ca"/>
  </r>
  <r>
    <s v="Lactalis Canada - Winnipeg"/>
    <s v="PAR1080"/>
    <s v="Anita Lakic"/>
    <s v="anita.lakic@parmalat.ca; cst49254@livingstonintl.com; brailen.smith@ca.lactalis.com"/>
    <d v="2024-02-12T00:00:00"/>
    <s v="330 Mazenod Road"/>
    <s v="Winnipeg"/>
    <x v="42"/>
    <x v="263"/>
    <n v="198534"/>
    <s v="Job"/>
    <d v="2023-12-08T00:00:00"/>
    <x v="3"/>
    <s v="QVS95     "/>
    <s v="Freight Charges"/>
    <n v="1"/>
    <n v="173.16"/>
    <n v="173.16"/>
    <n v="43.29"/>
    <s v="ACCTS PAYABLE"/>
    <s v="Central.Invoices@ca.lactalis.com; anita_lakic@parmalat.ca"/>
  </r>
  <r>
    <s v="TILLAMOOK COUNTY CREAMERY ASSN"/>
    <s v="TIL1010"/>
    <s v="AMY SPENCE"/>
    <s v="Aspence@tillamook.com; ksatter@tillamook.com;PStenberg@tillamook.com; mtitterington@tillamook.com"/>
    <d v="2024-02-27T00:00:00"/>
    <s v="4175 HWY 101 NORTH"/>
    <s v="TILLAMOOK"/>
    <x v="38"/>
    <x v="180"/>
    <n v="194434"/>
    <s v="Job"/>
    <d v="2023-11-10T00:00:00"/>
    <x v="2"/>
    <s v="QVS95     "/>
    <s v="Freight Charges"/>
    <n v="1"/>
    <n v="178.41"/>
    <n v="178.41"/>
    <n v="44.602499999999999"/>
    <s v="AMY SPENCE"/>
    <s v="AP@TILLAMOOK.COM"/>
  </r>
  <r>
    <s v="AURORA ORGANIC DAIRY"/>
    <s v="AUR1020"/>
    <s v="Dennis Nowell Aleea Paulsen"/>
    <s v="dnowell@aodmilk.com; apaulsen@aodmilk.com"/>
    <d v="2024-01-30T00:00:00"/>
    <s v="4525 WACO ROAD"/>
    <s v="COLUMBIA"/>
    <x v="10"/>
    <x v="332"/>
    <n v="198110"/>
    <s v="Job"/>
    <d v="2023-12-08T00:00:00"/>
    <x v="3"/>
    <s v="QVS95     "/>
    <s v="Freight Charges"/>
    <n v="1"/>
    <n v="179"/>
    <n v="179"/>
    <n v="44.75"/>
    <s v="Dennis Nowell"/>
    <s v="AP_Como@aodmilk.com"/>
  </r>
  <r>
    <s v="FAGE USA Dairy Industry Inc."/>
    <s v="FAG1010"/>
    <s v="ANDREA FOOTE/LAB; Patrick Walsh"/>
    <s v="andrea.foote@mail.fage; patrick.walsh@mail.fage"/>
    <d v="2024-01-29T00:00:00"/>
    <s v="1 OPPORTUNITY DRIVE"/>
    <s v="JOHNSTOWN"/>
    <x v="16"/>
    <x v="129"/>
    <n v="203525"/>
    <s v="Y8GX"/>
    <d v="2024-01-25T00:00:00"/>
    <x v="3"/>
    <s v="QVS95     "/>
    <s v="Freight Charges"/>
    <n v="1"/>
    <n v="182.2"/>
    <n v="182.2"/>
    <n v="45.55"/>
    <s v="ANDREA FOOTE"/>
    <s v="accountspayable.us@mail.fage"/>
  </r>
  <r>
    <s v="Savencia Cheese - Fleur De Lait-East"/>
    <s v="FLE1010"/>
    <s v="Sue Liss "/>
    <s v="Sue.Liss@savencia.com; Judy.Oliver@savencia.com; Dawn.Allwein@savencia.com"/>
    <d v="2024-02-12T00:00:00"/>
    <s v="150 WEST JACKSON ST"/>
    <s v="NEW HOLLAND"/>
    <x v="1"/>
    <x v="333"/>
    <n v="195036"/>
    <s v="Job"/>
    <d v="2023-11-21T00:00:00"/>
    <x v="3"/>
    <s v="QVS95     "/>
    <s v="Freight Charges"/>
    <n v="1"/>
    <n v="183.6"/>
    <n v="183.6"/>
    <n v="45.9"/>
    <s v="Judy Oliver"/>
    <s v="FDLE.AP@savenciacheeseusa.com"/>
  </r>
  <r>
    <s v="DAIRYMEN S MILK COMPANY / BORDEN DAIRY"/>
    <s v="DAI1059"/>
    <s v="DIANA WHITMER  DAVE   "/>
    <s v="diana.whitmer@bordendairy.com"/>
    <d v="2024-02-12T00:00:00"/>
    <s v="3068 W 106TH ST"/>
    <s v="CLEVELAND"/>
    <x v="13"/>
    <x v="232"/>
    <n v="203883"/>
    <s v="Y8GX"/>
    <d v="2024-02-06T00:00:00"/>
    <x v="3"/>
    <s v="QVS95     "/>
    <s v="Freight Charges"/>
    <n v="1"/>
    <n v="183.6"/>
    <n v="183.6"/>
    <n v="45.9"/>
    <s v="DIANA WHITMER  DAVE DZUREC  DALE SMITH"/>
    <s v="Cleveland.AP@Bordendairy.com"/>
  </r>
  <r>
    <s v="MILK SPECIALTIES GLOBAL"/>
    <s v="MIL1090"/>
    <s v="Alan Abney Beth Koenig"/>
    <s v="AAbney@milkspecialties.com; BKoenig@milkspecialties.com"/>
    <d v="2024-02-27T00:00:00"/>
    <s v="715 N DIVISADERO ST"/>
    <s v="VISALIA"/>
    <x v="7"/>
    <x v="175"/>
    <n v="193641"/>
    <s v="Job"/>
    <d v="2023-11-07T00:00:00"/>
    <x v="3"/>
    <s v="QVS95     "/>
    <s v="Freight Charges"/>
    <n v="1"/>
    <n v="184"/>
    <n v="184"/>
    <n v="46"/>
    <s v="ACCOUNTS PAYABLE"/>
    <s v="actpay@milkspecialties.com"/>
  </r>
  <r>
    <s v="DANONE - DALLAS"/>
    <s v="WHI1040"/>
    <s v="AMANDA HALEPASKA "/>
    <s v="Jeanne.milligan@danone.com; Amanda.HALEPASKA@danone.com"/>
    <d v="2024-02-19T00:00:00"/>
    <s v="3333 DAN MORTON DRIVE"/>
    <s v="DALLAS"/>
    <x v="15"/>
    <x v="122"/>
    <n v="204070"/>
    <s v="Y8GX"/>
    <d v="2024-02-19T00:00:00"/>
    <x v="3"/>
    <s v="QVS95     "/>
    <s v="Freight Charges"/>
    <n v="1"/>
    <n v="187.44"/>
    <n v="187.44"/>
    <n v="46.86"/>
    <s v="AMANDA HALEPASKA "/>
    <s v="DanoneUSInvoices@danone.com; jeanne.milligan@danone.com"/>
  </r>
  <r>
    <s v="Richmond Beverage Solutions, LLC (DFA)"/>
    <s v="SMI1011"/>
    <s v="Jeorgene Gaddy"/>
    <s v="jeorgenegaddy@SmithFoods.com"/>
    <d v="2024-02-26T00:00:00"/>
    <s v="1590 N.W. 11TH STREET"/>
    <s v="RICHMOND"/>
    <x v="26"/>
    <x v="171"/>
    <n v="204150"/>
    <s v="Y8GX"/>
    <d v="2024-02-23T00:00:00"/>
    <x v="3"/>
    <s v="QVS95     "/>
    <s v="Freight Charges"/>
    <n v="1"/>
    <n v="188.92"/>
    <n v="188.92"/>
    <n v="47.23"/>
    <s v="Jeorgene Gaddy"/>
    <s v="dairybrandsinvoices@dfamilk.com; christina.alexander6@dfamilk.com"/>
  </r>
  <r>
    <s v="Darigold - Spokane, WA"/>
    <s v="INL1010"/>
    <s v="RYAN TEETER  DEANNA DEBELLONIA"/>
    <s v="Ryan.Teeter@darigold.com; deanna.debellonia@darigold.com"/>
    <d v="2024-01-15T00:00:00"/>
    <s v="33 EAST FRANCIS AVE"/>
    <s v="SPOKANE"/>
    <x v="20"/>
    <x v="334"/>
    <n v="195572"/>
    <s v="Job"/>
    <d v="2023-12-04T00:00:00"/>
    <x v="3"/>
    <s v="QVS95     "/>
    <s v="Freight Charges"/>
    <n v="1"/>
    <n v="189.72"/>
    <n v="189.72"/>
    <n v="47.43"/>
    <s v=""/>
    <s v="APinvoices@darigold.com"/>
  </r>
  <r>
    <s v="Darigold - Spokane, WA"/>
    <s v="INL1010"/>
    <s v="RYAN TEETER  DEANNA DEBELLONIA"/>
    <s v="Ryan.Teeter@darigold.com; deanna.debellonia@darigold.com"/>
    <d v="2024-01-02T00:00:00"/>
    <s v="33 EAST FRANCIS AVE"/>
    <s v="SPOKANE"/>
    <x v="20"/>
    <x v="334"/>
    <n v="195571"/>
    <s v="Job"/>
    <d v="2023-12-04T00:00:00"/>
    <x v="3"/>
    <s v="QVS95     "/>
    <s v="Freight Charges"/>
    <n v="1"/>
    <n v="190.32"/>
    <n v="190.32"/>
    <n v="47.58"/>
    <s v=""/>
    <s v="APinvoices@darigold.com"/>
  </r>
  <r>
    <s v="MILK SPECIALTIES GLOBAL"/>
    <s v="MIL1090"/>
    <s v="Alan Abney Beth Koenig"/>
    <s v="AAbney@milkspecialties.com; BKoenig@milkspecialties.com"/>
    <d v="2024-01-03T00:00:00"/>
    <s v="715 N DIVISADERO ST"/>
    <s v="VISALIA"/>
    <x v="7"/>
    <x v="175"/>
    <n v="193635"/>
    <s v="Job"/>
    <d v="2023-11-07T00:00:00"/>
    <x v="3"/>
    <s v="QVS95     "/>
    <s v="Freight Charges"/>
    <n v="1"/>
    <n v="190.56"/>
    <n v="190.56"/>
    <n v="47.64"/>
    <s v="ACCOUNTS PAYABLE"/>
    <s v="actpay@milkspecialties.com"/>
  </r>
  <r>
    <s v="Darigold - Spokane, WA"/>
    <s v="INL1010"/>
    <s v="RYAN TEETER  DEANNA DEBELLONIA"/>
    <s v="Ryan.Teeter@darigold.com; deanna.debellonia@darigold.com"/>
    <d v="2024-01-29T00:00:00"/>
    <s v="33 EAST FRANCIS AVE"/>
    <s v="SPOKANE"/>
    <x v="20"/>
    <x v="334"/>
    <n v="195573"/>
    <s v="Job"/>
    <d v="2023-12-04T00:00:00"/>
    <x v="3"/>
    <s v="QVS95     "/>
    <s v="Freight Charges"/>
    <n v="1"/>
    <n v="190.64"/>
    <n v="190.64"/>
    <n v="47.66"/>
    <s v=""/>
    <s v="APinvoices@darigold.com"/>
  </r>
  <r>
    <s v="PET DAIRY"/>
    <s v="PET1030"/>
    <s v="Twona Smith"/>
    <s v="Paulina.gambel@dfamilk.com; twona.camp@dfamilk.com"/>
    <d v="2024-01-29T00:00:00"/>
    <s v="1291 NEW CUT ROAD"/>
    <s v="SPARTANBURG"/>
    <x v="41"/>
    <x v="230"/>
    <n v="194344"/>
    <s v="Job"/>
    <d v="2023-11-10T00:00:00"/>
    <x v="3"/>
    <s v="QVS95     "/>
    <s v="Freight Charges"/>
    <n v="1"/>
    <n v="192.8"/>
    <n v="192.8"/>
    <n v="48.2"/>
    <s v="PAULINA GAMBEL"/>
    <s v="invoices@deanfoods.coupahost.com;  Paulina.gambel@dfamilk.com"/>
  </r>
  <r>
    <s v="Columbia River Processing - Tillamook"/>
    <s v="COL1010"/>
    <s v="Christopher Lundeberg"/>
    <s v="CLundeberg@tillamook.com"/>
    <d v="2024-01-02T00:00:00"/>
    <s v="79588 RIPPEE RD"/>
    <s v="BOARDMAN"/>
    <x v="38"/>
    <x v="251"/>
    <n v="196446"/>
    <s v="Job"/>
    <d v="2023-12-07T00:00:00"/>
    <x v="3"/>
    <s v="QVS95     "/>
    <s v="Freight Charges"/>
    <n v="1"/>
    <n v="193.6"/>
    <n v="193.6"/>
    <n v="48.4"/>
    <s v="Mark Porreca "/>
    <s v="AP@TILLAMOOK.COM"/>
  </r>
  <r>
    <s v="BREWSTER CHEESE CO/BREWSTER WEST LLC"/>
    <s v="BRE1015"/>
    <s v="Molly Pelton / Teresa Montoya"/>
    <s v="mpelton@brewstercheese.com;tmontoya@brewstercheese.com"/>
    <d v="2024-02-26T00:00:00"/>
    <s v="311 SOUTH ONEIDA ST"/>
    <s v="RUPERT"/>
    <x v="19"/>
    <x v="296"/>
    <n v="203784"/>
    <s v="Y8GX"/>
    <d v="2024-01-31T00:00:00"/>
    <x v="3"/>
    <s v="QVS95     "/>
    <s v="Freight Charges"/>
    <n v="1"/>
    <n v="194.88"/>
    <n v="194.88"/>
    <n v="48.72"/>
    <s v="LARRY GOSSINET - JENNIE"/>
    <s v="tmontoya@brewstercheese.com"/>
  </r>
  <r>
    <s v="PET DAIRY"/>
    <s v="PET1030"/>
    <s v="Twona Smith"/>
    <s v="Paulina.gambel@dfamilk.com; twona.camp@dfamilk.com"/>
    <d v="2024-02-26T00:00:00"/>
    <s v="1291 NEW CUT ROAD"/>
    <s v="SPARTANBURG"/>
    <x v="41"/>
    <x v="230"/>
    <n v="194345"/>
    <s v="Job"/>
    <d v="2023-11-10T00:00:00"/>
    <x v="3"/>
    <s v="QVS95     "/>
    <s v="Freight Charges"/>
    <n v="1"/>
    <n v="197.52"/>
    <n v="197.52"/>
    <n v="49.38"/>
    <s v="PAULINA GAMBEL"/>
    <s v="invoices@deanfoods.coupahost.com;  Paulina.gambel@dfamilk.com"/>
  </r>
  <r>
    <s v="Panhandle Products, LLC"/>
    <s v="BRU1025"/>
    <s v="Elbia Galo"/>
    <s v="mzuniga@texascheese.net;mlopez@texascheese.net;mrivera@texascheese.net;|egalo@texascheese.net;Mlopez@texascheese.net"/>
    <d v="2024-02-05T00:00:00"/>
    <s v="5056 W Road G"/>
    <s v="Dumas"/>
    <x v="15"/>
    <x v="218"/>
    <n v="202107"/>
    <s v="Job"/>
    <d v="2023-12-27T00:00:00"/>
    <x v="3"/>
    <s v="QVS95     "/>
    <s v="Freight Charges"/>
    <n v="1"/>
    <n v="197.96"/>
    <n v="197.96"/>
    <n v="49.49"/>
    <s v="Monica Zuniga"/>
    <s v="crodriguez@texascheese.net, ap@texascheese.net"/>
  </r>
  <r>
    <s v="ICO- EML Lancaster"/>
    <s v="QCI1010"/>
    <s v="ROBERT KURZ"/>
    <s v="Micro-LancasterClientServices@US7.eurofins-info.com; Lynn.Bleacher@ft.eurofinsus.com; Myranda.Wagner@ft.eurofinsus.com"/>
    <d v="2024-02-26T00:00:00"/>
    <s v="2430 New Holland Pike"/>
    <s v="Lancaster"/>
    <x v="1"/>
    <x v="293"/>
    <n v="195975"/>
    <s v="Job"/>
    <d v="2023-12-07T00:00:00"/>
    <x v="3"/>
    <s v="QVS95     "/>
    <s v="Freight Charges"/>
    <n v="1"/>
    <n v="198.08"/>
    <n v="198.08"/>
    <n v="49.52"/>
    <s v="ROBERT KURZ"/>
    <s v=""/>
  </r>
  <r>
    <s v="Panhandle Products, LLC"/>
    <s v="BRU1025"/>
    <s v="Elbia Galo"/>
    <s v="mzuniga@texascheese.net;mlopez@texascheese.net;mrivera@texascheese.net;|egalo@texascheese.net;Mlopez@texascheese.net"/>
    <d v="2024-02-19T00:00:00"/>
    <s v="5056 W Road G"/>
    <s v="Dumas"/>
    <x v="15"/>
    <x v="218"/>
    <n v="202109"/>
    <s v="Job"/>
    <d v="2023-12-27T00:00:00"/>
    <x v="3"/>
    <s v="QVS95     "/>
    <s v="Freight Charges"/>
    <n v="1"/>
    <n v="198.64"/>
    <n v="198.64"/>
    <n v="49.66"/>
    <s v="Monica Zuniga"/>
    <s v="crodriguez@texascheese.net, ap@texascheese.net"/>
  </r>
  <r>
    <s v="Darigold - Spokane, WA"/>
    <s v="INL1010"/>
    <s v="RYAN TEETER  DEANNA DEBELLONIA"/>
    <s v="Ryan.Teeter@darigold.com; deanna.debellonia@darigold.com"/>
    <d v="2024-02-26T00:00:00"/>
    <s v="33 EAST FRANCIS AVE"/>
    <s v="SPOKANE"/>
    <x v="20"/>
    <x v="334"/>
    <n v="195575"/>
    <s v="Job"/>
    <d v="2023-12-04T00:00:00"/>
    <x v="3"/>
    <s v="QVS95     "/>
    <s v="Freight Charges"/>
    <n v="1"/>
    <n v="199.84"/>
    <n v="199.84"/>
    <n v="49.96"/>
    <s v=""/>
    <s v="APinvoices@darigold.com"/>
  </r>
  <r>
    <s v="Darigold - Boise, ID"/>
    <s v="WES1007"/>
    <s v="JASON GIDDINGS  ELI FRAZIER"/>
    <s v="Jason.Giddings@Darigold.com;"/>
    <d v="2024-03-04T00:00:00"/>
    <s v="618 ALLUMBAUGH"/>
    <s v="BOISE"/>
    <x v="19"/>
    <x v="274"/>
    <n v="196082"/>
    <s v="Job"/>
    <d v="2023-12-07T00:00:00"/>
    <x v="3"/>
    <s v="QVS95     "/>
    <s v="Freight Charges"/>
    <n v="1"/>
    <n v="200.72"/>
    <n v="200.72"/>
    <n v="50.18"/>
    <s v="Accounts Payable"/>
    <s v="accounts.payable@darigold.com; APInvoices@darigold.com; Jason.Giddings@Darigold.com"/>
  </r>
  <r>
    <s v="SWAN ISLAND DAIRY"/>
    <s v="SWA1010"/>
    <s v="Alfred Castro Suzy Vandergheynst-karagosian"/>
    <s v="alfred.castro@kroger.com; steven.alcaraz@kroger.com; suzanne.vandergheynst-karagosian@kroger.com; keith.virgin@kroger.com; kevin.harris3@kroger.com; aaron.benton@kroger.com"/>
    <d v="2024-02-12T00:00:00"/>
    <s v="4950 N BASIN AVE"/>
    <s v="PORTLAND"/>
    <x v="38"/>
    <x v="319"/>
    <n v="195797"/>
    <s v="Job"/>
    <d v="2023-12-07T00:00:00"/>
    <x v="3"/>
    <s v="QVS95     "/>
    <s v="Freight Charges"/>
    <n v="1"/>
    <n v="201.16"/>
    <n v="201.16"/>
    <n v="50.29"/>
    <s v="Suzy Keith Virgin  Kevin Harris  Aaron Benton"/>
    <s v="DQCIAccountsReceivable@eurofinsus.com;kevin.harris3@kroger.com; aaron.benton@kroger.com; alfred.castro@kroger.com; steven.alcaraz@kroger.com"/>
  </r>
  <r>
    <s v="ICO- EML Lancaster"/>
    <s v="QCI1010"/>
    <s v="ROBERT KURZ"/>
    <s v="Micro-LancasterClientServices@US7.eurofins-info.com; Lynn.Bleacher@ft.eurofinsus.com; Myranda.Wagner@ft.eurofinsus.com"/>
    <d v="2024-01-16T00:00:00"/>
    <s v="2430 New Holland Pike"/>
    <s v="Lancaster"/>
    <x v="1"/>
    <x v="293"/>
    <n v="195969"/>
    <s v="Job"/>
    <d v="2023-12-07T00:00:00"/>
    <x v="3"/>
    <s v="QVS95     "/>
    <s v="Freight Charges"/>
    <n v="1"/>
    <n v="201.84"/>
    <n v="201.84"/>
    <n v="50.46"/>
    <s v="ROBERT KURZ"/>
    <s v=""/>
  </r>
  <r>
    <s v="ICO- EML Lancaster"/>
    <s v="QCI1010"/>
    <s v="ROBERT KURZ"/>
    <s v="Micro-LancasterClientServices@US7.eurofins-info.com; Lynn.Bleacher@ft.eurofinsus.com; Myranda.Wagner@ft.eurofinsus.com"/>
    <d v="2024-01-29T00:00:00"/>
    <s v="2430 New Holland Pike"/>
    <s v="Lancaster"/>
    <x v="1"/>
    <x v="293"/>
    <n v="195971"/>
    <s v="Job"/>
    <d v="2023-12-07T00:00:00"/>
    <x v="3"/>
    <s v="QVS95     "/>
    <s v="Freight Charges"/>
    <n v="1"/>
    <n v="202.84"/>
    <n v="202.84"/>
    <n v="50.71"/>
    <s v="ROBERT KURZ"/>
    <s v=""/>
  </r>
  <r>
    <s v="ICO- EML Lancaster"/>
    <s v="QCI1010"/>
    <s v="ROBERT KURZ"/>
    <s v="Micro-LancasterClientServices@US7.eurofins-info.com; Lynn.Bleacher@ft.eurofinsus.com; Myranda.Wagner@ft.eurofinsus.com"/>
    <d v="2024-01-02T00:00:00"/>
    <s v="2430 New Holland Pike"/>
    <s v="Lancaster"/>
    <x v="1"/>
    <x v="293"/>
    <n v="195967"/>
    <s v="Job"/>
    <d v="2023-12-07T00:00:00"/>
    <x v="3"/>
    <s v="QVS95     "/>
    <s v="Freight Charges"/>
    <n v="1"/>
    <n v="203.32"/>
    <n v="203.32"/>
    <n v="50.83"/>
    <s v="ROBERT KURZ"/>
    <s v=""/>
  </r>
  <r>
    <s v="PRODUCERS DAIRY FDS/CA"/>
    <s v="PRO1010"/>
    <s v="MALY HARE/LAB"/>
    <s v="lab@producersdairy.com; norma.recrod@producersdairy.com; maly.hare@producersdairy.com"/>
    <d v="2024-01-03T00:00:00"/>
    <s v="250 E BELMONT AVE"/>
    <s v="FRESNO"/>
    <x v="7"/>
    <x v="256"/>
    <n v="196815"/>
    <s v="Job"/>
    <d v="2023-12-08T00:00:00"/>
    <x v="3"/>
    <s v="QVS95     "/>
    <s v="Freight Charges"/>
    <n v="1"/>
    <n v="203.4"/>
    <n v="203.4"/>
    <n v="50.85"/>
    <s v="MALY HARE"/>
    <s v="accountspayable@producersdairy.com"/>
  </r>
  <r>
    <s v="ICO- EML Lancaster"/>
    <s v="QCI1010"/>
    <s v="ROBERT KURZ"/>
    <s v="Micro-LancasterClientServices@US7.eurofins-info.com; Lynn.Bleacher@ft.eurofinsus.com; Myranda.Wagner@ft.eurofinsus.com"/>
    <d v="2024-02-12T00:00:00"/>
    <s v="2430 New Holland Pike"/>
    <s v="Lancaster"/>
    <x v="1"/>
    <x v="293"/>
    <n v="195973"/>
    <s v="Job"/>
    <d v="2023-12-07T00:00:00"/>
    <x v="3"/>
    <s v="QVS95     "/>
    <s v="Freight Charges"/>
    <n v="1"/>
    <n v="203.48"/>
    <n v="203.48"/>
    <n v="50.87"/>
    <s v="ROBERT KURZ"/>
    <s v=""/>
  </r>
  <r>
    <s v="Panhandle Products, LLC"/>
    <s v="BRU1025"/>
    <s v="Elbia Galo"/>
    <s v="mzuniga@texascheese.net;mlopez@texascheese.net;mrivera@texascheese.net;|egalo@texascheese.net;Mlopez@texascheese.net"/>
    <d v="2024-03-04T00:00:00"/>
    <s v="5056 W Road G"/>
    <s v="Dumas"/>
    <x v="15"/>
    <x v="218"/>
    <n v="202111"/>
    <s v="Job"/>
    <d v="2023-12-27T00:00:00"/>
    <x v="3"/>
    <s v="QVS95     "/>
    <s v="Freight Charges"/>
    <n v="1"/>
    <n v="203.68"/>
    <n v="203.68"/>
    <n v="50.92"/>
    <s v="Monica Zuniga"/>
    <s v="crodriguez@texascheese.net, ap@texascheese.net"/>
  </r>
  <r>
    <s v="PRODUCERS DAIRY FDS/CA"/>
    <s v="PRO1010"/>
    <s v="MALY HARE/LAB"/>
    <s v="lab@producersdairy.com; norma.recrod@producersdairy.com; maly.hare@producersdairy.com"/>
    <d v="2024-01-30T00:00:00"/>
    <s v="250 E BELMONT AVE"/>
    <s v="FRESNO"/>
    <x v="7"/>
    <x v="256"/>
    <n v="196819"/>
    <s v="Job"/>
    <d v="2023-12-08T00:00:00"/>
    <x v="3"/>
    <s v="QVS95     "/>
    <s v="Freight Charges"/>
    <n v="1"/>
    <n v="203.72"/>
    <n v="203.72"/>
    <n v="50.93"/>
    <s v="MALY HARE"/>
    <s v="accountspayable@producersdairy.com"/>
  </r>
  <r>
    <s v="Hiland Dairy Foods - Dallas, TX"/>
    <s v="HIL1110"/>
    <s v="Kristin Bradshaw"/>
    <s v="kbradshaw@hilanddairy.com; akaushal@hilanddairy.com"/>
    <d v="2024-01-17T00:00:00"/>
    <s v="5327 Botham Jean Blvd."/>
    <s v="Dallas"/>
    <x v="15"/>
    <x v="335"/>
    <n v="203328"/>
    <s v="Y8GX"/>
    <d v="2024-01-17T00:00:00"/>
    <x v="3"/>
    <s v="QVS95     "/>
    <s v="Freight Charges"/>
    <n v="1"/>
    <n v="203.84"/>
    <n v="203.84"/>
    <n v="50.96"/>
    <s v="Accounts Payable"/>
    <s v="dallasaccountspayable@hilanddairy.com"/>
  </r>
  <r>
    <s v="Savencia Cheese - Fleur De Lait-East"/>
    <s v="FLE1010"/>
    <s v="Sue Liss "/>
    <s v="Sue.Liss@savencia.com; Judy.Oliver@savencia.com; Dawn.Allwein@savencia.com"/>
    <d v="2024-01-15T00:00:00"/>
    <s v="150 WEST JACKSON ST"/>
    <s v="NEW HOLLAND"/>
    <x v="1"/>
    <x v="333"/>
    <n v="195035"/>
    <s v="Job"/>
    <d v="2023-11-21T00:00:00"/>
    <x v="3"/>
    <s v="QVS95     "/>
    <s v="Freight Charges"/>
    <n v="1"/>
    <n v="204.36"/>
    <n v="204.36"/>
    <n v="51.09"/>
    <s v="Judy Oliver"/>
    <s v="FDLE.AP@savenciacheeseusa.com"/>
  </r>
  <r>
    <s v="Eurofins DQCI- CA"/>
    <s v="EUR1130"/>
    <s v="RYAN BAKER"/>
    <s v="ryanbaker@eurofinsus.com"/>
    <d v="2024-01-08T00:00:00"/>
    <s v="4842 W JACQUELYN AVE"/>
    <s v="FRESNO"/>
    <x v="7"/>
    <x v="307"/>
    <n v="195810"/>
    <s v="Job"/>
    <d v="2023-12-07T00:00:00"/>
    <x v="3"/>
    <s v="QVS95     "/>
    <s v="Freight Charges"/>
    <n v="1"/>
    <n v="205.96"/>
    <n v="205.96"/>
    <n v="51.49"/>
    <s v="RYAN BAKER"/>
    <s v=""/>
  </r>
  <r>
    <s v="KOLB LENA BRESSE BLEU INC"/>
    <s v="KOL1000"/>
    <s v="Joey Trumble Michelle Westland Derrick Quick"/>
    <s v="derrick.quick@savencia.com; joey.trumble@savenciacheeseusa.com; michelle.westland@savencia.com"/>
    <d v="2024-01-08T00:00:00"/>
    <s v="3990 N SUNNYSIDE ROAD"/>
    <s v="LENA"/>
    <x v="8"/>
    <x v="146"/>
    <n v="199777"/>
    <s v="Job"/>
    <d v="2023-12-11T00:00:00"/>
    <x v="3"/>
    <s v="QVS95     "/>
    <s v="Freight Charges"/>
    <n v="1"/>
    <n v="206.24"/>
    <n v="206.24"/>
    <n v="51.56"/>
    <s v="Judy Oliver"/>
    <s v="FDLE.AP@savenciacheeseusa.com"/>
  </r>
  <r>
    <s v="Darigold - Jerome, ID"/>
    <s v="WES1005"/>
    <s v="Jubal Sanford"/>
    <s v="samantha.riegel@darigold.com; jubal.sanford@darigold.com"/>
    <d v="2024-02-19T00:00:00"/>
    <s v="1703 SO BUCHANAN"/>
    <s v="JEROME"/>
    <x v="19"/>
    <x v="221"/>
    <n v="193547"/>
    <s v="Job"/>
    <d v="2023-11-06T00:00:00"/>
    <x v="3"/>
    <s v="QVS95     "/>
    <s v="Freight Charges"/>
    <n v="1"/>
    <n v="208.36"/>
    <n v="208.36"/>
    <n v="52.09"/>
    <s v="ACCOUNTS PAYABLE"/>
    <s v="APinvoices@darigold.com; samantha.riegel@darigold.com"/>
  </r>
  <r>
    <s v="DFA - Cumberland Dairy"/>
    <s v="CUM1010"/>
    <s v="WENDY THARP, NEVA JOHNSON (QA MGR)"/>
    <s v="wtharp@cumberlanddairy.com"/>
    <d v="2024-01-16T00:00:00"/>
    <s v="80 EDWARD AVE"/>
    <s v="BRIDGETON"/>
    <x v="14"/>
    <x v="207"/>
    <n v="195334"/>
    <s v="Job"/>
    <d v="2023-11-29T00:00:00"/>
    <x v="3"/>
    <s v="QVS95     "/>
    <s v="Freight Charges"/>
    <n v="1"/>
    <n v="208.36"/>
    <n v="208.36"/>
    <n v="52.09"/>
    <s v="WENDY THARP- BRENDA"/>
    <s v="dairybrandsinvoices@dfamilk.com"/>
  </r>
  <r>
    <s v="Darigold - Spokane, WA"/>
    <s v="INL1010"/>
    <s v="RYAN TEETER  DEANNA DEBELLONIA"/>
    <s v="Ryan.Teeter@darigold.com; deanna.debellonia@darigold.com"/>
    <d v="2024-02-12T00:00:00"/>
    <s v="33 EAST FRANCIS AVE"/>
    <s v="SPOKANE"/>
    <x v="20"/>
    <x v="334"/>
    <n v="195574"/>
    <s v="Job"/>
    <d v="2023-12-04T00:00:00"/>
    <x v="3"/>
    <s v="QVS95     "/>
    <s v="Freight Charges"/>
    <n v="1"/>
    <n v="208.84"/>
    <n v="208.84"/>
    <n v="52.21"/>
    <s v=""/>
    <s v="APinvoices@darigold.com"/>
  </r>
  <r>
    <s v="GRASSLAND DAIRY PRODUCTS"/>
    <s v="GRA1010"/>
    <s v=" LORIN DENK"/>
    <s v="lorin.denk@grassland.com"/>
    <d v="2024-02-20T00:00:00"/>
    <s v="N 8790 FAIRGROUND AVE"/>
    <s v="GREENWOOD"/>
    <x v="0"/>
    <x v="64"/>
    <n v="193407"/>
    <s v="Job"/>
    <d v="2023-11-06T00:00:00"/>
    <x v="3"/>
    <s v="QVS95     "/>
    <s v="Freight Charges"/>
    <n v="2"/>
    <n v="209.4"/>
    <n v="104.7"/>
    <n v="26.175000000000001"/>
    <s v=" LORIN DENK"/>
    <s v="ap@grassland.com"/>
  </r>
  <r>
    <s v="Panhandle Products, LLC"/>
    <s v="BRU1025"/>
    <s v="Elbia Galo"/>
    <s v="mzuniga@texascheese.net;mlopez@texascheese.net;mrivera@texascheese.net;|egalo@texascheese.net;Mlopez@texascheese.net"/>
    <d v="2024-01-08T00:00:00"/>
    <s v="5056 W Road G"/>
    <s v="Dumas"/>
    <x v="15"/>
    <x v="218"/>
    <n v="202103"/>
    <s v="Job"/>
    <d v="2023-12-27T00:00:00"/>
    <x v="3"/>
    <s v="QVS95     "/>
    <s v="Freight Charges"/>
    <n v="1"/>
    <n v="209.44"/>
    <n v="209.44"/>
    <n v="52.36"/>
    <s v="Monica Zuniga"/>
    <s v="crodriguez@texascheese.net, ap@texascheese.net"/>
  </r>
  <r>
    <s v="Darigold - Seattle, WA"/>
    <s v="WES1016"/>
    <s v="Alison Cunningham; Jennifer Atkin"/>
    <s v="Jennifer.atkin@darigold.com;"/>
    <d v="2024-01-15T00:00:00"/>
    <s v="4058 RAINIER AVE SOUTH"/>
    <s v="SEATTLE"/>
    <x v="20"/>
    <x v="220"/>
    <n v="196339"/>
    <s v="Job"/>
    <d v="2023-12-07T00:00:00"/>
    <x v="3"/>
    <s v="QVS95     "/>
    <s v="Freight Charges"/>
    <n v="1"/>
    <n v="210.6"/>
    <n v="210.6"/>
    <n v="52.65"/>
    <s v="Jeremy Lache "/>
    <s v="APinvoices@darigold.com; Jennifer.atkin@darigold.com; Julie.Ritter@darigold.com"/>
  </r>
  <r>
    <s v="SAPUTO CHEESE USA"/>
    <s v="SAP1032"/>
    <s v="ALEJANDRO G. CORONA,  FRANKIE TROVAO, EVAN SIKMA"/>
    <s v="Alejandro.garcia-corona@saputo.com; frankie.trovao@saputo.com; esikma@saputo.com"/>
    <d v="2024-01-22T00:00:00"/>
    <s v="691 INYO AVE"/>
    <s v="NEWMAN"/>
    <x v="7"/>
    <x v="265"/>
    <n v="198947"/>
    <s v="Job"/>
    <d v="2023-12-11T00:00:00"/>
    <x v="3"/>
    <s v="QVS95     "/>
    <s v="Freight Charges"/>
    <n v="1"/>
    <n v="210.76"/>
    <n v="210.76"/>
    <n v="52.69"/>
    <s v="CHRISTINA DA ROCHA,  FRANKIE TROVAO, EVAN SIKMA"/>
    <s v="scusaapinvoices@saputo.com; NEWMANINVOICE@SAPUTO.COM; DL_US_Newman_Invoice@Saputo.com; Frankie.Trovao@saputo.com; SCUSAAPinvoices@saputo.com; scusaapinvoices@saputo.com"/>
  </r>
  <r>
    <s v="CHOBANI LLC"/>
    <s v="AGR1015"/>
    <s v="DARREL WILLIAMS  Dan Giacovelli "/>
    <s v="darrel.williams@chobani.com; Dan.Giacovelli@chobani.com"/>
    <d v="2024-03-04T00:00:00"/>
    <s v="669 COUNTY ROAD 25"/>
    <s v="NEW BERLIN"/>
    <x v="16"/>
    <x v="289"/>
    <n v="197176"/>
    <s v="Job"/>
    <d v="2023-12-08T00:00:00"/>
    <x v="3"/>
    <s v="QVS95     "/>
    <s v="Freight Charges"/>
    <n v="1"/>
    <n v="213"/>
    <n v="213"/>
    <n v="53.25"/>
    <m/>
    <s v="Payables@Chobani.com"/>
  </r>
  <r>
    <s v="EUROFINS DQCI"/>
    <s v="SOU1001"/>
    <s v="STEPHEN FORD"/>
    <s v="StephenFord@eurofinsUS.com"/>
    <d v="2024-01-16T00:00:00"/>
    <s v="1950 SE HIGHWAY 484"/>
    <s v="BELLEVIEW"/>
    <x v="34"/>
    <x v="231"/>
    <n v="196022"/>
    <s v="Job"/>
    <d v="2023-12-07T00:00:00"/>
    <x v="3"/>
    <s v="QVS95     "/>
    <s v="Freight Charges"/>
    <n v="1"/>
    <n v="213.44"/>
    <n v="213.44"/>
    <n v="53.36"/>
    <s v="APRIL CHAUNCEY"/>
    <s v="CUS028-ICO@Eurofinsus.com"/>
  </r>
  <r>
    <s v="Saputo Dairy Foods USA - Murray, KY"/>
    <s v="MOR1020"/>
    <s v="CHUCK GILLESPIE"/>
    <s v="chuck.gillespie@saputo.com"/>
    <d v="2024-01-15T00:00:00"/>
    <s v="100 EAST CHESTNUT ST"/>
    <s v="MURRAY"/>
    <x v="22"/>
    <x v="201"/>
    <n v="194870"/>
    <s v="Job"/>
    <d v="2023-11-16T00:00:00"/>
    <x v="3"/>
    <s v="QVS95     "/>
    <s v="Freight Charges"/>
    <n v="1"/>
    <n v="214.16"/>
    <n v="214.16"/>
    <n v="53.54"/>
    <s v="CHUCK GILLESPIE"/>
    <s v="scusaapinvoices@saputo.com; Imaging@Saputo.com"/>
  </r>
  <r>
    <s v="EUROFINS DQCI"/>
    <s v="SOU1001"/>
    <s v="STEPHEN FORD"/>
    <s v="StephenFord@eurofinsUS.com"/>
    <d v="2024-01-29T00:00:00"/>
    <s v="1950 SE HIGHWAY 484"/>
    <s v="BELLEVIEW"/>
    <x v="34"/>
    <x v="231"/>
    <n v="196024"/>
    <s v="Job"/>
    <d v="2023-12-07T00:00:00"/>
    <x v="3"/>
    <s v="QVS95     "/>
    <s v="Freight Charges"/>
    <n v="1"/>
    <n v="214.48"/>
    <n v="214.48"/>
    <n v="53.62"/>
    <s v="APRIL CHAUNCEY"/>
    <s v="CUS028-ICO@Eurofinsus.com"/>
  </r>
  <r>
    <s v="Saputo Dairy Foods USA - Murray, KY"/>
    <s v="MOR1020"/>
    <s v="CHUCK GILLESPIE"/>
    <s v="chuck.gillespie@saputo.com"/>
    <d v="2024-01-02T00:00:00"/>
    <s v="100 EAST CHESTNUT ST"/>
    <s v="MURRAY"/>
    <x v="22"/>
    <x v="201"/>
    <n v="194868"/>
    <s v="Job"/>
    <d v="2023-11-16T00:00:00"/>
    <x v="3"/>
    <s v="QVS95     "/>
    <s v="Freight Charges"/>
    <n v="1"/>
    <n v="214.88"/>
    <n v="214.88"/>
    <n v="53.72"/>
    <s v="CHUCK GILLESPIE"/>
    <s v="scusaapinvoices@saputo.com; Imaging@Saputo.com"/>
  </r>
  <r>
    <s v="Saputo Dairy Foods USA - Murray, KY"/>
    <s v="MOR1020"/>
    <s v="CHUCK GILLESPIE"/>
    <s v="chuck.gillespie@saputo.com"/>
    <d v="2024-01-29T00:00:00"/>
    <s v="100 EAST CHESTNUT ST"/>
    <s v="MURRAY"/>
    <x v="22"/>
    <x v="201"/>
    <n v="194871"/>
    <s v="Job"/>
    <d v="2023-11-16T00:00:00"/>
    <x v="3"/>
    <s v="QVS95     "/>
    <s v="Freight Charges"/>
    <n v="1"/>
    <n v="215.2"/>
    <n v="215.2"/>
    <n v="53.8"/>
    <s v="CHUCK GILLESPIE"/>
    <s v="scusaapinvoices@saputo.com; Imaging@Saputo.com"/>
  </r>
  <r>
    <s v="Darigold - Portland, OR"/>
    <s v="WES1004"/>
    <s v="KATHLEEN MOMONT  MATT APLING"/>
    <s v="kathleen.momont@darigold.com; Matthew.Apling@darigold.com"/>
    <d v="2024-01-02T00:00:00"/>
    <s v="2720 SE 6TH AVE"/>
    <s v="PORTLAND"/>
    <x v="38"/>
    <x v="270"/>
    <n v="202609"/>
    <s v="Job"/>
    <d v="2024-01-02T00:00:00"/>
    <x v="3"/>
    <s v="QVS95     "/>
    <s v="Freight Charges"/>
    <n v="1"/>
    <n v="215.64"/>
    <n v="215.64"/>
    <n v="53.91"/>
    <s v="KATHLEEN MOMONT  MATT APLING"/>
    <s v="APinvoices@darigold.com; Jason.robinson@darigold.com; accounts.payable@darlgold.com"/>
  </r>
  <r>
    <s v="DARIGOLD - SUNNYSIDE 102"/>
    <s v="WES1018"/>
    <s v="Raul Castro"/>
    <s v="sunnysideQAmanagement@darigold.com;raul.castro@darigold.com; luis.franco@darigold.com"/>
    <d v="2024-01-09T00:00:00"/>
    <s v="400 ALEXANDER ROAD"/>
    <s v="SUNNYSIDE"/>
    <x v="20"/>
    <x v="285"/>
    <n v="193078"/>
    <s v="Job"/>
    <d v="2023-11-03T00:00:00"/>
    <x v="3"/>
    <s v="QVS95     "/>
    <s v="Freight Charges"/>
    <n v="1"/>
    <n v="215.72"/>
    <n v="215.72"/>
    <n v="53.93"/>
    <s v="ACCOUNTS PAYABLE"/>
    <s v="APinvoices@darigold.com"/>
  </r>
  <r>
    <s v="Darigold - Seattle, WA"/>
    <s v="WES1016"/>
    <s v="Alison Cunningham; Jennifer Atkin"/>
    <s v="Jennifer.atkin@darigold.com;"/>
    <d v="2024-02-13T00:00:00"/>
    <s v="4058 RAINIER AVE SOUTH"/>
    <s v="SEATTLE"/>
    <x v="20"/>
    <x v="220"/>
    <n v="196343"/>
    <s v="Job"/>
    <d v="2023-12-07T00:00:00"/>
    <x v="3"/>
    <s v="QVS95     "/>
    <s v="Freight Charges"/>
    <n v="1"/>
    <n v="215.76"/>
    <n v="215.76"/>
    <n v="53.94"/>
    <s v="Jeremy Lache "/>
    <s v="APinvoices@darigold.com; Jennifer.atkin@darigold.com; Julie.Ritter@darigold.com"/>
  </r>
  <r>
    <s v="Saputo Dairy Foods USA - Murray, KY"/>
    <s v="MOR1020"/>
    <s v="CHUCK GILLESPIE"/>
    <s v="chuck.gillespie@saputo.com"/>
    <d v="2024-02-12T00:00:00"/>
    <s v="100 EAST CHESTNUT ST"/>
    <s v="MURRAY"/>
    <x v="22"/>
    <x v="201"/>
    <n v="194873"/>
    <s v="Job"/>
    <d v="2023-11-16T00:00:00"/>
    <x v="3"/>
    <s v="QVS95     "/>
    <s v="Freight Charges"/>
    <n v="1"/>
    <n v="215.88"/>
    <n v="215.88"/>
    <n v="53.97"/>
    <s v="CHUCK GILLESPIE"/>
    <s v="scusaapinvoices@saputo.com; Imaging@Saputo.com"/>
  </r>
  <r>
    <s v="PRODUCERS DAIRY FDS/CA"/>
    <s v="PRO1010"/>
    <s v="MALY HARE/LAB"/>
    <s v="lab@producersdairy.com; norma.recrod@producersdairy.com; maly.hare@producersdairy.com"/>
    <d v="2024-01-16T00:00:00"/>
    <s v="250 E BELMONT AVE"/>
    <s v="FRESNO"/>
    <x v="7"/>
    <x v="256"/>
    <n v="196817"/>
    <s v="Job"/>
    <d v="2023-12-08T00:00:00"/>
    <x v="3"/>
    <s v="QVS95     "/>
    <s v="Freight Charges"/>
    <n v="1"/>
    <n v="216.4"/>
    <n v="216.4"/>
    <n v="54.1"/>
    <s v="MALY HARE"/>
    <s v="accountspayable@producersdairy.com"/>
  </r>
  <r>
    <s v="DARIGOLD - SUNNYSIDE 102"/>
    <s v="WES1018"/>
    <s v="Raul Castro"/>
    <s v="sunnysideQAmanagement@darigold.com;raul.castro@darigold.com; luis.franco@darigold.com"/>
    <d v="2024-01-23T00:00:00"/>
    <s v="400 ALEXANDER ROAD"/>
    <s v="SUNNYSIDE"/>
    <x v="20"/>
    <x v="285"/>
    <n v="193080"/>
    <s v="Job"/>
    <d v="2023-11-03T00:00:00"/>
    <x v="3"/>
    <s v="QVS95     "/>
    <s v="Freight Charges"/>
    <n v="1"/>
    <n v="216.8"/>
    <n v="216.8"/>
    <n v="54.2"/>
    <s v="ACCOUNTS PAYABLE"/>
    <s v="APinvoices@darigold.com"/>
  </r>
  <r>
    <s v="DARIGOLD - SUNNYSIDE 102"/>
    <s v="WES1018"/>
    <s v="Raul Castro"/>
    <s v="sunnysideQAmanagement@darigold.com;raul.castro@darigold.com; luis.franco@darigold.com"/>
    <d v="2024-03-04T00:00:00"/>
    <s v="400 ALEXANDER ROAD"/>
    <s v="SUNNYSIDE"/>
    <x v="20"/>
    <x v="285"/>
    <n v="193086"/>
    <s v="Job"/>
    <d v="2023-11-03T00:00:00"/>
    <x v="3"/>
    <s v="QVS95     "/>
    <s v="Freight Charges"/>
    <n v="1"/>
    <n v="217.12"/>
    <n v="217.12"/>
    <n v="54.28"/>
    <s v="ACCOUNTS PAYABLE"/>
    <s v="APinvoices@darigold.com"/>
  </r>
  <r>
    <s v="SAPUTO CHEESE INC USA - TULARE - LEVIN AVE"/>
    <s v="SAP1020"/>
    <s v="Aundrea Molina  JOSEPH PHILLIPS"/>
    <s v="joseph.phillips@saputo.com; aundrea.molina@saputo.com"/>
    <d v="2024-01-02T00:00:00"/>
    <s v="901 LEVIN AVE"/>
    <s v="TULARE"/>
    <x v="7"/>
    <x v="63"/>
    <n v="192890"/>
    <s v="Job"/>
    <d v="2023-11-03T00:00:00"/>
    <x v="3"/>
    <s v="QVS95     "/>
    <s v="Freight Charges"/>
    <n v="1"/>
    <n v="217.4"/>
    <n v="217.4"/>
    <n v="54.35"/>
    <s v="JOSEPH PHILLIPS"/>
    <s v="scusaapinvoices@saputo.com;tulareinvoice@saputo.com; DL_US_TulareLevin_Invoice@saputo.com; scusaapinvoices@saputo.com   "/>
  </r>
  <r>
    <s v="Eurofins DQCI- CA"/>
    <s v="EUR1130"/>
    <s v="RYAN BAKER"/>
    <s v="ryanbaker@eurofinsus.com"/>
    <d v="2024-02-05T00:00:00"/>
    <s v="4842 W JACQUELYN AVE"/>
    <s v="FRESNO"/>
    <x v="7"/>
    <x v="307"/>
    <n v="195814"/>
    <s v="Job"/>
    <d v="2023-12-07T00:00:00"/>
    <x v="3"/>
    <s v="QVS95     "/>
    <s v="Freight Charges"/>
    <n v="1"/>
    <n v="217.8"/>
    <n v="217.8"/>
    <n v="54.45"/>
    <s v="RYAN BAKER"/>
    <s v=""/>
  </r>
  <r>
    <s v="EUROFINS DQCI"/>
    <s v="SOU1001"/>
    <s v="STEPHEN FORD"/>
    <s v="StephenFord@eurofinsUS.com"/>
    <d v="2024-02-26T00:00:00"/>
    <s v="1950 SE HIGHWAY 484"/>
    <s v="BELLEVIEW"/>
    <x v="34"/>
    <x v="231"/>
    <n v="196028"/>
    <s v="Job"/>
    <d v="2023-12-07T00:00:00"/>
    <x v="3"/>
    <s v="QVS95     "/>
    <s v="Freight Charges"/>
    <n v="1"/>
    <n v="217.84"/>
    <n v="217.84"/>
    <n v="54.46"/>
    <s v="APRIL CHAUNCEY"/>
    <s v="CUS028-ICO@Eurofinsus.com"/>
  </r>
  <r>
    <s v="PRODUCERS DAIRY FDS/CA"/>
    <s v="PRO1010"/>
    <s v="MALY HARE/LAB"/>
    <s v="lab@producersdairy.com; norma.recrod@producersdairy.com; maly.hare@producersdairy.com"/>
    <d v="2024-02-13T00:00:00"/>
    <s v="250 E BELMONT AVE"/>
    <s v="FRESNO"/>
    <x v="7"/>
    <x v="256"/>
    <n v="196821"/>
    <s v="Job"/>
    <d v="2023-12-08T00:00:00"/>
    <x v="3"/>
    <s v="QVS95     "/>
    <s v="Freight Charges"/>
    <n v="1"/>
    <n v="219.96"/>
    <n v="219.96"/>
    <n v="54.99"/>
    <s v="MALY HARE"/>
    <s v="accountspayable@producersdairy.com"/>
  </r>
  <r>
    <s v="Darigold - Portland, OR"/>
    <s v="WES1004"/>
    <s v="KATHLEEN MOMONT  MATT APLING"/>
    <s v="kathleen.momont@darigold.com; Matthew.Apling@darigold.com"/>
    <d v="2024-01-08T00:00:00"/>
    <s v="2720 SE 6TH AVE"/>
    <s v="PORTLAND"/>
    <x v="38"/>
    <x v="270"/>
    <n v="202610"/>
    <s v="Job"/>
    <d v="2024-01-02T00:00:00"/>
    <x v="3"/>
    <s v="QVS95     "/>
    <s v="Freight Charges"/>
    <n v="1"/>
    <n v="222.64"/>
    <n v="222.64"/>
    <n v="55.66"/>
    <s v="KATHLEEN MOMONT  MATT APLING"/>
    <s v="APinvoices@darigold.com; Jason.robinson@darigold.com; accounts.payable@darlgold.com"/>
  </r>
  <r>
    <s v="Darigold - Portland, OR"/>
    <s v="WES1004"/>
    <s v="KATHLEEN MOMONT  MATT APLING"/>
    <s v="kathleen.momont@darigold.com; Matthew.Apling@darigold.com"/>
    <d v="2024-01-15T00:00:00"/>
    <s v="2720 SE 6TH AVE"/>
    <s v="PORTLAND"/>
    <x v="38"/>
    <x v="270"/>
    <n v="202611"/>
    <s v="Job"/>
    <d v="2024-01-02T00:00:00"/>
    <x v="3"/>
    <s v="QVS95     "/>
    <s v="Freight Charges"/>
    <n v="1"/>
    <n v="223.44"/>
    <n v="223.44"/>
    <n v="55.86"/>
    <s v="KATHLEEN MOMONT  MATT APLING"/>
    <s v="APinvoices@darigold.com; Jason.robinson@darigold.com; accounts.payable@darlgold.com"/>
  </r>
  <r>
    <s v="Saputo Dairy Foods USA - Murray, KY"/>
    <s v="MOR1020"/>
    <s v="CHUCK GILLESPIE"/>
    <s v="chuck.gillespie@saputo.com"/>
    <d v="2024-02-26T00:00:00"/>
    <s v="100 EAST CHESTNUT ST"/>
    <s v="MURRAY"/>
    <x v="22"/>
    <x v="201"/>
    <n v="194874"/>
    <s v="Job"/>
    <d v="2023-11-16T00:00:00"/>
    <x v="3"/>
    <s v="QVS95     "/>
    <s v="Freight Charges"/>
    <n v="1"/>
    <n v="224"/>
    <n v="224"/>
    <n v="56"/>
    <s v="CHUCK GILLESPIE"/>
    <s v="scusaapinvoices@saputo.com; Imaging@Saputo.com"/>
  </r>
  <r>
    <s v="Eurofins DQCI- CA"/>
    <s v="EUR1130"/>
    <s v="RYAN BAKER"/>
    <s v="ryanbaker@eurofinsus.com"/>
    <d v="2024-03-04T00:00:00"/>
    <s v="4842 W JACQUELYN AVE"/>
    <s v="FRESNO"/>
    <x v="7"/>
    <x v="307"/>
    <n v="195818"/>
    <s v="Job"/>
    <d v="2023-12-07T00:00:00"/>
    <x v="3"/>
    <s v="QVS95     "/>
    <s v="Freight Charges"/>
    <n v="1"/>
    <n v="224.6"/>
    <n v="224.6"/>
    <n v="56.15"/>
    <s v="RYAN BAKER"/>
    <s v=""/>
  </r>
  <r>
    <s v="PRODUCERS DAIRY FDS/CA"/>
    <s v="PRO1010"/>
    <s v="MALY HARE/LAB"/>
    <s v="lab@producersdairy.com; norma.recrod@producersdairy.com; maly.hare@producersdairy.com"/>
    <d v="2024-02-27T00:00:00"/>
    <s v="250 E BELMONT AVE"/>
    <s v="FRESNO"/>
    <x v="7"/>
    <x v="256"/>
    <n v="196823"/>
    <s v="Job"/>
    <d v="2023-12-08T00:00:00"/>
    <x v="3"/>
    <s v="QVS95     "/>
    <s v="Freight Charges"/>
    <n v="1"/>
    <n v="224.8"/>
    <n v="224.8"/>
    <n v="56.2"/>
    <s v="MALY HARE"/>
    <s v="accountspayable@producersdairy.com"/>
  </r>
  <r>
    <s v="Lactalis US Yogurt - Commonwealth"/>
    <s v="COM1000"/>
    <s v="Yvonne Findley Allyson JONES "/>
    <s v="Yvonne.findley@us.lactalis.com; justin.walker@us.lactalis.com; allyson.jones@us.lactalis.com"/>
    <d v="2024-01-16T00:00:00"/>
    <s v="66 Pauls Road"/>
    <s v="BRATTLEBORO"/>
    <x v="39"/>
    <x v="282"/>
    <n v="192452"/>
    <s v="Job"/>
    <d v="2023-11-03T00:00:00"/>
    <x v="3"/>
    <s v="QVS95     "/>
    <s v="Freight Charges"/>
    <n v="1"/>
    <n v="224.96"/>
    <n v="224.96"/>
    <n v="56.24"/>
    <s v="Yvonne Findley Allyson JONES "/>
    <s v="USY-AP@us.lactalis.com"/>
  </r>
  <r>
    <s v="AGROPUR INC/JEROME CHEESE CO"/>
    <s v="JER1010"/>
    <s v="LINDA HARRIS"/>
    <s v="linda.harris@agropur.com; Jec.Lab@agropur.com"/>
    <d v="2024-01-16T00:00:00"/>
    <s v="547 WEST NEZ PERCE AVE"/>
    <s v="JEROME"/>
    <x v="19"/>
    <x v="221"/>
    <n v="201525"/>
    <s v="Job"/>
    <d v="2023-12-15T00:00:00"/>
    <x v="3"/>
    <s v="QVS95     "/>
    <s v="Freight Charges"/>
    <n v="1"/>
    <n v="224.96"/>
    <n v="224.96"/>
    <n v="56.24"/>
    <s v="LINDA HARRIS"/>
    <s v=" jec.purchasing@agropur.com"/>
  </r>
  <r>
    <s v="KRAFT HEINZ COMPANY - WALTON"/>
    <s v="KRA1201"/>
    <s v="MARK HITCHCOCK Mylissa Terry"/>
    <s v="Jessica.Poulin@kraftheinzcompany.com; mark.hitchcock@us.lactalis.com; Mylissa.TERRY@us.lactalis.com"/>
    <d v="2024-01-30T00:00:00"/>
    <s v="261 DELAWARE STREET"/>
    <s v="WALTON"/>
    <x v="16"/>
    <x v="312"/>
    <n v="203528"/>
    <s v="Y8GX"/>
    <d v="2024-01-25T00:00:00"/>
    <x v="3"/>
    <s v="QVS95     "/>
    <s v="Freight Charges"/>
    <n v="1"/>
    <n v="226.92"/>
    <n v="226.92"/>
    <n v="56.73"/>
    <m/>
    <s v="DQCIAccountsReceivable@EurofinsUS.com"/>
  </r>
  <r>
    <s v="Darigold - Portland, OR"/>
    <s v="WES1004"/>
    <s v="KATHLEEN MOMONT  MATT APLING"/>
    <s v="kathleen.momont@darigold.com; Matthew.Apling@darigold.com"/>
    <d v="2024-01-29T00:00:00"/>
    <s v="2720 SE 6TH AVE"/>
    <s v="PORTLAND"/>
    <x v="38"/>
    <x v="270"/>
    <n v="202613"/>
    <s v="Job"/>
    <d v="2024-01-02T00:00:00"/>
    <x v="3"/>
    <s v="QVS95     "/>
    <s v="Freight Charges"/>
    <n v="1"/>
    <n v="226.96"/>
    <n v="226.96"/>
    <n v="56.74"/>
    <s v="KATHLEEN MOMONT  MATT APLING"/>
    <s v="APinvoices@darigold.com; Jason.robinson@darigold.com; accounts.payable@darlgold.com"/>
  </r>
  <r>
    <s v="SAPUTO - TULARE - PAIGE"/>
    <s v="SAP1031"/>
    <s v="JASON FLORES"/>
    <s v="jason.flores@saputo.com; Ibrahim.Alzghoul@saputo.com; albert.villarreal@saputo.com"/>
    <d v="2024-02-20T00:00:00"/>
    <s v="800 E PAIGE"/>
    <s v="TULARE"/>
    <x v="7"/>
    <x v="63"/>
    <n v="203806"/>
    <s v="Job"/>
    <d v="2024-02-01T00:00:00"/>
    <x v="3"/>
    <s v="QVS95     "/>
    <s v="Freight Charges"/>
    <n v="1"/>
    <n v="227.36"/>
    <n v="227.36"/>
    <n v="56.84"/>
    <s v="JASON FLORES"/>
    <s v="scusaapinvoices@saputo.com; tularepaigeinvoice@saputo.com; DL_US_TularePaige_Invoice@Saputo.com"/>
  </r>
  <r>
    <s v="Darigold - Portland, OR"/>
    <s v="WES1004"/>
    <s v="KATHLEEN MOMONT  MATT APLING"/>
    <s v="kathleen.momont@darigold.com; Matthew.Apling@darigold.com"/>
    <d v="2024-02-12T00:00:00"/>
    <s v="2720 SE 6TH AVE"/>
    <s v="PORTLAND"/>
    <x v="38"/>
    <x v="270"/>
    <n v="202615"/>
    <s v="Job"/>
    <d v="2024-01-02T00:00:00"/>
    <x v="3"/>
    <s v="QVS95     "/>
    <s v="Freight Charges"/>
    <n v="1"/>
    <n v="228.52"/>
    <n v="228.52"/>
    <n v="57.13"/>
    <s v="KATHLEEN MOMONT  MATT APLING"/>
    <s v="APinvoices@darigold.com; Jason.robinson@darigold.com; accounts.payable@darlgold.com"/>
  </r>
  <r>
    <s v="McCarty Family Farms"/>
    <s v="MCC1010"/>
    <s v="Sandra Galvan"/>
    <s v="zscales@mccartyfamilyfarms.com; lfranklin@mccartyfamilyfarms.com; sgalvan@mccartyfamilyfarms.com; gfaircloth@mccartyfamilyfarms.com"/>
    <d v="2024-02-27T00:00:00"/>
    <s v="2231 COUNTY ROAD 31"/>
    <s v="REXFORD"/>
    <x v="25"/>
    <x v="262"/>
    <n v="194263"/>
    <s v="Job"/>
    <d v="2023-11-10T00:00:00"/>
    <x v="3"/>
    <s v="QVS95     "/>
    <s v="Freight Charges"/>
    <n v="1"/>
    <n v="229.92"/>
    <n v="229.92"/>
    <n v="57.48"/>
    <s v="Sandra Galvan"/>
    <s v="ap@mccartyfamilyfarms.com; bdempewolf@mccartyfamilyfarms.com"/>
  </r>
  <r>
    <s v="PRETTY ROCK FARM"/>
    <s v="PRE1020"/>
    <s v="JULIE GOERES"/>
    <s v="jjgoeres@yahoo.com"/>
    <d v="2024-02-26T00:00:00"/>
    <s v="8825 70TH AVE SW"/>
    <s v="ELGIN"/>
    <x v="9"/>
    <x v="93"/>
    <n v="204161"/>
    <s v="Y8GX"/>
    <d v="2024-02-26T00:00:00"/>
    <x v="3"/>
    <s v="QVS95     "/>
    <s v="Freight Charges"/>
    <n v="1"/>
    <n v="230"/>
    <n v="230"/>
    <n v="57.5"/>
    <s v="JULIE GOERES"/>
    <s v="jjgoeres@yahoo.com         "/>
  </r>
  <r>
    <s v="ST ALBERT CHEESE COOPERATIVE INC"/>
    <s v="STA1015"/>
    <s v="Josée Monast"/>
    <s v="josee.monast@fromagestalbert.com; elizabeth.bustos@fromagestalbert.com"/>
    <d v="2024-02-05T00:00:00"/>
    <s v="150 ST-PAUL, CP 30"/>
    <s v="ST-ALBERT "/>
    <x v="43"/>
    <x v="336"/>
    <n v="203447"/>
    <s v="Job"/>
    <d v="2024-01-23T00:00:00"/>
    <x v="3"/>
    <s v="QVS95     "/>
    <s v="Freight Charges"/>
    <n v="1"/>
    <n v="288.45"/>
    <n v="288.45"/>
    <n v="72.112499999999997"/>
    <s v="Josée Monast"/>
    <s v="payable@fromagestalbert.com"/>
  </r>
  <r>
    <s v="ST ALBERT CHEESE COOPERATIVE INC"/>
    <s v="STA1015"/>
    <s v="Josée Monast"/>
    <s v="josee.monast@fromagestalbert.com; elizabeth.bustos@fromagestalbert.com"/>
    <d v="2024-01-15T00:00:00"/>
    <s v="150 ST-PAUL, CP 30"/>
    <s v="ST-ALBERT "/>
    <x v="43"/>
    <x v="336"/>
    <n v="201021"/>
    <s v="Job"/>
    <d v="2023-12-12T00:00:00"/>
    <x v="3"/>
    <s v="QVS95     "/>
    <s v="Freight Charges"/>
    <n v="1"/>
    <n v="293.31"/>
    <n v="293.31"/>
    <n v="73.327500000000001"/>
    <s v="Josée Monast"/>
    <s v="payable@fromagestalbert.com"/>
  </r>
  <r>
    <s v="ST ALBERT CHEESE COOPERATIVE INC"/>
    <s v="STA1015"/>
    <s v="Josée Monast"/>
    <s v="josee.monast@fromagestalbert.com; elizabeth.bustos@fromagestalbert.com"/>
    <d v="2024-02-20T00:00:00"/>
    <s v="150 ST-PAUL, CP 30"/>
    <s v="ST-ALBERT "/>
    <x v="43"/>
    <x v="336"/>
    <n v="204108"/>
    <s v="Y8GX"/>
    <d v="2024-02-20T00:00:00"/>
    <x v="3"/>
    <s v="QVS95     "/>
    <s v="Freight Charges"/>
    <n v="1"/>
    <n v="334.77"/>
    <n v="334.77"/>
    <n v="83.692499999999995"/>
    <s v="Josée Monast"/>
    <s v="payable@fromagestalbert.co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C71496-17C8-424C-8F3F-95092258BAA0}" name="PivotTable2" cacheId="25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tate">
  <location ref="P3:S47" firstHeaderRow="0" firstDataRow="1" firstDataCol="1"/>
  <pivotFields count="9">
    <pivotField showAll="0"/>
    <pivotField showAll="0"/>
    <pivotField dataField="1" numFmtId="44" showAll="0"/>
    <pivotField numFmtId="44" showAll="0"/>
    <pivotField numFmtId="44" showAll="0"/>
    <pivotField dataField="1" numFmtId="44" showAll="0"/>
    <pivotField dataField="1" numFmtId="44" showAll="0"/>
    <pivotField showAll="0"/>
    <pivotField axis="axisRow" showAll="0">
      <items count="52">
        <item x="0"/>
        <item h="1" x="1"/>
        <item x="2"/>
        <item x="3"/>
        <item x="4"/>
        <item x="5"/>
        <item x="6"/>
        <item x="7"/>
        <item h="1" x="8"/>
        <item x="9"/>
        <item x="10"/>
        <item x="11"/>
        <item x="12"/>
        <item x="13"/>
        <item x="14"/>
        <item x="15"/>
        <item h="1" x="16"/>
        <item x="17"/>
        <item x="18"/>
        <item x="19"/>
        <item x="20"/>
        <item x="21"/>
        <item x="22"/>
        <item x="23"/>
        <item x="24"/>
        <item x="25"/>
        <item x="26"/>
        <item x="27"/>
        <item x="28"/>
        <item x="29"/>
        <item x="30"/>
        <item x="31"/>
        <item x="32"/>
        <item x="33"/>
        <item h="1" x="34"/>
        <item x="35"/>
        <item x="36"/>
        <item h="1" x="37"/>
        <item x="38"/>
        <item x="39"/>
        <item h="1" x="40"/>
        <item x="41"/>
        <item x="42"/>
        <item h="1" x="43"/>
        <item x="44"/>
        <item x="45"/>
        <item x="46"/>
        <item x="47"/>
        <item h="1" x="48"/>
        <item x="49"/>
        <item x="50"/>
        <item t="default"/>
      </items>
    </pivotField>
  </pivotFields>
  <rowFields count="1">
    <field x="8"/>
  </rowFields>
  <rowItems count="44">
    <i>
      <x/>
    </i>
    <i>
      <x v="2"/>
    </i>
    <i>
      <x v="3"/>
    </i>
    <i>
      <x v="4"/>
    </i>
    <i>
      <x v="5"/>
    </i>
    <i>
      <x v="6"/>
    </i>
    <i>
      <x v="7"/>
    </i>
    <i>
      <x v="9"/>
    </i>
    <i>
      <x v="10"/>
    </i>
    <i>
      <x v="11"/>
    </i>
    <i>
      <x v="12"/>
    </i>
    <i>
      <x v="13"/>
    </i>
    <i>
      <x v="14"/>
    </i>
    <i>
      <x v="15"/>
    </i>
    <i>
      <x v="17"/>
    </i>
    <i>
      <x v="18"/>
    </i>
    <i>
      <x v="19"/>
    </i>
    <i>
      <x v="20"/>
    </i>
    <i>
      <x v="21"/>
    </i>
    <i>
      <x v="22"/>
    </i>
    <i>
      <x v="23"/>
    </i>
    <i>
      <x v="24"/>
    </i>
    <i>
      <x v="25"/>
    </i>
    <i>
      <x v="26"/>
    </i>
    <i>
      <x v="27"/>
    </i>
    <i>
      <x v="28"/>
    </i>
    <i>
      <x v="29"/>
    </i>
    <i>
      <x v="30"/>
    </i>
    <i>
      <x v="31"/>
    </i>
    <i>
      <x v="32"/>
    </i>
    <i>
      <x v="33"/>
    </i>
    <i>
      <x v="35"/>
    </i>
    <i>
      <x v="36"/>
    </i>
    <i>
      <x v="38"/>
    </i>
    <i>
      <x v="39"/>
    </i>
    <i>
      <x v="41"/>
    </i>
    <i>
      <x v="42"/>
    </i>
    <i>
      <x v="44"/>
    </i>
    <i>
      <x v="45"/>
    </i>
    <i>
      <x v="46"/>
    </i>
    <i>
      <x v="47"/>
    </i>
    <i>
      <x v="49"/>
    </i>
    <i>
      <x v="50"/>
    </i>
    <i t="grand">
      <x/>
    </i>
  </rowItems>
  <colFields count="1">
    <field x="-2"/>
  </colFields>
  <colItems count="3">
    <i>
      <x/>
    </i>
    <i i="1">
      <x v="1"/>
    </i>
    <i i="2">
      <x v="2"/>
    </i>
  </colItems>
  <dataFields count="3">
    <dataField name="Min" fld="5" subtotal="average" baseField="8" baseItem="0" numFmtId="165"/>
    <dataField name="Target" fld="6" subtotal="average" baseField="8" baseItem="0" numFmtId="165"/>
    <dataField name="Average of Average Our Cost" fld="2" subtotal="average" baseField="8"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0D7DC75-87D6-46B1-89F1-DB28262B6C03}" name="PivotTable5" cacheId="253"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1:D300" firstHeaderRow="1" firstDataRow="3" firstDataCol="1"/>
  <pivotFields count="21">
    <pivotField showAll="0"/>
    <pivotField showAll="0"/>
    <pivotField showAll="0"/>
    <pivotField showAll="0"/>
    <pivotField numFmtId="166" showAll="0"/>
    <pivotField showAll="0"/>
    <pivotField showAll="0"/>
    <pivotField showAll="0"/>
    <pivotField axis="axisRow" showAll="0">
      <items count="338">
        <item x="109"/>
        <item x="329"/>
        <item x="153"/>
        <item x="51"/>
        <item x="161"/>
        <item x="157"/>
        <item x="306"/>
        <item x="282"/>
        <item x="242"/>
        <item x="215"/>
        <item x="277"/>
        <item x="250"/>
        <item x="151"/>
        <item x="163"/>
        <item x="47"/>
        <item x="207"/>
        <item x="137"/>
        <item x="219"/>
        <item x="165"/>
        <item x="129"/>
        <item x="132"/>
        <item x="295"/>
        <item x="326"/>
        <item x="136"/>
        <item x="291"/>
        <item x="289"/>
        <item x="50"/>
        <item x="233"/>
        <item x="290"/>
        <item x="312"/>
        <item x="281"/>
        <item x="223"/>
        <item x="309"/>
        <item x="237"/>
        <item x="300"/>
        <item x="234"/>
        <item x="116"/>
        <item x="313"/>
        <item x="120"/>
        <item x="226"/>
        <item x="2"/>
        <item x="243"/>
        <item x="276"/>
        <item x="301"/>
        <item x="333"/>
        <item x="293"/>
        <item x="327"/>
        <item x="196"/>
        <item x="238"/>
        <item x="141"/>
        <item x="288"/>
        <item x="213"/>
        <item x="131"/>
        <item x="202"/>
        <item x="244"/>
        <item x="113"/>
        <item x="121"/>
        <item x="292"/>
        <item x="166"/>
        <item x="297"/>
        <item x="299"/>
        <item x="227"/>
        <item x="138"/>
        <item x="323"/>
        <item x="139"/>
        <item x="222"/>
        <item x="114"/>
        <item x="230"/>
        <item x="197"/>
        <item x="310"/>
        <item x="127"/>
        <item x="152"/>
        <item x="155"/>
        <item x="314"/>
        <item x="324"/>
        <item x="159"/>
        <item x="249"/>
        <item x="231"/>
        <item x="209"/>
        <item x="126"/>
        <item x="6"/>
        <item x="142"/>
        <item x="205"/>
        <item x="124"/>
        <item x="130"/>
        <item x="325"/>
        <item x="201"/>
        <item x="210"/>
        <item x="57"/>
        <item x="273"/>
        <item x="187"/>
        <item x="190"/>
        <item x="167"/>
        <item x="206"/>
        <item x="212"/>
        <item x="298"/>
        <item x="232"/>
        <item x="134"/>
        <item x="46"/>
        <item x="128"/>
        <item x="86"/>
        <item x="186"/>
        <item x="85"/>
        <item x="168"/>
        <item x="192"/>
        <item x="278"/>
        <item x="171"/>
        <item x="200"/>
        <item x="169"/>
        <item x="185"/>
        <item x="305"/>
        <item x="287"/>
        <item x="189"/>
        <item x="203"/>
        <item x="268"/>
        <item x="188"/>
        <item x="91"/>
        <item x="70"/>
        <item x="79"/>
        <item x="96"/>
        <item x="10"/>
        <item x="18"/>
        <item x="11"/>
        <item x="149"/>
        <item x="17"/>
        <item x="41"/>
        <item x="145"/>
        <item x="69"/>
        <item x="80"/>
        <item x="99"/>
        <item x="42"/>
        <item x="31"/>
        <item x="89"/>
        <item x="8"/>
        <item x="23"/>
        <item x="98"/>
        <item x="59"/>
        <item x="12"/>
        <item x="108"/>
        <item x="67"/>
        <item x="147"/>
        <item x="111"/>
        <item x="20"/>
        <item x="68"/>
        <item x="107"/>
        <item x="75"/>
        <item x="26"/>
        <item x="95"/>
        <item x="13"/>
        <item x="0"/>
        <item x="92"/>
        <item x="101"/>
        <item x="77"/>
        <item x="66"/>
        <item x="30"/>
        <item x="72"/>
        <item x="76"/>
        <item x="64"/>
        <item x="1"/>
        <item x="40"/>
        <item x="104"/>
        <item x="27"/>
        <item x="106"/>
        <item x="102"/>
        <item x="112"/>
        <item x="7"/>
        <item x="16"/>
        <item x="19"/>
        <item x="62"/>
        <item x="15"/>
        <item x="3"/>
        <item x="148"/>
        <item x="71"/>
        <item x="32"/>
        <item x="35"/>
        <item x="4"/>
        <item x="36"/>
        <item x="5"/>
        <item x="73"/>
        <item x="14"/>
        <item x="28"/>
        <item x="100"/>
        <item x="103"/>
        <item x="74"/>
        <item x="9"/>
        <item x="94"/>
        <item x="110"/>
        <item x="172"/>
        <item x="44"/>
        <item x="21"/>
        <item x="88"/>
        <item x="22"/>
        <item x="34"/>
        <item x="93"/>
        <item x="225"/>
        <item x="239"/>
        <item x="302"/>
        <item x="117"/>
        <item x="198"/>
        <item x="258"/>
        <item x="33"/>
        <item x="195"/>
        <item x="146"/>
        <item x="97"/>
        <item x="29"/>
        <item x="37"/>
        <item x="280"/>
        <item x="83"/>
        <item x="331"/>
        <item x="38"/>
        <item x="193"/>
        <item x="194"/>
        <item x="332"/>
        <item x="84"/>
        <item x="199"/>
        <item x="87"/>
        <item x="262"/>
        <item x="191"/>
        <item x="43"/>
        <item x="170"/>
        <item x="90"/>
        <item x="105"/>
        <item x="311"/>
        <item x="211"/>
        <item x="81"/>
        <item x="335"/>
        <item x="122"/>
        <item x="216"/>
        <item x="284"/>
        <item x="135"/>
        <item x="49"/>
        <item x="217"/>
        <item x="271"/>
        <item x="247"/>
        <item x="204"/>
        <item x="61"/>
        <item x="303"/>
        <item x="279"/>
        <item x="235"/>
        <item x="218"/>
        <item x="133"/>
        <item x="144"/>
        <item x="236"/>
        <item x="224"/>
        <item x="125"/>
        <item x="150"/>
        <item x="330"/>
        <item x="115"/>
        <item x="245"/>
        <item x="118"/>
        <item x="143"/>
        <item x="208"/>
        <item x="82"/>
        <item x="160"/>
        <item x="294"/>
        <item x="253"/>
        <item x="221"/>
        <item x="296"/>
        <item x="246"/>
        <item x="275"/>
        <item x="53"/>
        <item x="274"/>
        <item x="140"/>
        <item x="45"/>
        <item x="123"/>
        <item x="214"/>
        <item x="269"/>
        <item x="252"/>
        <item x="283"/>
        <item x="248"/>
        <item x="229"/>
        <item x="156"/>
        <item x="52"/>
        <item x="162"/>
        <item x="164"/>
        <item x="119"/>
        <item x="228"/>
        <item x="241"/>
        <item x="55"/>
        <item x="240"/>
        <item x="24"/>
        <item x="154"/>
        <item x="255"/>
        <item x="183"/>
        <item x="181"/>
        <item x="25"/>
        <item x="173"/>
        <item x="184"/>
        <item x="176"/>
        <item x="315"/>
        <item x="182"/>
        <item x="328"/>
        <item x="63"/>
        <item x="175"/>
        <item x="256"/>
        <item x="307"/>
        <item x="56"/>
        <item x="174"/>
        <item x="304"/>
        <item x="60"/>
        <item x="178"/>
        <item x="265"/>
        <item x="260"/>
        <item x="261"/>
        <item x="257"/>
        <item x="177"/>
        <item x="272"/>
        <item x="179"/>
        <item x="180"/>
        <item x="270"/>
        <item x="319"/>
        <item x="318"/>
        <item x="321"/>
        <item x="251"/>
        <item x="158"/>
        <item x="54"/>
        <item x="220"/>
        <item x="58"/>
        <item x="259"/>
        <item x="286"/>
        <item x="254"/>
        <item x="285"/>
        <item x="334"/>
        <item x="336"/>
        <item x="266"/>
        <item x="320"/>
        <item x="317"/>
        <item x="264"/>
        <item x="308"/>
        <item x="316"/>
        <item x="263"/>
        <item x="267"/>
        <item x="322"/>
        <item x="39"/>
        <item x="48"/>
        <item x="65"/>
        <item x="78"/>
        <item t="default"/>
      </items>
    </pivotField>
    <pivotField dataField="1" showAll="0"/>
    <pivotField showAll="0"/>
    <pivotField numFmtId="166" showAll="0"/>
    <pivotField axis="axisCol" showAll="0">
      <items count="5">
        <item h="1" x="0"/>
        <item x="3"/>
        <item h="1" x="1"/>
        <item h="1" x="2"/>
        <item t="default"/>
      </items>
    </pivotField>
    <pivotField showAll="0"/>
    <pivotField showAll="0"/>
    <pivotField showAll="0"/>
    <pivotField numFmtId="167" showAll="0"/>
    <pivotField numFmtId="167" showAll="0"/>
    <pivotField dataField="1" numFmtId="167" showAll="0"/>
    <pivotField showAll="0"/>
    <pivotField showAll="0"/>
  </pivotFields>
  <rowFields count="1">
    <field x="8"/>
  </rowFields>
  <rowItems count="297">
    <i>
      <x/>
    </i>
    <i>
      <x v="1"/>
    </i>
    <i>
      <x v="2"/>
    </i>
    <i>
      <x v="4"/>
    </i>
    <i>
      <x v="5"/>
    </i>
    <i>
      <x v="6"/>
    </i>
    <i>
      <x v="7"/>
    </i>
    <i>
      <x v="8"/>
    </i>
    <i>
      <x v="9"/>
    </i>
    <i>
      <x v="10"/>
    </i>
    <i>
      <x v="11"/>
    </i>
    <i>
      <x v="12"/>
    </i>
    <i>
      <x v="13"/>
    </i>
    <i>
      <x v="15"/>
    </i>
    <i>
      <x v="16"/>
    </i>
    <i>
      <x v="17"/>
    </i>
    <i>
      <x v="18"/>
    </i>
    <i>
      <x v="19"/>
    </i>
    <i>
      <x v="21"/>
    </i>
    <i>
      <x v="22"/>
    </i>
    <i>
      <x v="23"/>
    </i>
    <i>
      <x v="24"/>
    </i>
    <i>
      <x v="25"/>
    </i>
    <i>
      <x v="27"/>
    </i>
    <i>
      <x v="28"/>
    </i>
    <i>
      <x v="29"/>
    </i>
    <i>
      <x v="30"/>
    </i>
    <i>
      <x v="31"/>
    </i>
    <i>
      <x v="32"/>
    </i>
    <i>
      <x v="33"/>
    </i>
    <i>
      <x v="34"/>
    </i>
    <i>
      <x v="35"/>
    </i>
    <i>
      <x v="36"/>
    </i>
    <i>
      <x v="37"/>
    </i>
    <i>
      <x v="38"/>
    </i>
    <i>
      <x v="39"/>
    </i>
    <i>
      <x v="41"/>
    </i>
    <i>
      <x v="42"/>
    </i>
    <i>
      <x v="43"/>
    </i>
    <i>
      <x v="44"/>
    </i>
    <i>
      <x v="45"/>
    </i>
    <i>
      <x v="46"/>
    </i>
    <i>
      <x v="47"/>
    </i>
    <i>
      <x v="48"/>
    </i>
    <i>
      <x v="49"/>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1"/>
    </i>
    <i>
      <x v="82"/>
    </i>
    <i>
      <x v="83"/>
    </i>
    <i>
      <x v="84"/>
    </i>
    <i>
      <x v="85"/>
    </i>
    <i>
      <x v="86"/>
    </i>
    <i>
      <x v="87"/>
    </i>
    <i>
      <x v="89"/>
    </i>
    <i>
      <x v="90"/>
    </i>
    <i>
      <x v="91"/>
    </i>
    <i>
      <x v="93"/>
    </i>
    <i>
      <x v="94"/>
    </i>
    <i>
      <x v="95"/>
    </i>
    <i>
      <x v="96"/>
    </i>
    <i>
      <x v="97"/>
    </i>
    <i>
      <x v="99"/>
    </i>
    <i>
      <x v="100"/>
    </i>
    <i>
      <x v="101"/>
    </i>
    <i>
      <x v="102"/>
    </i>
    <i>
      <x v="103"/>
    </i>
    <i>
      <x v="104"/>
    </i>
    <i>
      <x v="105"/>
    </i>
    <i>
      <x v="106"/>
    </i>
    <i>
      <x v="107"/>
    </i>
    <i>
      <x v="108"/>
    </i>
    <i>
      <x v="109"/>
    </i>
    <i>
      <x v="110"/>
    </i>
    <i>
      <x v="111"/>
    </i>
    <i>
      <x v="112"/>
    </i>
    <i>
      <x v="113"/>
    </i>
    <i>
      <x v="114"/>
    </i>
    <i>
      <x v="115"/>
    </i>
    <i>
      <x v="116"/>
    </i>
    <i>
      <x v="117"/>
    </i>
    <i>
      <x v="118"/>
    </i>
    <i>
      <x v="119"/>
    </i>
    <i>
      <x v="123"/>
    </i>
    <i>
      <x v="125"/>
    </i>
    <i>
      <x v="126"/>
    </i>
    <i>
      <x v="127"/>
    </i>
    <i>
      <x v="128"/>
    </i>
    <i>
      <x v="129"/>
    </i>
    <i>
      <x v="130"/>
    </i>
    <i>
      <x v="131"/>
    </i>
    <i>
      <x v="132"/>
    </i>
    <i>
      <x v="133"/>
    </i>
    <i>
      <x v="135"/>
    </i>
    <i>
      <x v="137"/>
    </i>
    <i>
      <x v="138"/>
    </i>
    <i>
      <x v="139"/>
    </i>
    <i>
      <x v="140"/>
    </i>
    <i>
      <x v="141"/>
    </i>
    <i>
      <x v="143"/>
    </i>
    <i>
      <x v="144"/>
    </i>
    <i>
      <x v="145"/>
    </i>
    <i>
      <x v="146"/>
    </i>
    <i>
      <x v="147"/>
    </i>
    <i>
      <x v="148"/>
    </i>
    <i>
      <x v="150"/>
    </i>
    <i>
      <x v="151"/>
    </i>
    <i>
      <x v="152"/>
    </i>
    <i>
      <x v="153"/>
    </i>
    <i>
      <x v="154"/>
    </i>
    <i>
      <x v="155"/>
    </i>
    <i>
      <x v="156"/>
    </i>
    <i>
      <x v="157"/>
    </i>
    <i>
      <x v="158"/>
    </i>
    <i>
      <x v="159"/>
    </i>
    <i>
      <x v="160"/>
    </i>
    <i>
      <x v="161"/>
    </i>
    <i>
      <x v="162"/>
    </i>
    <i>
      <x v="163"/>
    </i>
    <i>
      <x v="164"/>
    </i>
    <i>
      <x v="167"/>
    </i>
    <i>
      <x v="168"/>
    </i>
    <i>
      <x v="170"/>
    </i>
    <i>
      <x v="171"/>
    </i>
    <i>
      <x v="172"/>
    </i>
    <i>
      <x v="173"/>
    </i>
    <i>
      <x v="174"/>
    </i>
    <i>
      <x v="176"/>
    </i>
    <i>
      <x v="178"/>
    </i>
    <i>
      <x v="180"/>
    </i>
    <i>
      <x v="181"/>
    </i>
    <i>
      <x v="182"/>
    </i>
    <i>
      <x v="183"/>
    </i>
    <i>
      <x v="184"/>
    </i>
    <i>
      <x v="185"/>
    </i>
    <i>
      <x v="186"/>
    </i>
    <i>
      <x v="187"/>
    </i>
    <i>
      <x v="188"/>
    </i>
    <i>
      <x v="190"/>
    </i>
    <i>
      <x v="192"/>
    </i>
    <i>
      <x v="193"/>
    </i>
    <i>
      <x v="194"/>
    </i>
    <i>
      <x v="195"/>
    </i>
    <i>
      <x v="196"/>
    </i>
    <i>
      <x v="197"/>
    </i>
    <i>
      <x v="198"/>
    </i>
    <i>
      <x v="199"/>
    </i>
    <i>
      <x v="200"/>
    </i>
    <i>
      <x v="201"/>
    </i>
    <i>
      <x v="202"/>
    </i>
    <i>
      <x v="203"/>
    </i>
    <i>
      <x v="204"/>
    </i>
    <i>
      <x v="205"/>
    </i>
    <i>
      <x v="206"/>
    </i>
    <i>
      <x v="207"/>
    </i>
    <i>
      <x v="208"/>
    </i>
    <i>
      <x v="210"/>
    </i>
    <i>
      <x v="211"/>
    </i>
    <i>
      <x v="212"/>
    </i>
    <i>
      <x v="213"/>
    </i>
    <i>
      <x v="214"/>
    </i>
    <i>
      <x v="215"/>
    </i>
    <i>
      <x v="216"/>
    </i>
    <i>
      <x v="217"/>
    </i>
    <i>
      <x v="218"/>
    </i>
    <i>
      <x v="219"/>
    </i>
    <i>
      <x v="220"/>
    </i>
    <i>
      <x v="221"/>
    </i>
    <i>
      <x v="222"/>
    </i>
    <i>
      <x v="223"/>
    </i>
    <i>
      <x v="224"/>
    </i>
    <i>
      <x v="225"/>
    </i>
    <i>
      <x v="226"/>
    </i>
    <i>
      <x v="227"/>
    </i>
    <i>
      <x v="228"/>
    </i>
    <i>
      <x v="229"/>
    </i>
    <i>
      <x v="231"/>
    </i>
    <i>
      <x v="232"/>
    </i>
    <i>
      <x v="233"/>
    </i>
    <i>
      <x v="234"/>
    </i>
    <i>
      <x v="236"/>
    </i>
    <i>
      <x v="237"/>
    </i>
    <i>
      <x v="238"/>
    </i>
    <i>
      <x v="239"/>
    </i>
    <i>
      <x v="240"/>
    </i>
    <i>
      <x v="241"/>
    </i>
    <i>
      <x v="242"/>
    </i>
    <i>
      <x v="243"/>
    </i>
    <i>
      <x v="244"/>
    </i>
    <i>
      <x v="245"/>
    </i>
    <i>
      <x v="246"/>
    </i>
    <i>
      <x v="247"/>
    </i>
    <i>
      <x v="248"/>
    </i>
    <i>
      <x v="249"/>
    </i>
    <i>
      <x v="250"/>
    </i>
    <i>
      <x v="251"/>
    </i>
    <i>
      <x v="252"/>
    </i>
    <i>
      <x v="253"/>
    </i>
    <i>
      <x v="254"/>
    </i>
    <i>
      <x v="255"/>
    </i>
    <i>
      <x v="256"/>
    </i>
    <i>
      <x v="257"/>
    </i>
    <i>
      <x v="258"/>
    </i>
    <i>
      <x v="259"/>
    </i>
    <i>
      <x v="261"/>
    </i>
    <i>
      <x v="262"/>
    </i>
    <i>
      <x v="264"/>
    </i>
    <i>
      <x v="265"/>
    </i>
    <i>
      <x v="266"/>
    </i>
    <i>
      <x v="267"/>
    </i>
    <i>
      <x v="268"/>
    </i>
    <i>
      <x v="269"/>
    </i>
    <i>
      <x v="270"/>
    </i>
    <i>
      <x v="271"/>
    </i>
    <i>
      <x v="272"/>
    </i>
    <i>
      <x v="273"/>
    </i>
    <i>
      <x v="274"/>
    </i>
    <i>
      <x v="275"/>
    </i>
    <i>
      <x v="276"/>
    </i>
    <i>
      <x v="277"/>
    </i>
    <i>
      <x v="279"/>
    </i>
    <i>
      <x v="281"/>
    </i>
    <i>
      <x v="282"/>
    </i>
    <i>
      <x v="283"/>
    </i>
    <i>
      <x v="284"/>
    </i>
    <i>
      <x v="286"/>
    </i>
    <i>
      <x v="287"/>
    </i>
    <i>
      <x v="288"/>
    </i>
    <i>
      <x v="289"/>
    </i>
    <i>
      <x v="290"/>
    </i>
    <i>
      <x v="291"/>
    </i>
    <i>
      <x v="292"/>
    </i>
    <i>
      <x v="293"/>
    </i>
    <i>
      <x v="294"/>
    </i>
    <i>
      <x v="295"/>
    </i>
    <i>
      <x v="297"/>
    </i>
    <i>
      <x v="298"/>
    </i>
    <i>
      <x v="300"/>
    </i>
    <i>
      <x v="301"/>
    </i>
    <i>
      <x v="302"/>
    </i>
    <i>
      <x v="303"/>
    </i>
    <i>
      <x v="304"/>
    </i>
    <i>
      <x v="305"/>
    </i>
    <i>
      <x v="306"/>
    </i>
    <i>
      <x v="307"/>
    </i>
    <i>
      <x v="309"/>
    </i>
    <i>
      <x v="310"/>
    </i>
    <i>
      <x v="311"/>
    </i>
    <i>
      <x v="312"/>
    </i>
    <i>
      <x v="313"/>
    </i>
    <i>
      <x v="314"/>
    </i>
    <i>
      <x v="316"/>
    </i>
    <i>
      <x v="317"/>
    </i>
    <i>
      <x v="318"/>
    </i>
    <i>
      <x v="319"/>
    </i>
    <i>
      <x v="320"/>
    </i>
    <i>
      <x v="321"/>
    </i>
    <i>
      <x v="322"/>
    </i>
    <i>
      <x v="323"/>
    </i>
    <i>
      <x v="324"/>
    </i>
    <i>
      <x v="325"/>
    </i>
    <i>
      <x v="326"/>
    </i>
    <i>
      <x v="327"/>
    </i>
    <i>
      <x v="328"/>
    </i>
    <i>
      <x v="329"/>
    </i>
    <i>
      <x v="330"/>
    </i>
    <i>
      <x v="331"/>
    </i>
    <i>
      <x v="334"/>
    </i>
    <i>
      <x v="336"/>
    </i>
    <i t="grand">
      <x/>
    </i>
  </rowItems>
  <colFields count="2">
    <field x="12"/>
    <field x="-2"/>
  </colFields>
  <colItems count="3">
    <i>
      <x v="1"/>
      <x/>
    </i>
    <i r="1" i="1">
      <x v="1"/>
    </i>
    <i r="1" i="2">
      <x v="2"/>
    </i>
  </colItems>
  <dataFields count="3">
    <dataField name="Average of Our Cost" fld="18" subtotal="average" baseField="7" baseItem="8"/>
    <dataField name="Max of Our Cost" fld="18" subtotal="max" baseField="7" baseItem="7"/>
    <dataField name="Count of Order Nbr" fld="9" subtotal="count" baseField="8"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dRichValueWebImage.xml.rels><?xml version="1.0" encoding="UTF-8" standalone="yes"?>
<Relationships xmlns="http://schemas.openxmlformats.org/package/2006/relationships"><Relationship Id="rId117" Type="http://schemas.openxmlformats.org/officeDocument/2006/relationships/hyperlink" Target="https://www.bing.com/th?id=OSK.78ba50cb2865d06a5e16e1016f21685d&amp;qlt=95" TargetMode="External"/><Relationship Id="rId21" Type="http://schemas.openxmlformats.org/officeDocument/2006/relationships/hyperlink" Target="https://www.bing.com/th?id=OSK.58ac448972c6ab144b54e831a714990d&amp;qlt=95" TargetMode="External"/><Relationship Id="rId324" Type="http://schemas.openxmlformats.org/officeDocument/2006/relationships/hyperlink" Target="https://www.bing.com/images/search?form=xlimg&amp;q=North%20Carolina" TargetMode="External"/><Relationship Id="rId531" Type="http://schemas.openxmlformats.org/officeDocument/2006/relationships/hyperlink" Target="https://www.bing.com/th?id=OSK.9839472acb33ae2d06ad5f162e19a757&amp;qlt=95" TargetMode="External"/><Relationship Id="rId170" Type="http://schemas.openxmlformats.org/officeDocument/2006/relationships/hyperlink" Target="https://www.bing.com/images/search?form=xlimg&amp;q=Garden%20City,%20Kansas" TargetMode="External"/><Relationship Id="rId268" Type="http://schemas.openxmlformats.org/officeDocument/2006/relationships/hyperlink" Target="https://www.bing.com/images/search?form=xlimg&amp;q=Lincoln,%20Nebraska" TargetMode="External"/><Relationship Id="rId475" Type="http://schemas.openxmlformats.org/officeDocument/2006/relationships/hyperlink" Target="https://www.bing.com/th?id=OSK.637fc1dfc75f24690c51c117a9506b19&amp;qlt=95" TargetMode="External"/><Relationship Id="rId32" Type="http://schemas.openxmlformats.org/officeDocument/2006/relationships/hyperlink" Target="https://www.bing.com/images/search?form=xlimg&amp;q=San%20Marcos,%20California" TargetMode="External"/><Relationship Id="rId128" Type="http://schemas.openxmlformats.org/officeDocument/2006/relationships/hyperlink" Target="https://www.bing.com/images/search?form=xlimg&amp;q=Stockton,%20Illinois" TargetMode="External"/><Relationship Id="rId335" Type="http://schemas.openxmlformats.org/officeDocument/2006/relationships/hyperlink" Target="https://www.bing.com/th?id=OSK.adab6c1a251b8b0eae41fdb814fda98f&amp;qlt=95" TargetMode="External"/><Relationship Id="rId542" Type="http://schemas.openxmlformats.org/officeDocument/2006/relationships/hyperlink" Target="https://www.bing.com/images/search?form=xlimg&amp;q=Plymouth,%20Wisconsin" TargetMode="External"/><Relationship Id="rId181" Type="http://schemas.openxmlformats.org/officeDocument/2006/relationships/hyperlink" Target="https://www.bing.com/th?id=OSK.367e86820af0f5dacd149ad7acd83247&amp;qlt=95" TargetMode="External"/><Relationship Id="rId402" Type="http://schemas.openxmlformats.org/officeDocument/2006/relationships/hyperlink" Target="https://www.bing.com/images/search?form=xlimg&amp;q=Lebanon,%20Pennsylvania" TargetMode="External"/><Relationship Id="rId279" Type="http://schemas.openxmlformats.org/officeDocument/2006/relationships/hyperlink" Target="https://www.bing.com/th?id=OSK.8765bc34549db3212c790029d195d8d1&amp;qlt=95" TargetMode="External"/><Relationship Id="rId486" Type="http://schemas.openxmlformats.org/officeDocument/2006/relationships/hyperlink" Target="https://www.bing.com/images/search?form=xlimg&amp;q=Smithfield,%20Utah" TargetMode="External"/><Relationship Id="rId43" Type="http://schemas.openxmlformats.org/officeDocument/2006/relationships/hyperlink" Target="https://www.bing.com/th?id=OSK.f521c59f5d5551bae8dbc9a9fee13377&amp;qlt=95" TargetMode="External"/><Relationship Id="rId139" Type="http://schemas.openxmlformats.org/officeDocument/2006/relationships/hyperlink" Target="https://www.bing.com/th?id=OSK.4ff7d688245f99bc5db3bd5b106d2ad0&amp;qlt=95" TargetMode="External"/><Relationship Id="rId346" Type="http://schemas.openxmlformats.org/officeDocument/2006/relationships/hyperlink" Target="https://www.bing.com/images/search?form=xlimg&amp;q=Middlefield,%20Ohio" TargetMode="External"/><Relationship Id="rId553" Type="http://schemas.openxmlformats.org/officeDocument/2006/relationships/hyperlink" Target="https://www.bing.com/th?id=OSK.15ad03805d289ae78341c19221bcf2c4&amp;qlt=95" TargetMode="External"/><Relationship Id="rId192" Type="http://schemas.openxmlformats.org/officeDocument/2006/relationships/hyperlink" Target="https://www.bing.com/images/search?form=xlimg&amp;q=Baltimore" TargetMode="External"/><Relationship Id="rId206" Type="http://schemas.openxmlformats.org/officeDocument/2006/relationships/hyperlink" Target="https://www.bing.com/images/search?form=xlimg&amp;q=Michigan" TargetMode="External"/><Relationship Id="rId413" Type="http://schemas.openxmlformats.org/officeDocument/2006/relationships/hyperlink" Target="https://www.bing.com/th?id=OSK.40119366609b09fb51f16281e8e398bf&amp;qlt=95" TargetMode="External"/><Relationship Id="rId497" Type="http://schemas.openxmlformats.org/officeDocument/2006/relationships/hyperlink" Target="https://www.bing.com/th?id=OSK.02f71b45072f42570d7c961b18499ff3&amp;qlt=95" TargetMode="External"/><Relationship Id="rId357" Type="http://schemas.openxmlformats.org/officeDocument/2006/relationships/hyperlink" Target="https://www.bing.com/th?id=OSK.dc4854218778b6f007a0fb39483a9a3f&amp;qlt=95" TargetMode="External"/><Relationship Id="rId54" Type="http://schemas.openxmlformats.org/officeDocument/2006/relationships/hyperlink" Target="https://www.bing.com/images/search?form=xlimg&amp;q=Turlock,%20California" TargetMode="External"/><Relationship Id="rId217" Type="http://schemas.openxmlformats.org/officeDocument/2006/relationships/hyperlink" Target="https://www.bing.com/th?id=OSK.29c8b91e8898017b85d64262666692d0&amp;qlt=95" TargetMode="External"/><Relationship Id="rId564" Type="http://schemas.openxmlformats.org/officeDocument/2006/relationships/hyperlink" Target="https://www.bing.com/images/search?form=xlimg&amp;q=Waupun,%20Wisconsin" TargetMode="External"/><Relationship Id="rId424" Type="http://schemas.openxmlformats.org/officeDocument/2006/relationships/hyperlink" Target="https://www.bing.com/images/search?form=xlimg&amp;q=Perth%20County,%20Ontario" TargetMode="External"/><Relationship Id="rId270" Type="http://schemas.openxmlformats.org/officeDocument/2006/relationships/hyperlink" Target="https://www.bing.com/images/search?form=xlimg&amp;q=West%20Point,%20Nebraska" TargetMode="External"/><Relationship Id="rId65" Type="http://schemas.openxmlformats.org/officeDocument/2006/relationships/hyperlink" Target="https://www.bing.com/th?id=OSK.9VK57jfylsAdvrEDdoC3I4x9AbEPZR82gJU3DtiJBF8&amp;qlt=95" TargetMode="External"/><Relationship Id="rId130" Type="http://schemas.openxmlformats.org/officeDocument/2006/relationships/hyperlink" Target="https://www.bing.com/images/search?form=xlimg&amp;q=Rockford,%20Illinois" TargetMode="External"/><Relationship Id="rId368" Type="http://schemas.openxmlformats.org/officeDocument/2006/relationships/hyperlink" Target="https://www.bing.com/images/search?form=xlimg&amp;q=Brampton" TargetMode="External"/><Relationship Id="rId575" Type="http://schemas.openxmlformats.org/officeDocument/2006/relationships/hyperlink" Target="https://www.bing.com/th?id=OSK.e0aca6cd876bb7d67ceb388c3902ebf5&amp;qlt=95" TargetMode="External"/><Relationship Id="rId228" Type="http://schemas.openxmlformats.org/officeDocument/2006/relationships/hyperlink" Target="https://www.bing.com/images/search?form=xlimg&amp;q=Minneapolis" TargetMode="External"/><Relationship Id="rId435" Type="http://schemas.openxmlformats.org/officeDocument/2006/relationships/hyperlink" Target="https://www.bing.com/th?id=OSK.552fe8a4eebb6eb339b10226d84bd033&amp;qlt=95" TargetMode="External"/><Relationship Id="rId281" Type="http://schemas.openxmlformats.org/officeDocument/2006/relationships/hyperlink" Target="https://www.bing.com/th?id=OSK.27261e132b7099e4d47edaac23cf47a9&amp;qlt=95" TargetMode="External"/><Relationship Id="rId502" Type="http://schemas.openxmlformats.org/officeDocument/2006/relationships/hyperlink" Target="https://www.bing.com/images/search?form=xlimg&amp;q=Mount%20Crawford,%20Virginia" TargetMode="External"/><Relationship Id="rId76" Type="http://schemas.openxmlformats.org/officeDocument/2006/relationships/hyperlink" Target="https://www.bing.com/images/search?form=xlimg&amp;q=Newington,%20Connecticut" TargetMode="External"/><Relationship Id="rId141" Type="http://schemas.openxmlformats.org/officeDocument/2006/relationships/hyperlink" Target="https://www.bing.com/th?id=OSK.292818c96d13281efc2bcf0621712879&amp;qlt=95" TargetMode="External"/><Relationship Id="rId379" Type="http://schemas.openxmlformats.org/officeDocument/2006/relationships/hyperlink" Target="https://www.bing.com/th?id=OSK.633c7a1b1e16f2b018df96af6848ac5e&amp;qlt=95" TargetMode="External"/><Relationship Id="rId586" Type="http://schemas.openxmlformats.org/officeDocument/2006/relationships/hyperlink" Target="https://www.bing.com/images/search?form=xlimg&amp;q=Greenwood,%20Wisconsin" TargetMode="External"/><Relationship Id="rId7" Type="http://schemas.openxmlformats.org/officeDocument/2006/relationships/hyperlink" Target="https://www.bing.com/th?id=OSK.17e56291be82172080caefe367cb2605&amp;qlt=95" TargetMode="External"/><Relationship Id="rId239" Type="http://schemas.openxmlformats.org/officeDocument/2006/relationships/hyperlink" Target="https://www.bing.com/th?id=OSK.3fbe85f854188d2cc6d6e22caaa54ed0&amp;qlt=95" TargetMode="External"/><Relationship Id="rId446" Type="http://schemas.openxmlformats.org/officeDocument/2006/relationships/hyperlink" Target="https://www.bing.com/images/search?form=xlimg&amp;q=Dallas" TargetMode="External"/><Relationship Id="rId292" Type="http://schemas.openxmlformats.org/officeDocument/2006/relationships/hyperlink" Target="https://www.bing.com/images/search?form=xlimg&amp;q=Portales,%20New%20Mexico" TargetMode="External"/><Relationship Id="rId306" Type="http://schemas.openxmlformats.org/officeDocument/2006/relationships/hyperlink" Target="https://www.bing.com/images/search?form=xlimg&amp;q=New%20Berlin%20(village),%20New%20York" TargetMode="External"/><Relationship Id="rId87" Type="http://schemas.openxmlformats.org/officeDocument/2006/relationships/hyperlink" Target="https://www.bing.com/th?id=OSK.3e71538067e02c2f4e63b798474c99f4&amp;qlt=95" TargetMode="External"/><Relationship Id="rId513" Type="http://schemas.openxmlformats.org/officeDocument/2006/relationships/hyperlink" Target="https://www.bing.com/th?id=OSK.UwSmI3XCsRI6qcwAnEwdeftYGbhhEggkCavJQhVbplk&amp;qlt=95" TargetMode="External"/><Relationship Id="rId597" Type="http://schemas.openxmlformats.org/officeDocument/2006/relationships/hyperlink" Target="https://www.bing.com/th?id=OSK.8441e8de3cf7d3cad5815b4008d45fa9&amp;qlt=95" TargetMode="External"/><Relationship Id="rId152" Type="http://schemas.openxmlformats.org/officeDocument/2006/relationships/hyperlink" Target="https://www.bing.com/images/search?form=xlimg&amp;q=Iowa" TargetMode="External"/><Relationship Id="rId457" Type="http://schemas.openxmlformats.org/officeDocument/2006/relationships/hyperlink" Target="https://www.bing.com/th?id=OSK.5766943393aac17a5e73d39d8ab83d21&amp;qlt=95" TargetMode="External"/><Relationship Id="rId14" Type="http://schemas.openxmlformats.org/officeDocument/2006/relationships/hyperlink" Target="https://www.bing.com/images/search?form=xlimg&amp;q=Arizona" TargetMode="External"/><Relationship Id="rId56" Type="http://schemas.openxmlformats.org/officeDocument/2006/relationships/hyperlink" Target="https://www.bing.com/images/search?form=xlimg&amp;q=Fortuna,%20California" TargetMode="External"/><Relationship Id="rId317" Type="http://schemas.openxmlformats.org/officeDocument/2006/relationships/hyperlink" Target="https://www.bing.com/th?id=OSK.2ae86a3e8d99277c2b309fd8a16b5c75&amp;qlt=95" TargetMode="External"/><Relationship Id="rId359" Type="http://schemas.openxmlformats.org/officeDocument/2006/relationships/hyperlink" Target="https://www.bing.com/th?id=OSK.70878d29e1747eb47e56c0bbf9349911&amp;qlt=95" TargetMode="External"/><Relationship Id="rId524" Type="http://schemas.openxmlformats.org/officeDocument/2006/relationships/hyperlink" Target="https://www.bing.com/images/search?form=xlimg&amp;q=Sunnyside,%20Washington" TargetMode="External"/><Relationship Id="rId566" Type="http://schemas.openxmlformats.org/officeDocument/2006/relationships/hyperlink" Target="https://www.bing.com/images/search?form=xlimg&amp;q=Wyocena%20(town),%20Wisconsin" TargetMode="External"/><Relationship Id="rId98" Type="http://schemas.openxmlformats.org/officeDocument/2006/relationships/hyperlink" Target="https://www.bing.com/images/search?form=xlimg&amp;q=New%20Jersey" TargetMode="External"/><Relationship Id="rId121" Type="http://schemas.openxmlformats.org/officeDocument/2006/relationships/hyperlink" Target="https://www.bing.com/th?id=OSK.d3bc10b67050c222e805dc3fefe017d4&amp;qlt=95" TargetMode="External"/><Relationship Id="rId163" Type="http://schemas.openxmlformats.org/officeDocument/2006/relationships/hyperlink" Target="https://www.bing.com/th?id=OSK.3714ecdd3a535e93e225e642e0a800e9&amp;qlt=95" TargetMode="External"/><Relationship Id="rId219" Type="http://schemas.openxmlformats.org/officeDocument/2006/relationships/hyperlink" Target="https://www.bing.com/th?id=OSK.a98ca10698c9fd2e1e3511fee611df79&amp;qlt=95" TargetMode="External"/><Relationship Id="rId370" Type="http://schemas.openxmlformats.org/officeDocument/2006/relationships/hyperlink" Target="https://www.bing.com/images/search?form=xlimg&amp;q=North%20York" TargetMode="External"/><Relationship Id="rId426" Type="http://schemas.openxmlformats.org/officeDocument/2006/relationships/hyperlink" Target="https://www.bing.com/images/search?form=xlimg&amp;q=Spartanburg,%20South%20Carolina" TargetMode="External"/><Relationship Id="rId230" Type="http://schemas.openxmlformats.org/officeDocument/2006/relationships/hyperlink" Target="https://www.bing.com/images/search?form=xlimg&amp;q=Litchfield,%20Minnesota" TargetMode="External"/><Relationship Id="rId468" Type="http://schemas.openxmlformats.org/officeDocument/2006/relationships/hyperlink" Target="https://www.bing.com/images/search?form=xlimg&amp;q=Dumas,%20Texas" TargetMode="External"/><Relationship Id="rId25" Type="http://schemas.openxmlformats.org/officeDocument/2006/relationships/hyperlink" Target="https://www.bing.com/th?id=OSK.27c4218c5694d1f12d879a01cd40a15b&amp;qlt=95" TargetMode="External"/><Relationship Id="rId67" Type="http://schemas.openxmlformats.org/officeDocument/2006/relationships/hyperlink" Target="https://www.bing.com/th?id=OSK.0d3d270695e4acd0949e4e5ffd022ee3&amp;qlt=95" TargetMode="External"/><Relationship Id="rId272" Type="http://schemas.openxmlformats.org/officeDocument/2006/relationships/hyperlink" Target="https://www.bing.com/images/search?form=xlimg&amp;q=Las%20Vegas" TargetMode="External"/><Relationship Id="rId328" Type="http://schemas.openxmlformats.org/officeDocument/2006/relationships/hyperlink" Target="https://www.bing.com/images/search?form=xlimg&amp;q=High%20Point,%20North%20Carolina" TargetMode="External"/><Relationship Id="rId535" Type="http://schemas.openxmlformats.org/officeDocument/2006/relationships/hyperlink" Target="https://www.bing.com/th?id=OSK.4c9e6099416e5d3f87b97bd46219bd95&amp;qlt=95" TargetMode="External"/><Relationship Id="rId577" Type="http://schemas.openxmlformats.org/officeDocument/2006/relationships/hyperlink" Target="https://www.bing.com/th?id=OSK.45864b89f90f45cd34b60e491de53019&amp;qlt=95" TargetMode="External"/><Relationship Id="rId132" Type="http://schemas.openxmlformats.org/officeDocument/2006/relationships/hyperlink" Target="https://www.bing.com/images/search?form=xlimg&amp;q=Granite%20City,%20Illinois" TargetMode="External"/><Relationship Id="rId174" Type="http://schemas.openxmlformats.org/officeDocument/2006/relationships/hyperlink" Target="https://www.bing.com/images/search?form=xlimg&amp;q=Kentucky" TargetMode="External"/><Relationship Id="rId381" Type="http://schemas.openxmlformats.org/officeDocument/2006/relationships/hyperlink" Target="https://www.bing.com/th?id=OSK.c75abb924fbae578ed2028304cbe2e3e&amp;qlt=95" TargetMode="External"/><Relationship Id="rId602" Type="http://schemas.openxmlformats.org/officeDocument/2006/relationships/hyperlink" Target="https://www.bing.com/images/search?form=xlimg&amp;q=Weyauwega%20(town),%20Wisconsin" TargetMode="External"/><Relationship Id="rId241" Type="http://schemas.openxmlformats.org/officeDocument/2006/relationships/hyperlink" Target="https://www.bing.com/th?id=OSK.e7fec3609a00f43ce46083df6ee125e9&amp;qlt=95" TargetMode="External"/><Relationship Id="rId437" Type="http://schemas.openxmlformats.org/officeDocument/2006/relationships/hyperlink" Target="https://www.bing.com/th?id=OSK.6659eb0c7fe93f28b70b867c9d1d4479&amp;qlt=95" TargetMode="External"/><Relationship Id="rId479" Type="http://schemas.openxmlformats.org/officeDocument/2006/relationships/hyperlink" Target="https://www.bing.com/th?id=OSK.2c726e0e6a4a13da81240263ca480eba&amp;qlt=95" TargetMode="External"/><Relationship Id="rId36" Type="http://schemas.openxmlformats.org/officeDocument/2006/relationships/hyperlink" Target="https://www.bing.com/images/search?form=xlimg&amp;q=Riverside,%20California" TargetMode="External"/><Relationship Id="rId283" Type="http://schemas.openxmlformats.org/officeDocument/2006/relationships/hyperlink" Target="https://www.bing.com/th?id=OSK.2eae698afd69f8dbb84f01717459d18b&amp;qlt=95" TargetMode="External"/><Relationship Id="rId339" Type="http://schemas.openxmlformats.org/officeDocument/2006/relationships/hyperlink" Target="https://www.bing.com/th?id=OSK.28bd4a5560f6884fc55949e0018e908f&amp;qlt=95" TargetMode="External"/><Relationship Id="rId490" Type="http://schemas.openxmlformats.org/officeDocument/2006/relationships/hyperlink" Target="https://www.bing.com/images/search?form=xlimg&amp;q=Cedar%20City,%20Utah" TargetMode="External"/><Relationship Id="rId504" Type="http://schemas.openxmlformats.org/officeDocument/2006/relationships/hyperlink" Target="https://www.bing.com/images/search?form=xlimg&amp;q=Virginia" TargetMode="External"/><Relationship Id="rId546" Type="http://schemas.openxmlformats.org/officeDocument/2006/relationships/hyperlink" Target="https://www.bing.com/images/search?form=xlimg&amp;q=West%20Bend,%20Wisconsin" TargetMode="External"/><Relationship Id="rId78" Type="http://schemas.openxmlformats.org/officeDocument/2006/relationships/hyperlink" Target="https://www.bing.com/images/search?form=xlimg&amp;q=Orlando,%20Florida" TargetMode="External"/><Relationship Id="rId101" Type="http://schemas.openxmlformats.org/officeDocument/2006/relationships/hyperlink" Target="https://www.bing.com/th?id=OSK.82338761f223882a4fcd0a92801d2f03&amp;qlt=95" TargetMode="External"/><Relationship Id="rId143" Type="http://schemas.openxmlformats.org/officeDocument/2006/relationships/hyperlink" Target="https://www.bing.com/th?id=OSK.aXqvcJRfsRmzHeg6FJsTonmjXSNkVLJVLXTLrIRUb74&amp;qlt=95" TargetMode="External"/><Relationship Id="rId185" Type="http://schemas.openxmlformats.org/officeDocument/2006/relationships/hyperlink" Target="https://www.bing.com/th?id=OSK.e82bb3a8f24b0befb6aeba7aa4d4550d&amp;qlt=95" TargetMode="External"/><Relationship Id="rId350" Type="http://schemas.openxmlformats.org/officeDocument/2006/relationships/hyperlink" Target="https://www.bing.com/images/search?form=xlimg&amp;q=Kent,%20Ohio" TargetMode="External"/><Relationship Id="rId406" Type="http://schemas.openxmlformats.org/officeDocument/2006/relationships/hyperlink" Target="https://www.bing.com/images/search?form=xlimg&amp;q=Manheim,%20Pennsylvania" TargetMode="External"/><Relationship Id="rId588" Type="http://schemas.openxmlformats.org/officeDocument/2006/relationships/hyperlink" Target="https://www.bing.com/images/search?form=xlimg&amp;q=Marshfield,%20Wisconsin" TargetMode="External"/><Relationship Id="rId9" Type="http://schemas.openxmlformats.org/officeDocument/2006/relationships/hyperlink" Target="https://www.bing.com/th?id=OSK.88e0f1ede967e20cdb323ddc519173a1&amp;qlt=95" TargetMode="External"/><Relationship Id="rId210" Type="http://schemas.openxmlformats.org/officeDocument/2006/relationships/hyperlink" Target="https://www.bing.com/images/search?form=xlimg&amp;q=Greenville,%20Michigan" TargetMode="External"/><Relationship Id="rId392" Type="http://schemas.openxmlformats.org/officeDocument/2006/relationships/hyperlink" Target="https://www.bing.com/images/search?form=xlimg&amp;q=Uniontown,%20Pennsylvania" TargetMode="External"/><Relationship Id="rId448" Type="http://schemas.openxmlformats.org/officeDocument/2006/relationships/hyperlink" Target="https://www.bing.com/images/search?form=xlimg&amp;q=Texas" TargetMode="External"/><Relationship Id="rId252" Type="http://schemas.openxmlformats.org/officeDocument/2006/relationships/hyperlink" Target="https://www.bing.com/images/search?form=xlimg&amp;q=Kansas%20City,%20Missouri" TargetMode="External"/><Relationship Id="rId294" Type="http://schemas.openxmlformats.org/officeDocument/2006/relationships/hyperlink" Target="https://www.bing.com/images/search?form=xlimg&amp;q=Dexter,%20New%20Mexico" TargetMode="External"/><Relationship Id="rId308" Type="http://schemas.openxmlformats.org/officeDocument/2006/relationships/hyperlink" Target="https://www.bing.com/images/search?form=xlimg&amp;q=Heuvelton,%20New%20York" TargetMode="External"/><Relationship Id="rId515" Type="http://schemas.openxmlformats.org/officeDocument/2006/relationships/hyperlink" Target="https://www.bing.com/th?id=OSK.15fc05a7700cf390ac0e2d8daadf8942&amp;qlt=95" TargetMode="External"/><Relationship Id="rId47" Type="http://schemas.openxmlformats.org/officeDocument/2006/relationships/hyperlink" Target="https://www.bing.com/th?id=OSK.3702ca1d2c0d2be038298c29383faf03&amp;qlt=95" TargetMode="External"/><Relationship Id="rId89" Type="http://schemas.openxmlformats.org/officeDocument/2006/relationships/hyperlink" Target="https://www.bing.com/th?id=OSK.e2fb990b67b577c3ef6ca4076a5a8064&amp;qlt=95" TargetMode="External"/><Relationship Id="rId112" Type="http://schemas.openxmlformats.org/officeDocument/2006/relationships/hyperlink" Target="https://www.bing.com/images/search?form=xlimg&amp;q=Caldwell,%20Idaho" TargetMode="External"/><Relationship Id="rId154" Type="http://schemas.openxmlformats.org/officeDocument/2006/relationships/hyperlink" Target="https://www.bing.com/images/search?form=xlimg&amp;q=Independence,%20Iowa" TargetMode="External"/><Relationship Id="rId361" Type="http://schemas.openxmlformats.org/officeDocument/2006/relationships/hyperlink" Target="https://www.bing.com/th?id=OSK.1bcad4e49f8c4eff1f738940994718c8&amp;qlt=95" TargetMode="External"/><Relationship Id="rId557" Type="http://schemas.openxmlformats.org/officeDocument/2006/relationships/hyperlink" Target="https://www.bing.com/th?id=OSK.4d7c660352f4dcec32dee3dff1731248&amp;qlt=95" TargetMode="External"/><Relationship Id="rId599" Type="http://schemas.openxmlformats.org/officeDocument/2006/relationships/hyperlink" Target="https://www.bing.com/th?id=OSK.97f1c30fd8227dc9e6018fc245b7472f&amp;qlt=95" TargetMode="External"/><Relationship Id="rId196" Type="http://schemas.openxmlformats.org/officeDocument/2006/relationships/hyperlink" Target="https://www.bing.com/images/search?form=xlimg&amp;q=Frederick,%20Maryland" TargetMode="External"/><Relationship Id="rId417" Type="http://schemas.openxmlformats.org/officeDocument/2006/relationships/hyperlink" Target="https://www.bing.com/th?id=OSK.a61e244bbe5da8ff487bdfc1e582da82&amp;qlt=95" TargetMode="External"/><Relationship Id="rId459" Type="http://schemas.openxmlformats.org/officeDocument/2006/relationships/hyperlink" Target="https://www.bing.com/th?id=OSK.9d09b453696ad691b83b94f9304108da&amp;qlt=95" TargetMode="External"/><Relationship Id="rId16" Type="http://schemas.openxmlformats.org/officeDocument/2006/relationships/hyperlink" Target="https://www.bing.com/images/search?form=xlimg&amp;q=Casa%20Grande,%20Arizona" TargetMode="External"/><Relationship Id="rId221" Type="http://schemas.openxmlformats.org/officeDocument/2006/relationships/hyperlink" Target="https://www.bing.com/th?id=OSK.5377efc8e0adb1771f6b6a3870827353&amp;qlt=95" TargetMode="External"/><Relationship Id="rId263" Type="http://schemas.openxmlformats.org/officeDocument/2006/relationships/hyperlink" Target="https://www.bing.com/th?id=OSK.HHySu2_-QWi1O0CAF_zhbdbF7F7XunWon_BwPzJY5Ys&amp;qlt=95" TargetMode="External"/><Relationship Id="rId319" Type="http://schemas.openxmlformats.org/officeDocument/2006/relationships/hyperlink" Target="https://www.bing.com/th?id=OSK.1dc6570c13c14edf38dbd7d188007741&amp;qlt=95" TargetMode="External"/><Relationship Id="rId470" Type="http://schemas.openxmlformats.org/officeDocument/2006/relationships/hyperlink" Target="https://www.bing.com/images/search?form=xlimg&amp;q=Amarillo,%20Texas" TargetMode="External"/><Relationship Id="rId526" Type="http://schemas.openxmlformats.org/officeDocument/2006/relationships/hyperlink" Target="https://www.bing.com/images/search?form=xlimg&amp;q=Spokane,%20Washington" TargetMode="External"/><Relationship Id="rId58" Type="http://schemas.openxmlformats.org/officeDocument/2006/relationships/hyperlink" Target="https://www.bing.com/images/search?form=xlimg&amp;q=Louisville,%20Colorado" TargetMode="External"/><Relationship Id="rId123" Type="http://schemas.openxmlformats.org/officeDocument/2006/relationships/hyperlink" Target="https://www.bing.com/th?id=OSK.f15197029440f7ec3e9f1fc8d76e73f3&amp;qlt=95" TargetMode="External"/><Relationship Id="rId330" Type="http://schemas.openxmlformats.org/officeDocument/2006/relationships/hyperlink" Target="https://www.bing.com/images/search?form=xlimg&amp;q=Asheville,%20North%20Carolina" TargetMode="External"/><Relationship Id="rId568" Type="http://schemas.openxmlformats.org/officeDocument/2006/relationships/hyperlink" Target="https://www.bing.com/images/search?form=xlimg&amp;q=Clayton,%20Polk%20County,%20Wisconsin" TargetMode="External"/><Relationship Id="rId165" Type="http://schemas.openxmlformats.org/officeDocument/2006/relationships/hyperlink" Target="https://www.bing.com/th?id=OSK.e9067ea4d1ff93d69f0cdc231ddb1cf4&amp;qlt=95" TargetMode="External"/><Relationship Id="rId372" Type="http://schemas.openxmlformats.org/officeDocument/2006/relationships/hyperlink" Target="https://www.bing.com/images/search?form=xlimg&amp;q=Etobicoke" TargetMode="External"/><Relationship Id="rId428" Type="http://schemas.openxmlformats.org/officeDocument/2006/relationships/hyperlink" Target="https://www.bing.com/images/search?form=xlimg&amp;q=South%20Carolina" TargetMode="External"/><Relationship Id="rId232" Type="http://schemas.openxmlformats.org/officeDocument/2006/relationships/hyperlink" Target="https://www.bing.com/images/search?form=xlimg&amp;q=Plainview,%20Minnesota" TargetMode="External"/><Relationship Id="rId274" Type="http://schemas.openxmlformats.org/officeDocument/2006/relationships/hyperlink" Target="https://www.bing.com/images/search?form=xlimg&amp;q=Nevada" TargetMode="External"/><Relationship Id="rId481" Type="http://schemas.openxmlformats.org/officeDocument/2006/relationships/hyperlink" Target="https://www.bing.com/th?id=OSK.1973703d864373b47ab825b2a978ab2d&amp;qlt=95" TargetMode="External"/><Relationship Id="rId27" Type="http://schemas.openxmlformats.org/officeDocument/2006/relationships/hyperlink" Target="https://www.bing.com/th?id=OSK.fdafff0c317e538751f33432e179b94e&amp;qlt=95" TargetMode="External"/><Relationship Id="rId69" Type="http://schemas.openxmlformats.org/officeDocument/2006/relationships/hyperlink" Target="https://www.bing.com/th?id=OSK.761c66512356172a4adf4abd85b2983c&amp;qlt=95" TargetMode="External"/><Relationship Id="rId134" Type="http://schemas.openxmlformats.org/officeDocument/2006/relationships/hyperlink" Target="https://www.bing.com/images/search?form=xlimg&amp;q=O'Fallon,%20Illinois" TargetMode="External"/><Relationship Id="rId537" Type="http://schemas.openxmlformats.org/officeDocument/2006/relationships/hyperlink" Target="https://www.bing.com/th?id=OSK.f8291a8d3a586ef865ec4ba05d4e1006&amp;qlt=95" TargetMode="External"/><Relationship Id="rId579" Type="http://schemas.openxmlformats.org/officeDocument/2006/relationships/hyperlink" Target="https://www.bing.com/th?id=OSK.e035e5e6d5bf0336b8f8d565bd322121&amp;qlt=95" TargetMode="External"/><Relationship Id="rId80" Type="http://schemas.openxmlformats.org/officeDocument/2006/relationships/hyperlink" Target="https://www.bing.com/images/search?form=xlimg&amp;q=Florida" TargetMode="External"/><Relationship Id="rId176" Type="http://schemas.openxmlformats.org/officeDocument/2006/relationships/hyperlink" Target="https://www.bing.com/images/search?form=xlimg&amp;q=Glasgow,%20Kentucky" TargetMode="External"/><Relationship Id="rId341" Type="http://schemas.openxmlformats.org/officeDocument/2006/relationships/hyperlink" Target="https://www.bing.com/th?id=OSK.2893ebedb4edb6df6a1b9409fc050eb8&amp;qlt=95" TargetMode="External"/><Relationship Id="rId383" Type="http://schemas.openxmlformats.org/officeDocument/2006/relationships/hyperlink" Target="https://www.bing.com/th?id=OSK.dbb5778d0b9e485d8e7d367a31118b5a&amp;qlt=95" TargetMode="External"/><Relationship Id="rId439" Type="http://schemas.openxmlformats.org/officeDocument/2006/relationships/hyperlink" Target="https://www.bing.com/th?id=OSK.ENr4k81bw7Edgq624XfteWatyVC8Ud5TqgloAmP271A&amp;qlt=95" TargetMode="External"/><Relationship Id="rId590" Type="http://schemas.openxmlformats.org/officeDocument/2006/relationships/hyperlink" Target="https://www.bing.com/images/search?form=xlimg&amp;q=Rudolph%20(town),%20Wisconsin" TargetMode="External"/><Relationship Id="rId201" Type="http://schemas.openxmlformats.org/officeDocument/2006/relationships/hyperlink" Target="https://www.bing.com/th?id=OSK.ccc57b85c1f4cf24e16f90464f357094&amp;qlt=95" TargetMode="External"/><Relationship Id="rId243" Type="http://schemas.openxmlformats.org/officeDocument/2006/relationships/hyperlink" Target="https://www.bing.com/th?id=OSK.921a30dfdd845bc8440563378c17cdf4&amp;qlt=95" TargetMode="External"/><Relationship Id="rId285" Type="http://schemas.openxmlformats.org/officeDocument/2006/relationships/hyperlink" Target="https://www.bing.com/th?id=OSK.3f6bf56bdb136055ab3742daff993e87&amp;qlt=95" TargetMode="External"/><Relationship Id="rId450" Type="http://schemas.openxmlformats.org/officeDocument/2006/relationships/hyperlink" Target="https://www.bing.com/images/search?form=xlimg&amp;q=Houston" TargetMode="External"/><Relationship Id="rId506" Type="http://schemas.openxmlformats.org/officeDocument/2006/relationships/hyperlink" Target="https://www.bing.com/images/search?form=xlimg&amp;q=Verona,%20Virginia" TargetMode="External"/><Relationship Id="rId38" Type="http://schemas.openxmlformats.org/officeDocument/2006/relationships/hyperlink" Target="https://www.bing.com/images/search?form=xlimg&amp;q=Lemoore,%20California" TargetMode="External"/><Relationship Id="rId103" Type="http://schemas.openxmlformats.org/officeDocument/2006/relationships/hyperlink" Target="https://www.bing.com/th?id=OSK.cc9a59b5d0aee92297dea269af079e05&amp;qlt=95" TargetMode="External"/><Relationship Id="rId310" Type="http://schemas.openxmlformats.org/officeDocument/2006/relationships/hyperlink" Target="https://www.bing.com/images/search?form=xlimg&amp;q=Delhi,%20New%20York" TargetMode="External"/><Relationship Id="rId492" Type="http://schemas.openxmlformats.org/officeDocument/2006/relationships/hyperlink" Target="https://www.bing.com/images/search?form=xlimg&amp;q=Brattleboro,%20Vermont" TargetMode="External"/><Relationship Id="rId548" Type="http://schemas.openxmlformats.org/officeDocument/2006/relationships/hyperlink" Target="https://www.bing.com/images/search?form=xlimg&amp;q=Waukesha,%20Wisconsin" TargetMode="External"/><Relationship Id="rId91" Type="http://schemas.openxmlformats.org/officeDocument/2006/relationships/hyperlink" Target="https://www.bing.com/th?id=OSK.TkXocXN5FoBwxCRw_H4YlAVy62XZjJG6mqrJCXMfttE&amp;qlt=95" TargetMode="External"/><Relationship Id="rId145" Type="http://schemas.openxmlformats.org/officeDocument/2006/relationships/hyperlink" Target="https://www.bing.com/th?id=OSK.841c57f86461ca45d34b93862392d539&amp;qlt=95" TargetMode="External"/><Relationship Id="rId187" Type="http://schemas.openxmlformats.org/officeDocument/2006/relationships/hyperlink" Target="https://www.bing.com/th?id=OSK.c24d3b81ccf5fa754cb204e4332b8f2f&amp;qlt=95" TargetMode="External"/><Relationship Id="rId352" Type="http://schemas.openxmlformats.org/officeDocument/2006/relationships/hyperlink" Target="https://www.bing.com/images/search?form=xlimg&amp;q=Orrville,%20Ohio" TargetMode="External"/><Relationship Id="rId394" Type="http://schemas.openxmlformats.org/officeDocument/2006/relationships/hyperlink" Target="https://www.bing.com/images/search?form=xlimg&amp;q=Pennsylvania" TargetMode="External"/><Relationship Id="rId408" Type="http://schemas.openxmlformats.org/officeDocument/2006/relationships/hyperlink" Target="https://www.bing.com/images/search?form=xlimg&amp;q=New%20Holland,%20Pennsylvania" TargetMode="External"/><Relationship Id="rId212" Type="http://schemas.openxmlformats.org/officeDocument/2006/relationships/hyperlink" Target="https://www.bing.com/images/search?form=xlimg&amp;q=Ovid,%20Michigan" TargetMode="External"/><Relationship Id="rId254" Type="http://schemas.openxmlformats.org/officeDocument/2006/relationships/hyperlink" Target="https://www.bing.com/images/search?form=xlimg&amp;q=Columbia,%20Missouri" TargetMode="External"/><Relationship Id="rId49" Type="http://schemas.openxmlformats.org/officeDocument/2006/relationships/hyperlink" Target="https://www.bing.com/th?id=OSK.U5KIVaoE7DngnHMaa9QUyJaa72Is5AUssa6fBh9dbQo&amp;qlt=95" TargetMode="External"/><Relationship Id="rId114" Type="http://schemas.openxmlformats.org/officeDocument/2006/relationships/hyperlink" Target="https://www.bing.com/images/search?form=xlimg&amp;q=Nampa,%20Idaho" TargetMode="External"/><Relationship Id="rId296" Type="http://schemas.openxmlformats.org/officeDocument/2006/relationships/hyperlink" Target="https://www.bing.com/images/search?form=xlimg&amp;q=New%20York%20City" TargetMode="External"/><Relationship Id="rId461" Type="http://schemas.openxmlformats.org/officeDocument/2006/relationships/hyperlink" Target="https://www.bing.com/th?id=OSK.2d4ce9cddc9311f241b0c3a35079f91a&amp;qlt=95" TargetMode="External"/><Relationship Id="rId517" Type="http://schemas.openxmlformats.org/officeDocument/2006/relationships/hyperlink" Target="https://www.bing.com/th?id=OSK.e758322f8985c124be2ef64059c0ad0f&amp;qlt=95" TargetMode="External"/><Relationship Id="rId559" Type="http://schemas.openxmlformats.org/officeDocument/2006/relationships/hyperlink" Target="https://www.bing.com/th?id=OSK.b9d90aa2e05d3a577c2552ec1176326f&amp;qlt=95" TargetMode="External"/><Relationship Id="rId60" Type="http://schemas.openxmlformats.org/officeDocument/2006/relationships/hyperlink" Target="https://www.bing.com/images/search?form=xlimg&amp;q=Colorado" TargetMode="External"/><Relationship Id="rId156" Type="http://schemas.openxmlformats.org/officeDocument/2006/relationships/hyperlink" Target="https://www.bing.com/images/search?form=xlimg&amp;q=Le%20Mars,%20Iowa" TargetMode="External"/><Relationship Id="rId198" Type="http://schemas.openxmlformats.org/officeDocument/2006/relationships/hyperlink" Target="https://www.bing.com/images/search?form=xlimg&amp;q=Marlborough,%20Massachusetts" TargetMode="External"/><Relationship Id="rId321" Type="http://schemas.openxmlformats.org/officeDocument/2006/relationships/hyperlink" Target="https://www.bing.com/th?id=OSK.59ded076155a9715469f72326e6afc2e&amp;qlt=95" TargetMode="External"/><Relationship Id="rId363" Type="http://schemas.openxmlformats.org/officeDocument/2006/relationships/hyperlink" Target="https://www.bing.com/th?id=OSK.9de7b7b35fe1ee562ff7863ff18359a3&amp;qlt=95" TargetMode="External"/><Relationship Id="rId419" Type="http://schemas.openxmlformats.org/officeDocument/2006/relationships/hyperlink" Target="https://www.bing.com/th?id=OSK.bc89e6b5c1dec8ce40ae8bf526f7d39a&amp;qlt=95" TargetMode="External"/><Relationship Id="rId570" Type="http://schemas.openxmlformats.org/officeDocument/2006/relationships/hyperlink" Target="https://www.bing.com/images/search?form=xlimg&amp;q=Ellsworth,%20Wisconsin" TargetMode="External"/><Relationship Id="rId223" Type="http://schemas.openxmlformats.org/officeDocument/2006/relationships/hyperlink" Target="https://www.bing.com/th?id=OSK.40b19650ace0234fdb053333f72c8df0&amp;qlt=95" TargetMode="External"/><Relationship Id="rId430" Type="http://schemas.openxmlformats.org/officeDocument/2006/relationships/hyperlink" Target="https://www.bing.com/images/search?form=xlimg&amp;q=Brookings,%20South%20Dakota" TargetMode="External"/><Relationship Id="rId18" Type="http://schemas.openxmlformats.org/officeDocument/2006/relationships/hyperlink" Target="https://www.bing.com/images/search?form=xlimg&amp;q=Tempe,%20Arizona" TargetMode="External"/><Relationship Id="rId265" Type="http://schemas.openxmlformats.org/officeDocument/2006/relationships/hyperlink" Target="https://www.bing.com/th?id=OSK.09fb0d37cacee3c3feb04b7452bd8436&amp;qlt=95" TargetMode="External"/><Relationship Id="rId472" Type="http://schemas.openxmlformats.org/officeDocument/2006/relationships/hyperlink" Target="https://www.bing.com/images/search?form=xlimg&amp;q=Littlefield,%20Texas" TargetMode="External"/><Relationship Id="rId528" Type="http://schemas.openxmlformats.org/officeDocument/2006/relationships/hyperlink" Target="https://www.bing.com/images/search?form=xlimg&amp;q=Graniteville,%20Vermont" TargetMode="External"/><Relationship Id="rId125" Type="http://schemas.openxmlformats.org/officeDocument/2006/relationships/hyperlink" Target="https://www.bing.com/th?id=OSK.90dee52ae702b713d35ea4e20dfa0d71&amp;qlt=95" TargetMode="External"/><Relationship Id="rId167" Type="http://schemas.openxmlformats.org/officeDocument/2006/relationships/hyperlink" Target="https://www.bing.com/th?id=OSK.65c5efe27e123175a267785ba02648b9&amp;qlt=95" TargetMode="External"/><Relationship Id="rId332" Type="http://schemas.openxmlformats.org/officeDocument/2006/relationships/hyperlink" Target="https://www.bing.com/images/search?form=xlimg&amp;q=Fargo,%20North%20Dakota" TargetMode="External"/><Relationship Id="rId374" Type="http://schemas.openxmlformats.org/officeDocument/2006/relationships/hyperlink" Target="https://www.bing.com/images/search?form=xlimg&amp;q=Thunder%20Bay" TargetMode="External"/><Relationship Id="rId581" Type="http://schemas.openxmlformats.org/officeDocument/2006/relationships/hyperlink" Target="https://www.bing.com/th?id=OSK.c4e3108adf0472991687f9a7b01fdb21&amp;qlt=95" TargetMode="External"/><Relationship Id="rId71" Type="http://schemas.openxmlformats.org/officeDocument/2006/relationships/hyperlink" Target="https://www.bing.com/th?id=OSK.30ceb575fb4214ce576b42df18666e43&amp;qlt=95" TargetMode="External"/><Relationship Id="rId234" Type="http://schemas.openxmlformats.org/officeDocument/2006/relationships/hyperlink" Target="https://www.bing.com/images/search?form=xlimg&amp;q=Zumbrota,%20Minnesota" TargetMode="External"/><Relationship Id="rId2" Type="http://schemas.openxmlformats.org/officeDocument/2006/relationships/hyperlink" Target="https://www.bing.com/images/search?form=xlimg&amp;q=Sylacauga,%20Alabama" TargetMode="External"/><Relationship Id="rId29" Type="http://schemas.openxmlformats.org/officeDocument/2006/relationships/hyperlink" Target="https://www.bing.com/th?id=OSK.ac76a839a5c88475d56a7aa26d4d57d1&amp;qlt=95" TargetMode="External"/><Relationship Id="rId276" Type="http://schemas.openxmlformats.org/officeDocument/2006/relationships/hyperlink" Target="https://www.bing.com/images/search?form=xlimg&amp;q=Fallon,%20Nevada" TargetMode="External"/><Relationship Id="rId441" Type="http://schemas.openxmlformats.org/officeDocument/2006/relationships/hyperlink" Target="https://www.bing.com/th?id=OSK.592387ac5e24ec192ad9be5348bec458&amp;qlt=95" TargetMode="External"/><Relationship Id="rId483" Type="http://schemas.openxmlformats.org/officeDocument/2006/relationships/hyperlink" Target="https://www.bing.com/th?id=OSK.e43e8e0c241daa1ea2e3b5ff4889e6d4&amp;qlt=95" TargetMode="External"/><Relationship Id="rId539" Type="http://schemas.openxmlformats.org/officeDocument/2006/relationships/hyperlink" Target="https://www.bing.com/th?id=OSK.90e0046137bf9af80b5c1b5aedeb75d9&amp;qlt=95" TargetMode="External"/><Relationship Id="rId40" Type="http://schemas.openxmlformats.org/officeDocument/2006/relationships/hyperlink" Target="https://www.bing.com/images/search?form=xlimg&amp;q=Tulare,%20California" TargetMode="External"/><Relationship Id="rId136" Type="http://schemas.openxmlformats.org/officeDocument/2006/relationships/hyperlink" Target="https://www.bing.com/images/search?form=xlimg&amp;q=Quincy,%20Illinois" TargetMode="External"/><Relationship Id="rId178" Type="http://schemas.openxmlformats.org/officeDocument/2006/relationships/hyperlink" Target="https://www.bing.com/images/search?form=xlimg&amp;q=Leitchfield,%20Kentucky" TargetMode="External"/><Relationship Id="rId301" Type="http://schemas.openxmlformats.org/officeDocument/2006/relationships/hyperlink" Target="https://www.bing.com/th?id=OSK.fbf6fa3732068583e85a6b2c4af551cf&amp;qlt=95" TargetMode="External"/><Relationship Id="rId343" Type="http://schemas.openxmlformats.org/officeDocument/2006/relationships/hyperlink" Target="https://www.bing.com/th?id=OSK.4006a69d5d3deb9f9e067da33dde3d2e&amp;qlt=95" TargetMode="External"/><Relationship Id="rId550" Type="http://schemas.openxmlformats.org/officeDocument/2006/relationships/hyperlink" Target="https://www.bing.com/images/search?form=xlimg&amp;q=Whitewater,%20Wisconsin" TargetMode="External"/><Relationship Id="rId82" Type="http://schemas.openxmlformats.org/officeDocument/2006/relationships/hyperlink" Target="https://www.bing.com/images/search?form=xlimg&amp;q=Miami" TargetMode="External"/><Relationship Id="rId203" Type="http://schemas.openxmlformats.org/officeDocument/2006/relationships/hyperlink" Target="https://www.bing.com/th?id=OSK.2e7b6d68c0c69cdea64fa83da6015812&amp;qlt=95" TargetMode="External"/><Relationship Id="rId385" Type="http://schemas.openxmlformats.org/officeDocument/2006/relationships/hyperlink" Target="https://www.bing.com/th?id=OSK.0c31c823b222911c226dbc7ed398e36f&amp;qlt=95" TargetMode="External"/><Relationship Id="rId592" Type="http://schemas.openxmlformats.org/officeDocument/2006/relationships/hyperlink" Target="https://www.bing.com/images/search?form=xlimg&amp;q=Chaseburg,%20Wisconsin" TargetMode="External"/><Relationship Id="rId245" Type="http://schemas.openxmlformats.org/officeDocument/2006/relationships/hyperlink" Target="https://www.bing.com/th?id=OSK.323715dbb9f63cb2003a10f3d6c907c1&amp;qlt=95" TargetMode="External"/><Relationship Id="rId287" Type="http://schemas.openxmlformats.org/officeDocument/2006/relationships/hyperlink" Target="https://www.bing.com/th?id=OSK.0fdd9d38459c62ca5b483a2e70bce404&amp;qlt=95" TargetMode="External"/><Relationship Id="rId410" Type="http://schemas.openxmlformats.org/officeDocument/2006/relationships/hyperlink" Target="https://www.bing.com/images/search?form=xlimg&amp;q=Lancaster,%20Pennsylvania" TargetMode="External"/><Relationship Id="rId452" Type="http://schemas.openxmlformats.org/officeDocument/2006/relationships/hyperlink" Target="https://www.bing.com/images/search?form=xlimg&amp;q=Sulphur%20Springs,%20Texas" TargetMode="External"/><Relationship Id="rId494" Type="http://schemas.openxmlformats.org/officeDocument/2006/relationships/hyperlink" Target="https://www.bing.com/images/search?form=xlimg&amp;q=Vermont" TargetMode="External"/><Relationship Id="rId508" Type="http://schemas.openxmlformats.org/officeDocument/2006/relationships/hyperlink" Target="https://www.bing.com/images/search?form=xlimg&amp;q=Court%20House%20Hill%e2%80%93Downtown%20Historic%20District" TargetMode="External"/><Relationship Id="rId105" Type="http://schemas.openxmlformats.org/officeDocument/2006/relationships/hyperlink" Target="https://www.bing.com/th?id=OSK.59af6baf79e5760bc570fac7b6ed6e4a&amp;qlt=95" TargetMode="External"/><Relationship Id="rId147" Type="http://schemas.openxmlformats.org/officeDocument/2006/relationships/hyperlink" Target="https://www.bing.com/th?id=OSK.72e1c6b3042fb89c6ef322a623f2af72&amp;qlt=95" TargetMode="External"/><Relationship Id="rId312" Type="http://schemas.openxmlformats.org/officeDocument/2006/relationships/hyperlink" Target="https://www.bing.com/images/search?form=xlimg&amp;q=Walton%20(town),%20New%20York" TargetMode="External"/><Relationship Id="rId354" Type="http://schemas.openxmlformats.org/officeDocument/2006/relationships/hyperlink" Target="https://www.bing.com/images/search?form=xlimg&amp;q=Springfield,%20Ohio" TargetMode="External"/><Relationship Id="rId51" Type="http://schemas.openxmlformats.org/officeDocument/2006/relationships/hyperlink" Target="https://www.bing.com/th?id=OSK.f3b0431d686cedce758b96dbdc064186&amp;qlt=95" TargetMode="External"/><Relationship Id="rId93" Type="http://schemas.openxmlformats.org/officeDocument/2006/relationships/hyperlink" Target="https://www.bing.com/th?id=OSK.a8b056f876f3f11f892f901e21bb2a25&amp;qlt=95" TargetMode="External"/><Relationship Id="rId189" Type="http://schemas.openxmlformats.org/officeDocument/2006/relationships/hyperlink" Target="https://www.bing.com/th?id=OSK.d483d5dc76abe8ffbb564ee6e0ff5866&amp;qlt=95" TargetMode="External"/><Relationship Id="rId396" Type="http://schemas.openxmlformats.org/officeDocument/2006/relationships/hyperlink" Target="https://www.bing.com/images/search?form=xlimg&amp;q=Harrisburg,%20Pennsylvania" TargetMode="External"/><Relationship Id="rId561" Type="http://schemas.openxmlformats.org/officeDocument/2006/relationships/hyperlink" Target="https://www.bing.com/th?id=OSK.1b930c59b7d04ec98d8f1b9263c28aeb&amp;qlt=95" TargetMode="External"/><Relationship Id="rId214" Type="http://schemas.openxmlformats.org/officeDocument/2006/relationships/hyperlink" Target="https://www.bing.com/images/search?form=xlimg&amp;q=Battle%20Creek,%20Michigan" TargetMode="External"/><Relationship Id="rId256" Type="http://schemas.openxmlformats.org/officeDocument/2006/relationships/hyperlink" Target="https://www.bing.com/images/search?form=xlimg&amp;q=Billings,%20Montana" TargetMode="External"/><Relationship Id="rId298" Type="http://schemas.openxmlformats.org/officeDocument/2006/relationships/hyperlink" Target="https://www.bing.com/images/search?form=xlimg&amp;q=New%20York%20(state)" TargetMode="External"/><Relationship Id="rId421" Type="http://schemas.openxmlformats.org/officeDocument/2006/relationships/hyperlink" Target="https://www.bing.com/th?id=OSK.58cb4f3c4787f8672f037aa0f75fd432&amp;qlt=95" TargetMode="External"/><Relationship Id="rId463" Type="http://schemas.openxmlformats.org/officeDocument/2006/relationships/hyperlink" Target="https://www.bing.com/th?id=OSK.675942a66956296d312a2b08ff3d27e3&amp;qlt=95" TargetMode="External"/><Relationship Id="rId519" Type="http://schemas.openxmlformats.org/officeDocument/2006/relationships/hyperlink" Target="https://www.bing.com/th?id=OSK.7d1cf6946b6049a972f65195168c0d37&amp;qlt=95" TargetMode="External"/><Relationship Id="rId116" Type="http://schemas.openxmlformats.org/officeDocument/2006/relationships/hyperlink" Target="https://www.bing.com/images/search?form=xlimg&amp;q=North%20Aurora,%20Illinois" TargetMode="External"/><Relationship Id="rId158" Type="http://schemas.openxmlformats.org/officeDocument/2006/relationships/hyperlink" Target="https://www.bing.com/images/search?form=xlimg&amp;q=Hull,%20Iowa" TargetMode="External"/><Relationship Id="rId323" Type="http://schemas.openxmlformats.org/officeDocument/2006/relationships/hyperlink" Target="https://www.bing.com/th?id=OSK.03c72211b35cb109bcdc7d51ef4f03c5&amp;qlt=95" TargetMode="External"/><Relationship Id="rId530" Type="http://schemas.openxmlformats.org/officeDocument/2006/relationships/hyperlink" Target="https://www.bing.com/images/search?form=xlimg&amp;q=Charleston,%20West%20Virginia" TargetMode="External"/><Relationship Id="rId20" Type="http://schemas.openxmlformats.org/officeDocument/2006/relationships/hyperlink" Target="https://www.bing.com/images/search?form=xlimg&amp;q=Goodyear,%20Arizona" TargetMode="External"/><Relationship Id="rId62" Type="http://schemas.openxmlformats.org/officeDocument/2006/relationships/hyperlink" Target="https://www.bing.com/images/search?form=xlimg&amp;q=Englewood,%20Colorado" TargetMode="External"/><Relationship Id="rId365" Type="http://schemas.openxmlformats.org/officeDocument/2006/relationships/hyperlink" Target="https://www.bing.com/th?id=OSK.105070553dccf583f36eb435ac6a9eed&amp;qlt=95" TargetMode="External"/><Relationship Id="rId572" Type="http://schemas.openxmlformats.org/officeDocument/2006/relationships/hyperlink" Target="https://www.bing.com/images/search?form=xlimg&amp;q=Wilson,%20St.%20Croix%20County,%20Wisconsin" TargetMode="External"/><Relationship Id="rId225" Type="http://schemas.openxmlformats.org/officeDocument/2006/relationships/hyperlink" Target="https://www.bing.com/th?id=OSK.63f27401c645b80f8a485d4fdef6145f&amp;qlt=95" TargetMode="External"/><Relationship Id="rId267" Type="http://schemas.openxmlformats.org/officeDocument/2006/relationships/hyperlink" Target="https://www.bing.com/th?id=OSK.dhMfKpc3OtsJd2TI8QG20kVWOPW8liR2zEc7C5Hr6Gk&amp;qlt=95" TargetMode="External"/><Relationship Id="rId432" Type="http://schemas.openxmlformats.org/officeDocument/2006/relationships/hyperlink" Target="https://www.bing.com/images/search?form=xlimg&amp;q=South%20Dakota" TargetMode="External"/><Relationship Id="rId474" Type="http://schemas.openxmlformats.org/officeDocument/2006/relationships/hyperlink" Target="https://www.bing.com/images/search?form=xlimg&amp;q=Lubbock,%20Texas" TargetMode="External"/><Relationship Id="rId127" Type="http://schemas.openxmlformats.org/officeDocument/2006/relationships/hyperlink" Target="https://www.bing.com/th?id=OSK.c2c95e909ce22458604db32474018665&amp;qlt=95" TargetMode="External"/><Relationship Id="rId31" Type="http://schemas.openxmlformats.org/officeDocument/2006/relationships/hyperlink" Target="https://www.bing.com/th?id=OSK.6f72cccf8d8feefaf0dbf2ae7ef0400b&amp;qlt=95" TargetMode="External"/><Relationship Id="rId73" Type="http://schemas.openxmlformats.org/officeDocument/2006/relationships/hyperlink" Target="https://www.bing.com/th?id=OSK.cc91e8fd2cad46d5cfee03babc98b310&amp;qlt=95" TargetMode="External"/><Relationship Id="rId169" Type="http://schemas.openxmlformats.org/officeDocument/2006/relationships/hyperlink" Target="https://www.bing.com/th?id=OSK.7503eabfead6be92e8b9ae85e7009468&amp;qlt=95" TargetMode="External"/><Relationship Id="rId334" Type="http://schemas.openxmlformats.org/officeDocument/2006/relationships/hyperlink" Target="https://www.bing.com/images/search?form=xlimg&amp;q=North%20Dakota" TargetMode="External"/><Relationship Id="rId376" Type="http://schemas.openxmlformats.org/officeDocument/2006/relationships/hyperlink" Target="https://www.bing.com/images/search?form=xlimg&amp;q=Clackamas,%20Oregon" TargetMode="External"/><Relationship Id="rId541" Type="http://schemas.openxmlformats.org/officeDocument/2006/relationships/hyperlink" Target="https://www.bing.com/th?id=OSK.dae3e09e7471cb3dbba947c1a8ed279f&amp;qlt=95" TargetMode="External"/><Relationship Id="rId583" Type="http://schemas.openxmlformats.org/officeDocument/2006/relationships/hyperlink" Target="https://www.bing.com/th?id=OSK.cef247aa7c8df70f023525450ec666b7&amp;qlt=95" TargetMode="External"/><Relationship Id="rId4" Type="http://schemas.openxmlformats.org/officeDocument/2006/relationships/hyperlink" Target="https://www.bing.com/images/search?form=xlimg&amp;q=Alabama" TargetMode="External"/><Relationship Id="rId180" Type="http://schemas.openxmlformats.org/officeDocument/2006/relationships/hyperlink" Target="https://www.bing.com/images/search?form=xlimg&amp;q=Portland,%20Maine" TargetMode="External"/><Relationship Id="rId236" Type="http://schemas.openxmlformats.org/officeDocument/2006/relationships/hyperlink" Target="https://www.bing.com/images/search?form=xlimg&amp;q=Le%20Sueur,%20Minnesota" TargetMode="External"/><Relationship Id="rId278" Type="http://schemas.openxmlformats.org/officeDocument/2006/relationships/hyperlink" Target="https://www.bing.com/images/search?form=xlimg&amp;q=Concord,%20New%20Hampshire" TargetMode="External"/><Relationship Id="rId401" Type="http://schemas.openxmlformats.org/officeDocument/2006/relationships/hyperlink" Target="https://www.bing.com/th?id=OSK.c488e42cadbb5d1eb89d354ef84cb3dd&amp;qlt=95" TargetMode="External"/><Relationship Id="rId443" Type="http://schemas.openxmlformats.org/officeDocument/2006/relationships/hyperlink" Target="https://www.bing.com/th?id=OSK.32b42fde52ca1208fab214de0ae4ab2c&amp;qlt=95" TargetMode="External"/><Relationship Id="rId303" Type="http://schemas.openxmlformats.org/officeDocument/2006/relationships/hyperlink" Target="https://www.bing.com/th?id=OSK.1e3d93f1c7eaace3cc70f32c99115dd2&amp;qlt=95" TargetMode="External"/><Relationship Id="rId485" Type="http://schemas.openxmlformats.org/officeDocument/2006/relationships/hyperlink" Target="https://www.bing.com/th?id=OSK.a7e54e328846df140efc23bcd243e471&amp;qlt=95" TargetMode="External"/><Relationship Id="rId42" Type="http://schemas.openxmlformats.org/officeDocument/2006/relationships/hyperlink" Target="https://www.bing.com/images/search?form=xlimg&amp;q=Visalia,%20California" TargetMode="External"/><Relationship Id="rId84" Type="http://schemas.openxmlformats.org/officeDocument/2006/relationships/hyperlink" Target="https://www.bing.com/images/search?form=xlimg&amp;q=Plant%20City,%20Florida" TargetMode="External"/><Relationship Id="rId138" Type="http://schemas.openxmlformats.org/officeDocument/2006/relationships/hyperlink" Target="https://www.bing.com/images/search?form=xlimg&amp;q=Anderson,%20Indiana" TargetMode="External"/><Relationship Id="rId345" Type="http://schemas.openxmlformats.org/officeDocument/2006/relationships/hyperlink" Target="https://www.bing.com/th?id=OSK.8647da95570c679d1774b48e23848b1b&amp;qlt=95" TargetMode="External"/><Relationship Id="rId387" Type="http://schemas.openxmlformats.org/officeDocument/2006/relationships/hyperlink" Target="https://www.bing.com/th?id=OSK.3509ba3b4358aed08c2dea579ecdc3f0&amp;qlt=95" TargetMode="External"/><Relationship Id="rId510" Type="http://schemas.openxmlformats.org/officeDocument/2006/relationships/hyperlink" Target="https://www.bing.com/images/search?form=xlimg&amp;q=Bellevue,%20Washington" TargetMode="External"/><Relationship Id="rId552" Type="http://schemas.openxmlformats.org/officeDocument/2006/relationships/hyperlink" Target="https://www.bing.com/images/search?form=xlimg&amp;q=Belmont,%20Portage%20County,%20Wisconsin" TargetMode="External"/><Relationship Id="rId594" Type="http://schemas.openxmlformats.org/officeDocument/2006/relationships/hyperlink" Target="https://www.bing.com/images/search?form=xlimg&amp;q=Hillsboro,%20Wisconsin" TargetMode="External"/><Relationship Id="rId191" Type="http://schemas.openxmlformats.org/officeDocument/2006/relationships/hyperlink" Target="https://www.bing.com/th?id=OSK.9ea1211492eefe933978187e49f66fe0&amp;qlt=95" TargetMode="External"/><Relationship Id="rId205" Type="http://schemas.openxmlformats.org/officeDocument/2006/relationships/hyperlink" Target="https://www.bing.com/th?id=OSK.5e5edbee64005edbf411df0671fae1da&amp;qlt=95" TargetMode="External"/><Relationship Id="rId247" Type="http://schemas.openxmlformats.org/officeDocument/2006/relationships/hyperlink" Target="https://www.bing.com/th?id=OSK.6336480cfed94c2f0f293193937cbab3&amp;qlt=95" TargetMode="External"/><Relationship Id="rId412" Type="http://schemas.openxmlformats.org/officeDocument/2006/relationships/hyperlink" Target="https://www.bing.com/images/search?form=xlimg&amp;q=Schuylkill%20Haven,%20Pennsylvania" TargetMode="External"/><Relationship Id="rId107" Type="http://schemas.openxmlformats.org/officeDocument/2006/relationships/hyperlink" Target="https://www.bing.com/th?id=OSK.8d4e941612c58888807e9cbdabfd41a6&amp;qlt=95" TargetMode="External"/><Relationship Id="rId289" Type="http://schemas.openxmlformats.org/officeDocument/2006/relationships/hyperlink" Target="https://www.bing.com/th?id=OSK.1e9565457a94b70bd174d5d7df2aff53&amp;qlt=95" TargetMode="External"/><Relationship Id="rId454" Type="http://schemas.openxmlformats.org/officeDocument/2006/relationships/hyperlink" Target="https://www.bing.com/images/search?form=xlimg&amp;q=Winnsboro,%20Texas" TargetMode="External"/><Relationship Id="rId496" Type="http://schemas.openxmlformats.org/officeDocument/2006/relationships/hyperlink" Target="https://www.bing.com/images/search?form=xlimg&amp;q=St.%20Albans%20(city),%20Vermont" TargetMode="External"/><Relationship Id="rId11" Type="http://schemas.openxmlformats.org/officeDocument/2006/relationships/hyperlink" Target="https://www.bing.com/th?id=OSK.9e8d8b39f5e82ab79a68413dbad9a090&amp;qlt=95" TargetMode="External"/><Relationship Id="rId53" Type="http://schemas.openxmlformats.org/officeDocument/2006/relationships/hyperlink" Target="https://www.bing.com/th?id=OSK.3e1c168608fac94493eb9ce64547bf17&amp;qlt=95" TargetMode="External"/><Relationship Id="rId149" Type="http://schemas.openxmlformats.org/officeDocument/2006/relationships/hyperlink" Target="https://www.bing.com/th?id=OSK.cea390dee320a3fc4e3b7303685dd363&amp;qlt=95" TargetMode="External"/><Relationship Id="rId314" Type="http://schemas.openxmlformats.org/officeDocument/2006/relationships/hyperlink" Target="https://www.bing.com/images/search?form=xlimg&amp;q=Batavia,%20New%20York" TargetMode="External"/><Relationship Id="rId356" Type="http://schemas.openxmlformats.org/officeDocument/2006/relationships/hyperlink" Target="https://www.bing.com/images/search?form=xlimg&amp;q=Norman,%20Oklahoma" TargetMode="External"/><Relationship Id="rId398" Type="http://schemas.openxmlformats.org/officeDocument/2006/relationships/hyperlink" Target="https://www.bing.com/images/search?form=xlimg&amp;q=Sharpsville,%20Pennsylvania" TargetMode="External"/><Relationship Id="rId521" Type="http://schemas.openxmlformats.org/officeDocument/2006/relationships/hyperlink" Target="https://www.bing.com/th?id=OSK.b6215505a6bfd23f5d4051ae9c775c8b&amp;qlt=95" TargetMode="External"/><Relationship Id="rId563" Type="http://schemas.openxmlformats.org/officeDocument/2006/relationships/hyperlink" Target="https://www.bing.com/th?id=OSK.1c70e65fecdf5104cbadb02bedecf5ae&amp;qlt=95" TargetMode="External"/><Relationship Id="rId95" Type="http://schemas.openxmlformats.org/officeDocument/2006/relationships/hyperlink" Target="https://www.bing.com/th?id=OSK.3444c380c1a2af0e3f0e6b11ce8d2bc0&amp;qlt=95" TargetMode="External"/><Relationship Id="rId160" Type="http://schemas.openxmlformats.org/officeDocument/2006/relationships/hyperlink" Target="https://www.bing.com/images/search?form=xlimg&amp;q=Manhattan,%20Kansas" TargetMode="External"/><Relationship Id="rId216" Type="http://schemas.openxmlformats.org/officeDocument/2006/relationships/hyperlink" Target="https://www.bing.com/images/search?form=xlimg&amp;q=Constantine,%20Michigan" TargetMode="External"/><Relationship Id="rId423" Type="http://schemas.openxmlformats.org/officeDocument/2006/relationships/hyperlink" Target="https://www.bing.com/th?id=OSK.a07c3a584bd83fc16112fff4f2c36f9e&amp;qlt=95" TargetMode="External"/><Relationship Id="rId258" Type="http://schemas.openxmlformats.org/officeDocument/2006/relationships/hyperlink" Target="https://www.bing.com/images/search?form=xlimg&amp;q=Montana" TargetMode="External"/><Relationship Id="rId465" Type="http://schemas.openxmlformats.org/officeDocument/2006/relationships/hyperlink" Target="https://www.bing.com/th?id=OSK.86a8e4a4bf63853bf3a012d2e7fe9b34&amp;qlt=95" TargetMode="External"/><Relationship Id="rId22" Type="http://schemas.openxmlformats.org/officeDocument/2006/relationships/hyperlink" Target="https://www.bing.com/images/search?form=xlimg&amp;q=Los%20Angeles" TargetMode="External"/><Relationship Id="rId64" Type="http://schemas.openxmlformats.org/officeDocument/2006/relationships/hyperlink" Target="https://www.bing.com/images/search?form=xlimg&amp;q=Longmont,%20Colorado" TargetMode="External"/><Relationship Id="rId118" Type="http://schemas.openxmlformats.org/officeDocument/2006/relationships/hyperlink" Target="https://www.bing.com/images/search?form=xlimg&amp;q=Illinois" TargetMode="External"/><Relationship Id="rId325" Type="http://schemas.openxmlformats.org/officeDocument/2006/relationships/hyperlink" Target="https://www.bing.com/th?id=OSK.2f98cce3c9643e9dcdfea8631b88e9f5&amp;qlt=95" TargetMode="External"/><Relationship Id="rId367" Type="http://schemas.openxmlformats.org/officeDocument/2006/relationships/hyperlink" Target="https://www.bing.com/th?id=OSK.efbe8da8aa2796195732fccc7196529f&amp;qlt=95" TargetMode="External"/><Relationship Id="rId532" Type="http://schemas.openxmlformats.org/officeDocument/2006/relationships/hyperlink" Target="https://www.bing.com/images/search?form=xlimg&amp;q=Belgium%20(town),%20Wisconsin" TargetMode="External"/><Relationship Id="rId574" Type="http://schemas.openxmlformats.org/officeDocument/2006/relationships/hyperlink" Target="https://www.bing.com/images/search?form=xlimg&amp;q=Kaukauna%20(town),%20Wisconsin" TargetMode="External"/><Relationship Id="rId171" Type="http://schemas.openxmlformats.org/officeDocument/2006/relationships/hyperlink" Target="https://www.bing.com/th?id=OSK.c84588c4427a546d23cba9fa248e6dcc&amp;qlt=95" TargetMode="External"/><Relationship Id="rId227" Type="http://schemas.openxmlformats.org/officeDocument/2006/relationships/hyperlink" Target="https://www.bing.com/th?id=OSK.7c6ac9e32b39ed66ada6f09b005d8e74&amp;qlt=95" TargetMode="External"/><Relationship Id="rId269" Type="http://schemas.openxmlformats.org/officeDocument/2006/relationships/hyperlink" Target="https://www.bing.com/th?id=OSK.dbaec713dc1b3ac47571049917531447&amp;qlt=95" TargetMode="External"/><Relationship Id="rId434" Type="http://schemas.openxmlformats.org/officeDocument/2006/relationships/hyperlink" Target="https://www.bing.com/images/search?form=xlimg&amp;q=Sioux%20Falls,%20South%20Dakota" TargetMode="External"/><Relationship Id="rId476" Type="http://schemas.openxmlformats.org/officeDocument/2006/relationships/hyperlink" Target="https://www.bing.com/images/search?form=xlimg&amp;q=El%20Paso,%20Texas" TargetMode="External"/><Relationship Id="rId33" Type="http://schemas.openxmlformats.org/officeDocument/2006/relationships/hyperlink" Target="https://www.bing.com/th?id=OSK.f4a056248ad39883cce18fea1bc3e739&amp;qlt=95" TargetMode="External"/><Relationship Id="rId129" Type="http://schemas.openxmlformats.org/officeDocument/2006/relationships/hyperlink" Target="https://www.bing.com/th?id=OSK.61baf413cef3e26750f0abc731d7fc17&amp;qlt=95" TargetMode="External"/><Relationship Id="rId280" Type="http://schemas.openxmlformats.org/officeDocument/2006/relationships/hyperlink" Target="https://www.bing.com/images/search?form=xlimg&amp;q=New%20Hampshire" TargetMode="External"/><Relationship Id="rId336" Type="http://schemas.openxmlformats.org/officeDocument/2006/relationships/hyperlink" Target="https://www.bing.com/images/search?form=xlimg&amp;q=Elgin,%20North%20Dakota" TargetMode="External"/><Relationship Id="rId501" Type="http://schemas.openxmlformats.org/officeDocument/2006/relationships/hyperlink" Target="https://www.bing.com/th?id=OSK.c2a06879c7781518f0a036f60949cc76&amp;qlt=95" TargetMode="External"/><Relationship Id="rId543" Type="http://schemas.openxmlformats.org/officeDocument/2006/relationships/hyperlink" Target="https://www.bing.com/th?id=OSK.8c7fc2f1b64b1eb4905480825c067948&amp;qlt=95" TargetMode="External"/><Relationship Id="rId75" Type="http://schemas.openxmlformats.org/officeDocument/2006/relationships/hyperlink" Target="https://www.bing.com/th?id=OSK.bb818ae83d822648fb7788fc71961551&amp;qlt=95" TargetMode="External"/><Relationship Id="rId140" Type="http://schemas.openxmlformats.org/officeDocument/2006/relationships/hyperlink" Target="https://www.bing.com/images/search?form=xlimg&amp;q=Indiana" TargetMode="External"/><Relationship Id="rId182" Type="http://schemas.openxmlformats.org/officeDocument/2006/relationships/hyperlink" Target="https://www.bing.com/images/search?form=xlimg&amp;q=Maine" TargetMode="External"/><Relationship Id="rId378" Type="http://schemas.openxmlformats.org/officeDocument/2006/relationships/hyperlink" Target="https://www.bing.com/images/search?form=xlimg&amp;q=Oregon" TargetMode="External"/><Relationship Id="rId403" Type="http://schemas.openxmlformats.org/officeDocument/2006/relationships/hyperlink" Target="https://www.bing.com/th?id=OSK.e278afda05f3f55325e2cf51cb3fade4&amp;qlt=95" TargetMode="External"/><Relationship Id="rId585" Type="http://schemas.openxmlformats.org/officeDocument/2006/relationships/hyperlink" Target="https://www.bing.com/th?id=OSK.57135dbab9d4748a0a8a4dd4622f3f8b&amp;qlt=95" TargetMode="External"/><Relationship Id="rId6" Type="http://schemas.openxmlformats.org/officeDocument/2006/relationships/hyperlink" Target="https://www.bing.com/images/search?form=xlimg&amp;q=Decatur,%20Alabama" TargetMode="External"/><Relationship Id="rId238" Type="http://schemas.openxmlformats.org/officeDocument/2006/relationships/hyperlink" Target="https://www.bing.com/images/search?form=xlimg&amp;q=New%20Ulm,%20Minnesota" TargetMode="External"/><Relationship Id="rId445" Type="http://schemas.openxmlformats.org/officeDocument/2006/relationships/hyperlink" Target="https://www.bing.com/th?id=OSK.XNRskdpV1Zf1rdimnjDDcCRMjxnmT8dW2Zgq-RM2uaE&amp;qlt=95" TargetMode="External"/><Relationship Id="rId487" Type="http://schemas.openxmlformats.org/officeDocument/2006/relationships/hyperlink" Target="https://www.bing.com/th?id=OSK.ba5307b4f8c6903c8914c240628948c9&amp;qlt=95" TargetMode="External"/><Relationship Id="rId291" Type="http://schemas.openxmlformats.org/officeDocument/2006/relationships/hyperlink" Target="https://www.bing.com/th?id=OSK.f345d7737c6c581d99ab85bce99baab5&amp;qlt=95" TargetMode="External"/><Relationship Id="rId305" Type="http://schemas.openxmlformats.org/officeDocument/2006/relationships/hyperlink" Target="https://www.bing.com/th?id=OSK.1dc6570c13c14edf38dbd7d188007741&amp;qlt=95" TargetMode="External"/><Relationship Id="rId347" Type="http://schemas.openxmlformats.org/officeDocument/2006/relationships/hyperlink" Target="https://www.bing.com/th?id=OSK.z4NRxYwbM5WRNjcnWu9NTq3ayvA0-nRhFi37W0p_Eow&amp;qlt=95" TargetMode="External"/><Relationship Id="rId512" Type="http://schemas.openxmlformats.org/officeDocument/2006/relationships/hyperlink" Target="https://www.bing.com/images/search?form=xlimg&amp;q=Washington%20(state)" TargetMode="External"/><Relationship Id="rId44" Type="http://schemas.openxmlformats.org/officeDocument/2006/relationships/hyperlink" Target="https://www.bing.com/images/search?form=xlimg&amp;q=Fresno,%20California" TargetMode="External"/><Relationship Id="rId86" Type="http://schemas.openxmlformats.org/officeDocument/2006/relationships/hyperlink" Target="https://www.bing.com/images/search?form=xlimg&amp;q=Winter%20Haven,%20Florida" TargetMode="External"/><Relationship Id="rId151" Type="http://schemas.openxmlformats.org/officeDocument/2006/relationships/hyperlink" Target="https://www.bing.com/th?id=OSK.153231065b610cb99cb3435b59eccac2&amp;qlt=95" TargetMode="External"/><Relationship Id="rId389" Type="http://schemas.openxmlformats.org/officeDocument/2006/relationships/hyperlink" Target="https://www.bing.com/th?id=OSK.546c92e6941852da38510cbf229abfad&amp;qlt=95" TargetMode="External"/><Relationship Id="rId554" Type="http://schemas.openxmlformats.org/officeDocument/2006/relationships/hyperlink" Target="https://www.bing.com/images/search?form=xlimg&amp;q=Juda,%20Wisconsin" TargetMode="External"/><Relationship Id="rId596" Type="http://schemas.openxmlformats.org/officeDocument/2006/relationships/hyperlink" Target="https://www.bing.com/images/search?form=xlimg&amp;q=Mindoro,%20Wisconsin" TargetMode="External"/><Relationship Id="rId193" Type="http://schemas.openxmlformats.org/officeDocument/2006/relationships/hyperlink" Target="https://www.bing.com/th?id=OSK.808a1c91f82c0479334adca18f31b8f3&amp;qlt=95" TargetMode="External"/><Relationship Id="rId207" Type="http://schemas.openxmlformats.org/officeDocument/2006/relationships/hyperlink" Target="https://www.bing.com/th?id=OSK.5db66e8e1abc853d414adbcca018de98&amp;qlt=95" TargetMode="External"/><Relationship Id="rId249" Type="http://schemas.openxmlformats.org/officeDocument/2006/relationships/hyperlink" Target="https://www.bing.com/th?id=OSK.1cd4f85af3824efb5042b916ad3717a9&amp;qlt=95" TargetMode="External"/><Relationship Id="rId414" Type="http://schemas.openxmlformats.org/officeDocument/2006/relationships/hyperlink" Target="https://www.bing.com/images/search?form=xlimg&amp;q=Media,%20Pennsylvania" TargetMode="External"/><Relationship Id="rId456" Type="http://schemas.openxmlformats.org/officeDocument/2006/relationships/hyperlink" Target="https://www.bing.com/images/search?form=xlimg&amp;q=Tyler,%20Texas" TargetMode="External"/><Relationship Id="rId498" Type="http://schemas.openxmlformats.org/officeDocument/2006/relationships/hyperlink" Target="https://www.bing.com/images/search?form=xlimg&amp;q=Barre%20(city),%20Vermont" TargetMode="External"/><Relationship Id="rId13" Type="http://schemas.openxmlformats.org/officeDocument/2006/relationships/hyperlink" Target="https://www.bing.com/th?id=OSK.3c540a048279aac253eac8639b1a7dad&amp;qlt=95" TargetMode="External"/><Relationship Id="rId109" Type="http://schemas.openxmlformats.org/officeDocument/2006/relationships/hyperlink" Target="https://www.bing.com/th?id=OSK.9ee6a3b1e361c57082fa512b5008a059&amp;qlt=95" TargetMode="External"/><Relationship Id="rId260" Type="http://schemas.openxmlformats.org/officeDocument/2006/relationships/hyperlink" Target="https://www.bing.com/images/search?form=xlimg&amp;q=Great%20Falls,%20Montana" TargetMode="External"/><Relationship Id="rId316" Type="http://schemas.openxmlformats.org/officeDocument/2006/relationships/hyperlink" Target="https://www.bing.com/images/search?form=xlimg&amp;q=Dunkirk,%20New%20York" TargetMode="External"/><Relationship Id="rId523" Type="http://schemas.openxmlformats.org/officeDocument/2006/relationships/hyperlink" Target="https://www.bing.com/th?id=OSK.77045f731d3c21af26550c502c6a35ae&amp;qlt=95" TargetMode="External"/><Relationship Id="rId55" Type="http://schemas.openxmlformats.org/officeDocument/2006/relationships/hyperlink" Target="https://www.bing.com/th?id=OSK.f39d31abb2a185d12076b4038471f6b5&amp;qlt=95" TargetMode="External"/><Relationship Id="rId97" Type="http://schemas.openxmlformats.org/officeDocument/2006/relationships/hyperlink" Target="https://www.bing.com/th?id=OSK.d060a4e78cf97d149f53a30e070b68ca&amp;qlt=95" TargetMode="External"/><Relationship Id="rId120" Type="http://schemas.openxmlformats.org/officeDocument/2006/relationships/hyperlink" Target="https://www.bing.com/images/search?form=xlimg&amp;q=Sandwich,%20Illinois" TargetMode="External"/><Relationship Id="rId358" Type="http://schemas.openxmlformats.org/officeDocument/2006/relationships/hyperlink" Target="https://www.bing.com/images/search?form=xlimg&amp;q=Oklahoma" TargetMode="External"/><Relationship Id="rId565" Type="http://schemas.openxmlformats.org/officeDocument/2006/relationships/hyperlink" Target="https://www.bing.com/th?id=OSK.739fb8651974ec5fec807865ca08f102&amp;qlt=95" TargetMode="External"/><Relationship Id="rId162" Type="http://schemas.openxmlformats.org/officeDocument/2006/relationships/hyperlink" Target="https://www.bing.com/images/search?form=xlimg&amp;q=Kansas" TargetMode="External"/><Relationship Id="rId218" Type="http://schemas.openxmlformats.org/officeDocument/2006/relationships/hyperlink" Target="https://www.bing.com/images/search?form=xlimg&amp;q=Coopersville,%20Michigan" TargetMode="External"/><Relationship Id="rId425" Type="http://schemas.openxmlformats.org/officeDocument/2006/relationships/hyperlink" Target="https://www.bing.com/th?id=OSK.9614dadebe18e8b5090a6adf0d42e9bd&amp;qlt=95" TargetMode="External"/><Relationship Id="rId467" Type="http://schemas.openxmlformats.org/officeDocument/2006/relationships/hyperlink" Target="https://www.bing.com/th?id=OSK.7de97613d9856442dc789c0ae951d14b&amp;qlt=95" TargetMode="External"/><Relationship Id="rId271" Type="http://schemas.openxmlformats.org/officeDocument/2006/relationships/hyperlink" Target="https://www.bing.com/th?id=OSK.7fXlT_ooVFUWegeVlE7tLRiAfAvE8TwJcJhZNIF1Rvk&amp;qlt=95" TargetMode="External"/><Relationship Id="rId24" Type="http://schemas.openxmlformats.org/officeDocument/2006/relationships/hyperlink" Target="https://www.bing.com/images/search?form=xlimg&amp;q=California" TargetMode="External"/><Relationship Id="rId66" Type="http://schemas.openxmlformats.org/officeDocument/2006/relationships/hyperlink" Target="https://www.bing.com/images/search?form=xlimg&amp;q=Platteville,%20Colorado" TargetMode="External"/><Relationship Id="rId131" Type="http://schemas.openxmlformats.org/officeDocument/2006/relationships/hyperlink" Target="https://www.bing.com/th?id=OSK.89d6dd55b23249c935de5d882c733ae6&amp;qlt=95" TargetMode="External"/><Relationship Id="rId327" Type="http://schemas.openxmlformats.org/officeDocument/2006/relationships/hyperlink" Target="https://www.bing.com/th?id=OSK.bf0ce37efeae11cca02db08de75071ef&amp;qlt=95" TargetMode="External"/><Relationship Id="rId369" Type="http://schemas.openxmlformats.org/officeDocument/2006/relationships/hyperlink" Target="https://www.bing.com/th?id=OSK.8bbfc917c2bf7fd5efc230a23131bbc0&amp;qlt=95" TargetMode="External"/><Relationship Id="rId534" Type="http://schemas.openxmlformats.org/officeDocument/2006/relationships/hyperlink" Target="https://www.bing.com/images/search?form=xlimg&amp;q=Wisconsin" TargetMode="External"/><Relationship Id="rId576" Type="http://schemas.openxmlformats.org/officeDocument/2006/relationships/hyperlink" Target="https://www.bing.com/images/search?form=xlimg&amp;q=Lena%20(town),%20Wisconsin" TargetMode="External"/><Relationship Id="rId173" Type="http://schemas.openxmlformats.org/officeDocument/2006/relationships/hyperlink" Target="https://www.bing.com/th?id=OSK.e751b37b293608b5e613743d1502ad91&amp;qlt=95" TargetMode="External"/><Relationship Id="rId229" Type="http://schemas.openxmlformats.org/officeDocument/2006/relationships/hyperlink" Target="https://www.bing.com/th?id=OSK.f2da8ecd6cf9943523ed9d877d58f08d&amp;qlt=95" TargetMode="External"/><Relationship Id="rId380" Type="http://schemas.openxmlformats.org/officeDocument/2006/relationships/hyperlink" Target="https://www.bing.com/images/search?form=xlimg&amp;q=Portland,%20Oregon" TargetMode="External"/><Relationship Id="rId436" Type="http://schemas.openxmlformats.org/officeDocument/2006/relationships/hyperlink" Target="https://www.bing.com/images/search?form=xlimg&amp;q=Stockholm" TargetMode="External"/><Relationship Id="rId601" Type="http://schemas.openxmlformats.org/officeDocument/2006/relationships/hyperlink" Target="https://www.bing.com/th?id=OSK.bb46aa32529359c61ef0ade21139ef1a&amp;qlt=95" TargetMode="External"/><Relationship Id="rId240" Type="http://schemas.openxmlformats.org/officeDocument/2006/relationships/hyperlink" Target="https://www.bing.com/images/search?form=xlimg&amp;q=Melrose,%20Minnesota" TargetMode="External"/><Relationship Id="rId478" Type="http://schemas.openxmlformats.org/officeDocument/2006/relationships/hyperlink" Target="https://www.bing.com/images/search?form=xlimg&amp;q=United%20Counties%20of%20Prescott%20and%20Russell" TargetMode="External"/><Relationship Id="rId35" Type="http://schemas.openxmlformats.org/officeDocument/2006/relationships/hyperlink" Target="https://www.bing.com/th?id=OSK.e5ba4b0bd059c55194335251db8b8700&amp;qlt=95" TargetMode="External"/><Relationship Id="rId77" Type="http://schemas.openxmlformats.org/officeDocument/2006/relationships/hyperlink" Target="https://www.bing.com/th?id=OSK.0caff337be8bb102966d8989187220be&amp;qlt=95" TargetMode="External"/><Relationship Id="rId100" Type="http://schemas.openxmlformats.org/officeDocument/2006/relationships/hyperlink" Target="https://www.bing.com/images/search?form=xlimg&amp;q=Twin%20Falls,%20Idaho" TargetMode="External"/><Relationship Id="rId282" Type="http://schemas.openxmlformats.org/officeDocument/2006/relationships/hyperlink" Target="https://www.bing.com/images/search?form=xlimg&amp;q=Bridgeton,%20New%20Jersey" TargetMode="External"/><Relationship Id="rId338" Type="http://schemas.openxmlformats.org/officeDocument/2006/relationships/hyperlink" Target="https://www.bing.com/images/search?form=xlimg&amp;q=Newark,%20Ohio" TargetMode="External"/><Relationship Id="rId503" Type="http://schemas.openxmlformats.org/officeDocument/2006/relationships/hyperlink" Target="https://www.bing.com/th?id=OSK.14d323e3784d30722d6785a6cef8f9c3&amp;qlt=95" TargetMode="External"/><Relationship Id="rId545" Type="http://schemas.openxmlformats.org/officeDocument/2006/relationships/hyperlink" Target="https://www.bing.com/th?id=OSK.d7711af963f5a929a6625110267d8e38&amp;qlt=95" TargetMode="External"/><Relationship Id="rId587" Type="http://schemas.openxmlformats.org/officeDocument/2006/relationships/hyperlink" Target="https://www.bing.com/th?id=OSK.7yJTcwsaJ-SgTn9-c6om0kE_qb8k-z0pxK_U3_4AXWQ&amp;qlt=95" TargetMode="External"/><Relationship Id="rId8" Type="http://schemas.openxmlformats.org/officeDocument/2006/relationships/hyperlink" Target="https://www.bing.com/images/search?form=xlimg&amp;q=Red%20Deer,%20Alberta" TargetMode="External"/><Relationship Id="rId142" Type="http://schemas.openxmlformats.org/officeDocument/2006/relationships/hyperlink" Target="https://www.bing.com/images/search?form=xlimg&amp;q=Indianapolis" TargetMode="External"/><Relationship Id="rId184" Type="http://schemas.openxmlformats.org/officeDocument/2006/relationships/hyperlink" Target="https://www.bing.com/images/search?form=xlimg&amp;q=Winnipeg" TargetMode="External"/><Relationship Id="rId391" Type="http://schemas.openxmlformats.org/officeDocument/2006/relationships/hyperlink" Target="https://www.bing.com/th?id=OSK.db8a8366d8fdab03ccbd869696aa83fd&amp;qlt=95" TargetMode="External"/><Relationship Id="rId405" Type="http://schemas.openxmlformats.org/officeDocument/2006/relationships/hyperlink" Target="https://www.bing.com/th?id=OSK.d329d099cec5d13156b2183044f738c6&amp;qlt=95" TargetMode="External"/><Relationship Id="rId447" Type="http://schemas.openxmlformats.org/officeDocument/2006/relationships/hyperlink" Target="https://www.bing.com/th?id=OSK.64a722b3d40292398291610dc8c47d2c&amp;qlt=95" TargetMode="External"/><Relationship Id="rId251" Type="http://schemas.openxmlformats.org/officeDocument/2006/relationships/hyperlink" Target="https://www.bing.com/th?id=OSK.92eb31d0065a8bc85493565a7fbca177&amp;qlt=95" TargetMode="External"/><Relationship Id="rId489" Type="http://schemas.openxmlformats.org/officeDocument/2006/relationships/hyperlink" Target="https://www.bing.com/th?id=OSK.3b5c706f5790675ee9072de90a020064&amp;qlt=95" TargetMode="External"/><Relationship Id="rId46" Type="http://schemas.openxmlformats.org/officeDocument/2006/relationships/hyperlink" Target="https://www.bing.com/images/search?form=xlimg&amp;q=Rohnert%20Park,%20California" TargetMode="External"/><Relationship Id="rId293" Type="http://schemas.openxmlformats.org/officeDocument/2006/relationships/hyperlink" Target="https://www.bing.com/th?id=OSK.8aaf97a43a4f43e7f34a11831292c4eb&amp;qlt=95" TargetMode="External"/><Relationship Id="rId307" Type="http://schemas.openxmlformats.org/officeDocument/2006/relationships/hyperlink" Target="https://www.bing.com/th?id=OSK.0f772566f46f7e428250aa0756d0edb8&amp;qlt=95" TargetMode="External"/><Relationship Id="rId349" Type="http://schemas.openxmlformats.org/officeDocument/2006/relationships/hyperlink" Target="https://www.bing.com/th?id=OSK.ef6d72df1017ab465efe1a6443efe245&amp;qlt=95" TargetMode="External"/><Relationship Id="rId514" Type="http://schemas.openxmlformats.org/officeDocument/2006/relationships/hyperlink" Target="https://www.bing.com/images/search?form=xlimg&amp;q=Seattle" TargetMode="External"/><Relationship Id="rId556" Type="http://schemas.openxmlformats.org/officeDocument/2006/relationships/hyperlink" Target="https://www.bing.com/images/search?form=xlimg&amp;q=Richland%20Center,%20Wisconsin" TargetMode="External"/><Relationship Id="rId88" Type="http://schemas.openxmlformats.org/officeDocument/2006/relationships/hyperlink" Target="https://www.bing.com/images/search?form=xlimg&amp;q=Belleview,%20Florida" TargetMode="External"/><Relationship Id="rId111" Type="http://schemas.openxmlformats.org/officeDocument/2006/relationships/hyperlink" Target="https://www.bing.com/th?id=OSK.7460139cbf7b4f5be3a10e284e186e74&amp;qlt=95" TargetMode="External"/><Relationship Id="rId153" Type="http://schemas.openxmlformats.org/officeDocument/2006/relationships/hyperlink" Target="https://www.bing.com/th?id=OSK.db987c2dc121eb2772b8daf82c2769da&amp;qlt=95" TargetMode="External"/><Relationship Id="rId195" Type="http://schemas.openxmlformats.org/officeDocument/2006/relationships/hyperlink" Target="https://www.bing.com/th?id=OSK.lIwT4CGaLamz8z1U73N7nSpznpyqtXOS48WLkXMT24w&amp;qlt=95" TargetMode="External"/><Relationship Id="rId209" Type="http://schemas.openxmlformats.org/officeDocument/2006/relationships/hyperlink" Target="https://www.bing.com/th?id=OSK.6d832851ed847e288ac7f63acc3dddfb&amp;qlt=95" TargetMode="External"/><Relationship Id="rId360" Type="http://schemas.openxmlformats.org/officeDocument/2006/relationships/hyperlink" Target="https://www.bing.com/images/search?form=xlimg&amp;q=Tuttle,%20Oklahoma" TargetMode="External"/><Relationship Id="rId416" Type="http://schemas.openxmlformats.org/officeDocument/2006/relationships/hyperlink" Target="https://www.bing.com/images/search?form=xlimg&amp;q=Hatfield,%20Pennsylvania" TargetMode="External"/><Relationship Id="rId598" Type="http://schemas.openxmlformats.org/officeDocument/2006/relationships/hyperlink" Target="https://www.bing.com/images/search?form=xlimg&amp;q=Appleton,%20Wisconsin" TargetMode="External"/><Relationship Id="rId220" Type="http://schemas.openxmlformats.org/officeDocument/2006/relationships/hyperlink" Target="https://www.bing.com/images/search?form=xlimg&amp;q=Reed%20City,%20Michigan" TargetMode="External"/><Relationship Id="rId458" Type="http://schemas.openxmlformats.org/officeDocument/2006/relationships/hyperlink" Target="https://www.bing.com/images/search?form=xlimg&amp;q=Stephenville,%20Texas" TargetMode="External"/><Relationship Id="rId15" Type="http://schemas.openxmlformats.org/officeDocument/2006/relationships/hyperlink" Target="https://www.bing.com/th?id=OSK.466a7255e25a2ec389b5dd7d131626e8&amp;qlt=95" TargetMode="External"/><Relationship Id="rId57" Type="http://schemas.openxmlformats.org/officeDocument/2006/relationships/hyperlink" Target="https://www.bing.com/th?id=OSK.388292b48c19c50a69628f4194eb0320&amp;qlt=95" TargetMode="External"/><Relationship Id="rId262" Type="http://schemas.openxmlformats.org/officeDocument/2006/relationships/hyperlink" Target="https://www.bing.com/images/search?form=xlimg&amp;q=Bozeman,%20Montana" TargetMode="External"/><Relationship Id="rId318" Type="http://schemas.openxmlformats.org/officeDocument/2006/relationships/hyperlink" Target="https://www.bing.com/images/search?form=xlimg&amp;q=Buffalo,%20New%20York" TargetMode="External"/><Relationship Id="rId525" Type="http://schemas.openxmlformats.org/officeDocument/2006/relationships/hyperlink" Target="https://www.bing.com/th?id=OSK.6aacfdffa2746c375eab8ee4a4ea0e6d&amp;qlt=95" TargetMode="External"/><Relationship Id="rId567" Type="http://schemas.openxmlformats.org/officeDocument/2006/relationships/hyperlink" Target="https://www.bing.com/th?id=OSK.4d7c660352f4dcec32dee3dff1731248&amp;qlt=95" TargetMode="External"/><Relationship Id="rId99" Type="http://schemas.openxmlformats.org/officeDocument/2006/relationships/hyperlink" Target="https://www.bing.com/th?id=OSK.c2ead43f34a356d5188b2d2d2a7893f0&amp;qlt=95" TargetMode="External"/><Relationship Id="rId122" Type="http://schemas.openxmlformats.org/officeDocument/2006/relationships/hyperlink" Target="https://www.bing.com/images/search?form=xlimg&amp;q=Belvidere,%20Illinois" TargetMode="External"/><Relationship Id="rId164" Type="http://schemas.openxmlformats.org/officeDocument/2006/relationships/hyperlink" Target="https://www.bing.com/images/search?form=xlimg&amp;q=Wichita,%20Kansas" TargetMode="External"/><Relationship Id="rId371" Type="http://schemas.openxmlformats.org/officeDocument/2006/relationships/hyperlink" Target="https://www.bing.com/th?id=OSK.55ae273e86643449d7c10f0a08bb5af9&amp;qlt=95" TargetMode="External"/><Relationship Id="rId427" Type="http://schemas.openxmlformats.org/officeDocument/2006/relationships/hyperlink" Target="https://www.bing.com/th?id=OSK.f57f7916e76fc47c2a83efc3859d6379&amp;qlt=95" TargetMode="External"/><Relationship Id="rId469" Type="http://schemas.openxmlformats.org/officeDocument/2006/relationships/hyperlink" Target="https://www.bing.com/th?id=OSK.ab184bfb7e830e098cec3a80916a37e7&amp;qlt=95" TargetMode="External"/><Relationship Id="rId26" Type="http://schemas.openxmlformats.org/officeDocument/2006/relationships/hyperlink" Target="https://www.bing.com/images/search?form=xlimg&amp;q=Sacramento,%20California" TargetMode="External"/><Relationship Id="rId231" Type="http://schemas.openxmlformats.org/officeDocument/2006/relationships/hyperlink" Target="https://www.bing.com/th?id=OSK.d6b973d19a89fa5d675a4b26c8fc8a38&amp;qlt=95" TargetMode="External"/><Relationship Id="rId273" Type="http://schemas.openxmlformats.org/officeDocument/2006/relationships/hyperlink" Target="https://www.bing.com/th?id=OSK.d047bd399091b856d1d14db8fb53ce58&amp;qlt=95" TargetMode="External"/><Relationship Id="rId329" Type="http://schemas.openxmlformats.org/officeDocument/2006/relationships/hyperlink" Target="https://www.bing.com/th?id=OSK.dad58d1f0aa769bd0d1d54df8ea30758&amp;qlt=95" TargetMode="External"/><Relationship Id="rId480" Type="http://schemas.openxmlformats.org/officeDocument/2006/relationships/hyperlink" Target="https://www.bing.com/images/search?form=xlimg&amp;q=Salt%20Lake%20City" TargetMode="External"/><Relationship Id="rId536" Type="http://schemas.openxmlformats.org/officeDocument/2006/relationships/hyperlink" Target="https://www.bing.com/images/search?form=xlimg&amp;q=Cedarburg%20(town),%20Wisconsin" TargetMode="External"/><Relationship Id="rId68" Type="http://schemas.openxmlformats.org/officeDocument/2006/relationships/hyperlink" Target="https://www.bing.com/images/search?form=xlimg&amp;q=Fort%20Morgan,%20Colorado" TargetMode="External"/><Relationship Id="rId133" Type="http://schemas.openxmlformats.org/officeDocument/2006/relationships/hyperlink" Target="https://www.bing.com/th?id=OSK.d5e5a76c3dd328435887c0e18b4933a4&amp;qlt=95" TargetMode="External"/><Relationship Id="rId175" Type="http://schemas.openxmlformats.org/officeDocument/2006/relationships/hyperlink" Target="https://www.bing.com/th?id=OSK.f6815a8ed206e619933a159fa6d3ccf0&amp;qlt=95" TargetMode="External"/><Relationship Id="rId340" Type="http://schemas.openxmlformats.org/officeDocument/2006/relationships/hyperlink" Target="https://www.bing.com/images/search?form=xlimg&amp;q=Ohio" TargetMode="External"/><Relationship Id="rId578" Type="http://schemas.openxmlformats.org/officeDocument/2006/relationships/hyperlink" Target="https://www.bing.com/images/search?form=xlimg&amp;q=Denmark,%20Wisconsin" TargetMode="External"/><Relationship Id="rId200" Type="http://schemas.openxmlformats.org/officeDocument/2006/relationships/hyperlink" Target="https://www.bing.com/images/search?form=xlimg&amp;q=Massachusetts" TargetMode="External"/><Relationship Id="rId382" Type="http://schemas.openxmlformats.org/officeDocument/2006/relationships/hyperlink" Target="https://www.bing.com/images/search?form=xlimg&amp;q=Tualatin,%20Oregon" TargetMode="External"/><Relationship Id="rId438" Type="http://schemas.openxmlformats.org/officeDocument/2006/relationships/hyperlink" Target="https://www.bing.com/images/search?form=xlimg&amp;q=Stockholm%20County" TargetMode="External"/><Relationship Id="rId242" Type="http://schemas.openxmlformats.org/officeDocument/2006/relationships/hyperlink" Target="https://www.bing.com/images/search?form=xlimg&amp;q=Paynesville,%20Minnesota" TargetMode="External"/><Relationship Id="rId284" Type="http://schemas.openxmlformats.org/officeDocument/2006/relationships/hyperlink" Target="https://www.bing.com/images/search?form=xlimg&amp;q=Flemington,%20New%20Jersey" TargetMode="External"/><Relationship Id="rId491" Type="http://schemas.openxmlformats.org/officeDocument/2006/relationships/hyperlink" Target="https://www.bing.com/th?id=OSK.GNMuBYxWlDt_M4Ww-_6ggzd4ENg1wWB1w9_LiRtacRQ&amp;qlt=95" TargetMode="External"/><Relationship Id="rId505" Type="http://schemas.openxmlformats.org/officeDocument/2006/relationships/hyperlink" Target="https://www.bing.com/th?id=OSK.a871b40233e9b4518ca3a84641f5b9f5&amp;qlt=95" TargetMode="External"/><Relationship Id="rId37" Type="http://schemas.openxmlformats.org/officeDocument/2006/relationships/hyperlink" Target="https://www.bing.com/th?id=OSK.f67b1f884aa1629d93da51aaf30b772b&amp;qlt=95" TargetMode="External"/><Relationship Id="rId79" Type="http://schemas.openxmlformats.org/officeDocument/2006/relationships/hyperlink" Target="https://www.bing.com/th?id=OSK.5c9644308dc1fc218d48a103b8cf93f9&amp;qlt=95" TargetMode="External"/><Relationship Id="rId102" Type="http://schemas.openxmlformats.org/officeDocument/2006/relationships/hyperlink" Target="https://www.bing.com/images/search?form=xlimg&amp;q=Idaho" TargetMode="External"/><Relationship Id="rId144" Type="http://schemas.openxmlformats.org/officeDocument/2006/relationships/hyperlink" Target="https://www.bing.com/images/search?form=xlimg&amp;q=Huntington,%20Indiana" TargetMode="External"/><Relationship Id="rId547" Type="http://schemas.openxmlformats.org/officeDocument/2006/relationships/hyperlink" Target="https://www.bing.com/th?id=OSK.c98f8eab5a0ee9ee81388f425f46cedc&amp;qlt=95" TargetMode="External"/><Relationship Id="rId589" Type="http://schemas.openxmlformats.org/officeDocument/2006/relationships/hyperlink" Target="https://www.bing.com/th?id=OSK.4d7c660352f4dcec32dee3dff1731248&amp;qlt=95" TargetMode="External"/><Relationship Id="rId90" Type="http://schemas.openxmlformats.org/officeDocument/2006/relationships/hyperlink" Target="https://www.bing.com/images/search?form=xlimg&amp;q=Atlanta" TargetMode="External"/><Relationship Id="rId186" Type="http://schemas.openxmlformats.org/officeDocument/2006/relationships/hyperlink" Target="https://www.bing.com/images/search?form=xlimg&amp;q=Manitoba" TargetMode="External"/><Relationship Id="rId351" Type="http://schemas.openxmlformats.org/officeDocument/2006/relationships/hyperlink" Target="https://www.bing.com/th?id=OSK.76fb506a4141b052d23de408ad24d48c&amp;qlt=95" TargetMode="External"/><Relationship Id="rId393" Type="http://schemas.openxmlformats.org/officeDocument/2006/relationships/hyperlink" Target="https://www.bing.com/th?id=OSK.7bfbead25a8cd788f9ef5c17097be1bc&amp;qlt=95" TargetMode="External"/><Relationship Id="rId407" Type="http://schemas.openxmlformats.org/officeDocument/2006/relationships/hyperlink" Target="https://www.bing.com/th?id=OSK.S1K4FFaz43JrDZ-rbgvrt7Eolyo2tcK2Hyb61Sul9n4&amp;qlt=95" TargetMode="External"/><Relationship Id="rId449" Type="http://schemas.openxmlformats.org/officeDocument/2006/relationships/hyperlink" Target="https://www.bing.com/th?id=OSK.37781df01e217e663ead821673195d33&amp;qlt=95" TargetMode="External"/><Relationship Id="rId211" Type="http://schemas.openxmlformats.org/officeDocument/2006/relationships/hyperlink" Target="https://www.bing.com/th?id=OSK.fde10eb39118fb3333c407c22fe3d1ad&amp;qlt=95" TargetMode="External"/><Relationship Id="rId253" Type="http://schemas.openxmlformats.org/officeDocument/2006/relationships/hyperlink" Target="https://www.bing.com/th?id=OSK.c7f459e9c322994d0abcd22fa8123433&amp;qlt=95" TargetMode="External"/><Relationship Id="rId295" Type="http://schemas.openxmlformats.org/officeDocument/2006/relationships/hyperlink" Target="https://www.bing.com/th?id=OSK.YtMhN6HhvG5MEe3503eBpt0x5dUEQecJSHfTztAgl0U&amp;qlt=95" TargetMode="External"/><Relationship Id="rId309" Type="http://schemas.openxmlformats.org/officeDocument/2006/relationships/hyperlink" Target="https://www.bing.com/th?id=OSK.32617ec5e2020ffe9ce090e507084d0f&amp;qlt=95" TargetMode="External"/><Relationship Id="rId460" Type="http://schemas.openxmlformats.org/officeDocument/2006/relationships/hyperlink" Target="https://www.bing.com/images/search?form=xlimg&amp;q=Brenham,%20Texas" TargetMode="External"/><Relationship Id="rId516" Type="http://schemas.openxmlformats.org/officeDocument/2006/relationships/hyperlink" Target="https://www.bing.com/images/search?form=xlimg&amp;q=Lynden,%20Washington" TargetMode="External"/><Relationship Id="rId48" Type="http://schemas.openxmlformats.org/officeDocument/2006/relationships/hyperlink" Target="https://www.bing.com/images/search?form=xlimg&amp;q=Petaluma,%20California" TargetMode="External"/><Relationship Id="rId113" Type="http://schemas.openxmlformats.org/officeDocument/2006/relationships/hyperlink" Target="https://www.bing.com/th?id=OSK.2d40aa77453b32183105a4b69213a636&amp;qlt=95" TargetMode="External"/><Relationship Id="rId320" Type="http://schemas.openxmlformats.org/officeDocument/2006/relationships/hyperlink" Target="https://www.bing.com/images/search?form=xlimg&amp;q=Friendship,%20New%20York" TargetMode="External"/><Relationship Id="rId558" Type="http://schemas.openxmlformats.org/officeDocument/2006/relationships/hyperlink" Target="https://www.bing.com/images/search?form=xlimg&amp;q=Shullsburg%20(town),%20Wisconsin" TargetMode="External"/><Relationship Id="rId155" Type="http://schemas.openxmlformats.org/officeDocument/2006/relationships/hyperlink" Target="https://www.bing.com/th?id=OSK.dd931b2510b3c6d0bedec6b072ac0122&amp;qlt=95" TargetMode="External"/><Relationship Id="rId197" Type="http://schemas.openxmlformats.org/officeDocument/2006/relationships/hyperlink" Target="https://www.bing.com/th?id=OSK.ec944509638f7be2a44d379dbdbb15f9&amp;qlt=95" TargetMode="External"/><Relationship Id="rId362" Type="http://schemas.openxmlformats.org/officeDocument/2006/relationships/hyperlink" Target="https://www.bing.com/images/search?form=xlimg&amp;q=Broken%20Arrow,%20Oklahoma" TargetMode="External"/><Relationship Id="rId418" Type="http://schemas.openxmlformats.org/officeDocument/2006/relationships/hyperlink" Target="https://www.bing.com/images/search?form=xlimg&amp;q=Kutztown,%20Pennsylvania" TargetMode="External"/><Relationship Id="rId222" Type="http://schemas.openxmlformats.org/officeDocument/2006/relationships/hyperlink" Target="https://www.bing.com/images/search?form=xlimg&amp;q=Farmington,%20Minnesota" TargetMode="External"/><Relationship Id="rId264" Type="http://schemas.openxmlformats.org/officeDocument/2006/relationships/hyperlink" Target="https://www.bing.com/images/search?form=xlimg&amp;q=Omaha,%20Nebraska" TargetMode="External"/><Relationship Id="rId471" Type="http://schemas.openxmlformats.org/officeDocument/2006/relationships/hyperlink" Target="https://www.bing.com/th?id=OSK.477142c03b6eb62040d8f8499166b0c8&amp;qlt=95" TargetMode="External"/><Relationship Id="rId17" Type="http://schemas.openxmlformats.org/officeDocument/2006/relationships/hyperlink" Target="https://www.bing.com/th?id=OSK.64d4dffc902488ddb00939ecc5e65fa9&amp;qlt=95" TargetMode="External"/><Relationship Id="rId59" Type="http://schemas.openxmlformats.org/officeDocument/2006/relationships/hyperlink" Target="https://www.bing.com/th?id=OSK.e3cff3492e954506af4fb2c8552f6135&amp;qlt=95" TargetMode="External"/><Relationship Id="rId124" Type="http://schemas.openxmlformats.org/officeDocument/2006/relationships/hyperlink" Target="https://www.bing.com/images/search?form=xlimg&amp;q=Dakota,%20Illinois" TargetMode="External"/><Relationship Id="rId527" Type="http://schemas.openxmlformats.org/officeDocument/2006/relationships/hyperlink" Target="https://www.bing.com/th?id=OSK.f86421ba38ee4db5502c31ef5823f7ca&amp;qlt=95" TargetMode="External"/><Relationship Id="rId569" Type="http://schemas.openxmlformats.org/officeDocument/2006/relationships/hyperlink" Target="https://www.bing.com/th?id=OSK.4c227cdb005d8bb7ce1a468e3136d71a&amp;qlt=95" TargetMode="External"/><Relationship Id="rId70" Type="http://schemas.openxmlformats.org/officeDocument/2006/relationships/hyperlink" Target="https://www.bing.com/images/search?form=xlimg&amp;q=New%20Britain,%20Connecticut" TargetMode="External"/><Relationship Id="rId166" Type="http://schemas.openxmlformats.org/officeDocument/2006/relationships/hyperlink" Target="https://www.bing.com/images/search?form=xlimg&amp;q=Hutchinson,%20Kansas" TargetMode="External"/><Relationship Id="rId331" Type="http://schemas.openxmlformats.org/officeDocument/2006/relationships/hyperlink" Target="https://www.bing.com/th?id=OSK.DUdvxupWaUqteKG3oXkysiALM3jK-zVo9yywTubtXzA&amp;qlt=95" TargetMode="External"/><Relationship Id="rId373" Type="http://schemas.openxmlformats.org/officeDocument/2006/relationships/hyperlink" Target="https://www.bing.com/th?id=OSK.baf7d520b2424e5c9caf812b278918ee&amp;qlt=95" TargetMode="External"/><Relationship Id="rId429" Type="http://schemas.openxmlformats.org/officeDocument/2006/relationships/hyperlink" Target="https://www.bing.com/th?id=OSK.e0aa964de8fc8228d4a5cf4ff186c012&amp;qlt=95" TargetMode="External"/><Relationship Id="rId580" Type="http://schemas.openxmlformats.org/officeDocument/2006/relationships/hyperlink" Target="https://www.bing.com/images/search?form=xlimg&amp;q=Luxemburg,%20Wisconsin" TargetMode="External"/><Relationship Id="rId1" Type="http://schemas.openxmlformats.org/officeDocument/2006/relationships/hyperlink" Target="https://www.bing.com/th?id=OSK.302deaaf22ffd7f15bd2af1a8d0ba9c2&amp;qlt=95" TargetMode="External"/><Relationship Id="rId233" Type="http://schemas.openxmlformats.org/officeDocument/2006/relationships/hyperlink" Target="https://www.bing.com/th?id=OSK.505741ca0342b41ef07803675222cf73&amp;qlt=95" TargetMode="External"/><Relationship Id="rId440" Type="http://schemas.openxmlformats.org/officeDocument/2006/relationships/hyperlink" Target="https://www.bing.com/images/search?form=xlimg&amp;q=Nashville,%20Tennessee" TargetMode="External"/><Relationship Id="rId28" Type="http://schemas.openxmlformats.org/officeDocument/2006/relationships/hyperlink" Target="https://www.bing.com/images/search?form=xlimg&amp;q=La%20Puente,%20California" TargetMode="External"/><Relationship Id="rId275" Type="http://schemas.openxmlformats.org/officeDocument/2006/relationships/hyperlink" Target="https://www.bing.com/th?id=OSK.3d8ee06aa3490c8b642dd606ad2d4b08&amp;qlt=95" TargetMode="External"/><Relationship Id="rId300" Type="http://schemas.openxmlformats.org/officeDocument/2006/relationships/hyperlink" Target="https://www.bing.com/images/search?form=xlimg&amp;q=Johnstown,%20New%20York" TargetMode="External"/><Relationship Id="rId482" Type="http://schemas.openxmlformats.org/officeDocument/2006/relationships/hyperlink" Target="https://www.bing.com/images/search?form=xlimg&amp;q=Utah" TargetMode="External"/><Relationship Id="rId538" Type="http://schemas.openxmlformats.org/officeDocument/2006/relationships/hyperlink" Target="https://www.bing.com/images/search?form=xlimg&amp;q=Kiel,%20Wisconsin" TargetMode="External"/><Relationship Id="rId81" Type="http://schemas.openxmlformats.org/officeDocument/2006/relationships/hyperlink" Target="https://www.bing.com/th?id=OSK.1d2daf2d5e8d9d5dd00ea10f26ade543&amp;qlt=95" TargetMode="External"/><Relationship Id="rId135" Type="http://schemas.openxmlformats.org/officeDocument/2006/relationships/hyperlink" Target="https://www.bing.com/th?id=OSK.c0aa5b9de700838920c6962c697e2fe4&amp;qlt=95" TargetMode="External"/><Relationship Id="rId177" Type="http://schemas.openxmlformats.org/officeDocument/2006/relationships/hyperlink" Target="https://www.bing.com/th?id=OSK.2ad1a83791535928f15b80353662c635&amp;qlt=95" TargetMode="External"/><Relationship Id="rId342" Type="http://schemas.openxmlformats.org/officeDocument/2006/relationships/hyperlink" Target="https://www.bing.com/images/search?form=xlimg&amp;q=Defiance,%20Ohio" TargetMode="External"/><Relationship Id="rId384" Type="http://schemas.openxmlformats.org/officeDocument/2006/relationships/hyperlink" Target="https://www.bing.com/images/search?form=xlimg&amp;q=McMinnville,%20Oregon" TargetMode="External"/><Relationship Id="rId591" Type="http://schemas.openxmlformats.org/officeDocument/2006/relationships/hyperlink" Target="https://www.bing.com/th?id=OSK.71T4p4X9waYqKIX-lQrYJW9S3ctjMCdutVRh0klcAEA&amp;qlt=95" TargetMode="External"/><Relationship Id="rId202" Type="http://schemas.openxmlformats.org/officeDocument/2006/relationships/hyperlink" Target="https://www.bing.com/images/search?form=xlimg&amp;q=Franklin,%20Massachusetts" TargetMode="External"/><Relationship Id="rId244" Type="http://schemas.openxmlformats.org/officeDocument/2006/relationships/hyperlink" Target="https://www.bing.com/images/search?form=xlimg&amp;q=Jackson,%20Mississippi" TargetMode="External"/><Relationship Id="rId39" Type="http://schemas.openxmlformats.org/officeDocument/2006/relationships/hyperlink" Target="https://www.bing.com/th?id=OSK.b711d2bf91620dd0bc61b9a95998cfd2&amp;qlt=95" TargetMode="External"/><Relationship Id="rId286" Type="http://schemas.openxmlformats.org/officeDocument/2006/relationships/hyperlink" Target="https://www.bing.com/images/search?form=xlimg&amp;q=Albuquerque,%20New%20Mexico" TargetMode="External"/><Relationship Id="rId451" Type="http://schemas.openxmlformats.org/officeDocument/2006/relationships/hyperlink" Target="https://www.bing.com/th?id=OSK.c20b7d8369ff6b6bd8665201c04ebf3e&amp;qlt=95" TargetMode="External"/><Relationship Id="rId493" Type="http://schemas.openxmlformats.org/officeDocument/2006/relationships/hyperlink" Target="https://www.bing.com/th?id=OSK.1cfcbb65e7439d46cfb4b0db17de4825&amp;qlt=95" TargetMode="External"/><Relationship Id="rId507" Type="http://schemas.openxmlformats.org/officeDocument/2006/relationships/hyperlink" Target="https://www.bing.com/th?id=OSK.9a81e5e9b841aa4e465d6dd9e4d71f1a&amp;qlt=95" TargetMode="External"/><Relationship Id="rId549" Type="http://schemas.openxmlformats.org/officeDocument/2006/relationships/hyperlink" Target="https://www.bing.com/th?id=OSK.e5594b585749a1054d908566a78c9669&amp;qlt=95" TargetMode="External"/><Relationship Id="rId50" Type="http://schemas.openxmlformats.org/officeDocument/2006/relationships/hyperlink" Target="https://www.bing.com/images/search?form=xlimg&amp;q=Modesto,%20California" TargetMode="External"/><Relationship Id="rId104" Type="http://schemas.openxmlformats.org/officeDocument/2006/relationships/hyperlink" Target="https://www.bing.com/images/search?form=xlimg&amp;q=Boise,%20Idaho" TargetMode="External"/><Relationship Id="rId146" Type="http://schemas.openxmlformats.org/officeDocument/2006/relationships/hyperlink" Target="https://www.bing.com/images/search?form=xlimg&amp;q=Fort%20Wayne,%20Indiana" TargetMode="External"/><Relationship Id="rId188" Type="http://schemas.openxmlformats.org/officeDocument/2006/relationships/hyperlink" Target="https://www.bing.com/images/search?form=xlimg&amp;q=Laurel,%20Maryland" TargetMode="External"/><Relationship Id="rId311" Type="http://schemas.openxmlformats.org/officeDocument/2006/relationships/hyperlink" Target="https://www.bing.com/th?id=OSK.eed817527939eb7eb9da14b31d47ec5f&amp;qlt=95" TargetMode="External"/><Relationship Id="rId353" Type="http://schemas.openxmlformats.org/officeDocument/2006/relationships/hyperlink" Target="https://www.bing.com/th?id=OSK.f0977b46c611a12b8b4813d6e5d18770&amp;qlt=95" TargetMode="External"/><Relationship Id="rId395" Type="http://schemas.openxmlformats.org/officeDocument/2006/relationships/hyperlink" Target="https://www.bing.com/th?id=OSK.482b3ee86f530b13c2d2773e2bfe5e95&amp;qlt=95" TargetMode="External"/><Relationship Id="rId409" Type="http://schemas.openxmlformats.org/officeDocument/2006/relationships/hyperlink" Target="https://www.bing.com/th?id=OSK.0b4983615f24fb37403a2ea63745d2a4&amp;qlt=95" TargetMode="External"/><Relationship Id="rId560" Type="http://schemas.openxmlformats.org/officeDocument/2006/relationships/hyperlink" Target="https://www.bing.com/images/search?form=xlimg&amp;q=Lancaster,%20Wisconsin" TargetMode="External"/><Relationship Id="rId92" Type="http://schemas.openxmlformats.org/officeDocument/2006/relationships/hyperlink" Target="https://www.bing.com/images/search?form=xlimg&amp;q=Georgia%20(U.S.%20state)" TargetMode="External"/><Relationship Id="rId213" Type="http://schemas.openxmlformats.org/officeDocument/2006/relationships/hyperlink" Target="https://www.bing.com/th?id=OSK.cd7a3f423a309a99dd27920b71a89db9&amp;qlt=95" TargetMode="External"/><Relationship Id="rId420" Type="http://schemas.openxmlformats.org/officeDocument/2006/relationships/hyperlink" Target="https://www.bing.com/images/search?form=xlimg&amp;q=Reading,%20Pennsylvania" TargetMode="External"/><Relationship Id="rId255" Type="http://schemas.openxmlformats.org/officeDocument/2006/relationships/hyperlink" Target="https://www.bing.com/th?id=OSK.b71e6745142f64f8ef98998afe3ab813&amp;qlt=95" TargetMode="External"/><Relationship Id="rId297" Type="http://schemas.openxmlformats.org/officeDocument/2006/relationships/hyperlink" Target="https://www.bing.com/th?id=OSK.cba7f275842a20f49b98d704e1366fd5&amp;qlt=95" TargetMode="External"/><Relationship Id="rId462" Type="http://schemas.openxmlformats.org/officeDocument/2006/relationships/hyperlink" Target="https://www.bing.com/images/search?form=xlimg&amp;q=Hidalgo,%20Texas" TargetMode="External"/><Relationship Id="rId518" Type="http://schemas.openxmlformats.org/officeDocument/2006/relationships/hyperlink" Target="https://www.bing.com/images/search?form=xlimg&amp;q=Chehalis,%20Washington" TargetMode="External"/><Relationship Id="rId115" Type="http://schemas.openxmlformats.org/officeDocument/2006/relationships/hyperlink" Target="https://www.bing.com/th?id=OSK.e6b461f9504da71817f7e139d3935441&amp;qlt=95" TargetMode="External"/><Relationship Id="rId157" Type="http://schemas.openxmlformats.org/officeDocument/2006/relationships/hyperlink" Target="https://www.bing.com/th?id=OSK.58ab076eab7f971c17ecf27f53bd1b25&amp;qlt=95" TargetMode="External"/><Relationship Id="rId322" Type="http://schemas.openxmlformats.org/officeDocument/2006/relationships/hyperlink" Target="https://www.bing.com/images/search?form=xlimg&amp;q=Winston-Salem,%20North%20Carolina" TargetMode="External"/><Relationship Id="rId364" Type="http://schemas.openxmlformats.org/officeDocument/2006/relationships/hyperlink" Target="https://www.bing.com/images/search?form=xlimg&amp;q=Niagara-on-the-Lake" TargetMode="External"/><Relationship Id="rId61" Type="http://schemas.openxmlformats.org/officeDocument/2006/relationships/hyperlink" Target="https://www.bing.com/th?id=OSK.74951e2f49de73e2e2e90ad305b3c084&amp;qlt=95" TargetMode="External"/><Relationship Id="rId199" Type="http://schemas.openxmlformats.org/officeDocument/2006/relationships/hyperlink" Target="https://www.bing.com/th?id=OSK.987b2cac28f5ea262ad37b9b21c25b33&amp;qlt=95" TargetMode="External"/><Relationship Id="rId571" Type="http://schemas.openxmlformats.org/officeDocument/2006/relationships/hyperlink" Target="https://www.bing.com/th?id=OSK.2d29aeccaad833e670bdac1836a62f02&amp;qlt=95" TargetMode="External"/><Relationship Id="rId19" Type="http://schemas.openxmlformats.org/officeDocument/2006/relationships/hyperlink" Target="https://www.bing.com/th?id=OSK.d3eb7d233b951ba0c0b95e2ac3b2043b&amp;qlt=95" TargetMode="External"/><Relationship Id="rId224" Type="http://schemas.openxmlformats.org/officeDocument/2006/relationships/hyperlink" Target="https://www.bing.com/images/search?form=xlimg&amp;q=Minnesota" TargetMode="External"/><Relationship Id="rId266" Type="http://schemas.openxmlformats.org/officeDocument/2006/relationships/hyperlink" Target="https://www.bing.com/images/search?form=xlimg&amp;q=Nebraska" TargetMode="External"/><Relationship Id="rId431" Type="http://schemas.openxmlformats.org/officeDocument/2006/relationships/hyperlink" Target="https://www.bing.com/th?id=OSK.ce2e5180d9b117e617e17fc235f4e569&amp;qlt=95" TargetMode="External"/><Relationship Id="rId473" Type="http://schemas.openxmlformats.org/officeDocument/2006/relationships/hyperlink" Target="https://www.bing.com/th?id=OSK.21da6f7158d37e64e054a9e8e4f64f79&amp;qlt=95" TargetMode="External"/><Relationship Id="rId529" Type="http://schemas.openxmlformats.org/officeDocument/2006/relationships/hyperlink" Target="https://www.bing.com/th?id=OSK.49a04a54a4e1d0d9fa7ec5590fb6b34d&amp;qlt=95" TargetMode="External"/><Relationship Id="rId30" Type="http://schemas.openxmlformats.org/officeDocument/2006/relationships/hyperlink" Target="https://www.bing.com/images/search?form=xlimg&amp;q=Rowland%20Heights,%20California" TargetMode="External"/><Relationship Id="rId126" Type="http://schemas.openxmlformats.org/officeDocument/2006/relationships/hyperlink" Target="https://www.bing.com/images/search?form=xlimg&amp;q=Lena,%20Illinois" TargetMode="External"/><Relationship Id="rId168" Type="http://schemas.openxmlformats.org/officeDocument/2006/relationships/hyperlink" Target="https://www.bing.com/images/search?form=xlimg&amp;q=Rexford,%20Kansas" TargetMode="External"/><Relationship Id="rId333" Type="http://schemas.openxmlformats.org/officeDocument/2006/relationships/hyperlink" Target="https://www.bing.com/th?id=OSK.17425921aa4d924b36100941f39fa7f9&amp;qlt=95" TargetMode="External"/><Relationship Id="rId540" Type="http://schemas.openxmlformats.org/officeDocument/2006/relationships/hyperlink" Target="https://www.bing.com/images/search?form=xlimg&amp;q=Lomira,%20Wisconsin" TargetMode="External"/><Relationship Id="rId72" Type="http://schemas.openxmlformats.org/officeDocument/2006/relationships/hyperlink" Target="https://www.bing.com/images/search?form=xlimg&amp;q=Connecticut" TargetMode="External"/><Relationship Id="rId375" Type="http://schemas.openxmlformats.org/officeDocument/2006/relationships/hyperlink" Target="https://www.bing.com/th?id=OSK.cdb017898955b35a9f6e069cd30428ee&amp;qlt=95" TargetMode="External"/><Relationship Id="rId582" Type="http://schemas.openxmlformats.org/officeDocument/2006/relationships/hyperlink" Target="https://www.bing.com/images/search?form=xlimg&amp;q=Green%20Bay,%20Wisconsin" TargetMode="External"/><Relationship Id="rId3" Type="http://schemas.openxmlformats.org/officeDocument/2006/relationships/hyperlink" Target="https://www.bing.com/th?id=OSK.96504eb3b24d83901c02e94131e1d16d&amp;qlt=95" TargetMode="External"/><Relationship Id="rId235" Type="http://schemas.openxmlformats.org/officeDocument/2006/relationships/hyperlink" Target="https://www.bing.com/th?id=OSK.e9386260a7cc9dda7198d474a659a850&amp;qlt=95" TargetMode="External"/><Relationship Id="rId277" Type="http://schemas.openxmlformats.org/officeDocument/2006/relationships/hyperlink" Target="https://www.bing.com/th?id=OSK.1a4eef58c2e73fd44716bf38cf784d54&amp;qlt=95" TargetMode="External"/><Relationship Id="rId400" Type="http://schemas.openxmlformats.org/officeDocument/2006/relationships/hyperlink" Target="https://www.bing.com/images/search?form=xlimg&amp;q=Carlisle,%20Pennsylvania" TargetMode="External"/><Relationship Id="rId442" Type="http://schemas.openxmlformats.org/officeDocument/2006/relationships/hyperlink" Target="https://www.bing.com/images/search?form=xlimg&amp;q=Tennessee" TargetMode="External"/><Relationship Id="rId484" Type="http://schemas.openxmlformats.org/officeDocument/2006/relationships/hyperlink" Target="https://www.bing.com/images/search?form=xlimg&amp;q=Hyrum,%20Utah" TargetMode="External"/><Relationship Id="rId137" Type="http://schemas.openxmlformats.org/officeDocument/2006/relationships/hyperlink" Target="https://www.bing.com/th?id=OSK.32b5a930746aeb079afe693f554aab1f&amp;qlt=95" TargetMode="External"/><Relationship Id="rId302" Type="http://schemas.openxmlformats.org/officeDocument/2006/relationships/hyperlink" Target="https://www.bing.com/images/search?form=xlimg&amp;q=Roxbury,%20New%20York" TargetMode="External"/><Relationship Id="rId344" Type="http://schemas.openxmlformats.org/officeDocument/2006/relationships/hyperlink" Target="https://www.bing.com/images/search?form=xlimg&amp;q=Martins%20Ferry,%20Ohio" TargetMode="External"/><Relationship Id="rId41" Type="http://schemas.openxmlformats.org/officeDocument/2006/relationships/hyperlink" Target="https://www.bing.com/th?id=OSK.dd1f1d662b4f80701e683200b3984274&amp;qlt=95" TargetMode="External"/><Relationship Id="rId83" Type="http://schemas.openxmlformats.org/officeDocument/2006/relationships/hyperlink" Target="https://www.bing.com/th?id=OSK.0208eac097d501be662af631d825d9ad&amp;qlt=95" TargetMode="External"/><Relationship Id="rId179" Type="http://schemas.openxmlformats.org/officeDocument/2006/relationships/hyperlink" Target="https://www.bing.com/th?id=OSK.df6c30f4139844271c6699e60cc057e2&amp;qlt=95" TargetMode="External"/><Relationship Id="rId386" Type="http://schemas.openxmlformats.org/officeDocument/2006/relationships/hyperlink" Target="https://www.bing.com/images/search?form=xlimg&amp;q=Eugene,%20Oregon" TargetMode="External"/><Relationship Id="rId551" Type="http://schemas.openxmlformats.org/officeDocument/2006/relationships/hyperlink" Target="https://www.bing.com/th?id=OSK.e5472969b8cd2e2b0bf24f1d42dca478&amp;qlt=95" TargetMode="External"/><Relationship Id="rId593" Type="http://schemas.openxmlformats.org/officeDocument/2006/relationships/hyperlink" Target="https://www.bing.com/th?id=OSK.1018d47e3ce529c3f48043048a01d3aa&amp;qlt=95" TargetMode="External"/><Relationship Id="rId190" Type="http://schemas.openxmlformats.org/officeDocument/2006/relationships/hyperlink" Target="https://www.bing.com/images/search?form=xlimg&amp;q=Maryland" TargetMode="External"/><Relationship Id="rId204" Type="http://schemas.openxmlformats.org/officeDocument/2006/relationships/hyperlink" Target="https://www.bing.com/images/search?form=xlimg&amp;q=Livonia,%20Michigan" TargetMode="External"/><Relationship Id="rId246" Type="http://schemas.openxmlformats.org/officeDocument/2006/relationships/hyperlink" Target="https://www.bing.com/images/search?form=xlimg&amp;q=Mississippi" TargetMode="External"/><Relationship Id="rId288" Type="http://schemas.openxmlformats.org/officeDocument/2006/relationships/hyperlink" Target="https://www.bing.com/images/search?form=xlimg&amp;q=New%20Mexico" TargetMode="External"/><Relationship Id="rId411" Type="http://schemas.openxmlformats.org/officeDocument/2006/relationships/hyperlink" Target="https://www.bing.com/th?id=OSK.00d514478acf8269abd4595bc5b1d291&amp;qlt=95" TargetMode="External"/><Relationship Id="rId453" Type="http://schemas.openxmlformats.org/officeDocument/2006/relationships/hyperlink" Target="https://www.bing.com/th?id=OSK.67328b391e1e779d17567f1bf227371c&amp;qlt=95" TargetMode="External"/><Relationship Id="rId509" Type="http://schemas.openxmlformats.org/officeDocument/2006/relationships/hyperlink" Target="https://www.bing.com/th?id=OSK.c40aeb522478fb0c4aa23bc6eb882cb4&amp;qlt=95" TargetMode="External"/><Relationship Id="rId106" Type="http://schemas.openxmlformats.org/officeDocument/2006/relationships/hyperlink" Target="https://www.bing.com/images/search?form=xlimg&amp;q=Gooding,%20Idaho" TargetMode="External"/><Relationship Id="rId313" Type="http://schemas.openxmlformats.org/officeDocument/2006/relationships/hyperlink" Target="https://www.bing.com/th?id=OSK.f3621bdba752110d8bbba6d4a124ad4d&amp;qlt=95" TargetMode="External"/><Relationship Id="rId495" Type="http://schemas.openxmlformats.org/officeDocument/2006/relationships/hyperlink" Target="https://www.bing.com/th?id=OSK.0b930921548dd4c2ac9e6c3afb3a52bd&amp;qlt=95" TargetMode="External"/><Relationship Id="rId10" Type="http://schemas.openxmlformats.org/officeDocument/2006/relationships/hyperlink" Target="https://www.bing.com/images/search?form=xlimg&amp;q=Alberta" TargetMode="External"/><Relationship Id="rId52" Type="http://schemas.openxmlformats.org/officeDocument/2006/relationships/hyperlink" Target="https://www.bing.com/images/search?form=xlimg&amp;q=Newman,%20California" TargetMode="External"/><Relationship Id="rId94" Type="http://schemas.openxmlformats.org/officeDocument/2006/relationships/hyperlink" Target="https://www.bing.com/images/search?form=xlimg&amp;q=Whitehouse%20Station,%20New%20Jersey" TargetMode="External"/><Relationship Id="rId148" Type="http://schemas.openxmlformats.org/officeDocument/2006/relationships/hyperlink" Target="https://www.bing.com/images/search?form=xlimg&amp;q=Richmond,%20Indiana" TargetMode="External"/><Relationship Id="rId355" Type="http://schemas.openxmlformats.org/officeDocument/2006/relationships/hyperlink" Target="https://www.bing.com/th?id=OSK.ccd02c0d7e7dc5d5522e1bae2a6832c1&amp;qlt=95" TargetMode="External"/><Relationship Id="rId397" Type="http://schemas.openxmlformats.org/officeDocument/2006/relationships/hyperlink" Target="https://www.bing.com/th?id=OSK.6b33011dbde82eea554d1dec735cd365&amp;qlt=95" TargetMode="External"/><Relationship Id="rId520" Type="http://schemas.openxmlformats.org/officeDocument/2006/relationships/hyperlink" Target="https://www.bing.com/images/search?form=xlimg&amp;q=Battle%20Ground,%20Washington" TargetMode="External"/><Relationship Id="rId562" Type="http://schemas.openxmlformats.org/officeDocument/2006/relationships/hyperlink" Target="https://www.bing.com/images/search?form=xlimg&amp;q=Reedsburg%20(town),%20Wisconsin" TargetMode="External"/><Relationship Id="rId215" Type="http://schemas.openxmlformats.org/officeDocument/2006/relationships/hyperlink" Target="https://www.bing.com/th?id=OSK.cdeed88309808e3b74ef67305679f65f&amp;qlt=95" TargetMode="External"/><Relationship Id="rId257" Type="http://schemas.openxmlformats.org/officeDocument/2006/relationships/hyperlink" Target="https://www.bing.com/th?id=OSK.6e99b3a35b5283679ec93f7f63efad4b&amp;qlt=95" TargetMode="External"/><Relationship Id="rId422" Type="http://schemas.openxmlformats.org/officeDocument/2006/relationships/hyperlink" Target="https://www.bing.com/images/search?form=xlimg&amp;q=Mitchell,%20Ontario" TargetMode="External"/><Relationship Id="rId464" Type="http://schemas.openxmlformats.org/officeDocument/2006/relationships/hyperlink" Target="https://www.bing.com/images/search?form=xlimg&amp;q=Canyon,%20Texas" TargetMode="External"/><Relationship Id="rId299" Type="http://schemas.openxmlformats.org/officeDocument/2006/relationships/hyperlink" Target="https://www.bing.com/th?id=OSK.2b2e50fe3c1bb8dc509e6f4cefb2ebaf&amp;qlt=95" TargetMode="External"/><Relationship Id="rId63" Type="http://schemas.openxmlformats.org/officeDocument/2006/relationships/hyperlink" Target="https://www.bing.com/th?id=OSK.18516797161dab52a6d792b42c9e2c99&amp;qlt=95" TargetMode="External"/><Relationship Id="rId159" Type="http://schemas.openxmlformats.org/officeDocument/2006/relationships/hyperlink" Target="https://www.bing.com/th?id=OSK.49891db3d49f8aced3a41965e716c377&amp;qlt=95" TargetMode="External"/><Relationship Id="rId366" Type="http://schemas.openxmlformats.org/officeDocument/2006/relationships/hyperlink" Target="https://www.bing.com/images/search?form=xlimg&amp;q=Ontario" TargetMode="External"/><Relationship Id="rId573" Type="http://schemas.openxmlformats.org/officeDocument/2006/relationships/hyperlink" Target="https://www.bing.com/th?id=OSK.90a4b1ec0f41920c2727273fc6044711&amp;qlt=95" TargetMode="External"/><Relationship Id="rId226" Type="http://schemas.openxmlformats.org/officeDocument/2006/relationships/hyperlink" Target="https://www.bing.com/images/search?form=xlimg&amp;q=Saint%20Paul,%20Minnesota" TargetMode="External"/><Relationship Id="rId433" Type="http://schemas.openxmlformats.org/officeDocument/2006/relationships/hyperlink" Target="https://www.bing.com/th?id=OSK.720f11479c3220f703ce6e6f8f9e4634&amp;qlt=95" TargetMode="External"/><Relationship Id="rId74" Type="http://schemas.openxmlformats.org/officeDocument/2006/relationships/hyperlink" Target="https://www.bing.com/images/search?form=xlimg&amp;q=Rocky%20Hill,%20Connecticut" TargetMode="External"/><Relationship Id="rId377" Type="http://schemas.openxmlformats.org/officeDocument/2006/relationships/hyperlink" Target="https://www.bing.com/th?id=OSK.59f6fd6fb58b5bde34d283beef8c8e65&amp;qlt=95" TargetMode="External"/><Relationship Id="rId500" Type="http://schemas.openxmlformats.org/officeDocument/2006/relationships/hyperlink" Target="https://www.bing.com/images/search?form=xlimg&amp;q=Washington%20County,%20Vermont" TargetMode="External"/><Relationship Id="rId584" Type="http://schemas.openxmlformats.org/officeDocument/2006/relationships/hyperlink" Target="https://www.bing.com/images/search?form=xlimg&amp;q=Antigo%20(town),%20Wisconsin" TargetMode="External"/><Relationship Id="rId5" Type="http://schemas.openxmlformats.org/officeDocument/2006/relationships/hyperlink" Target="https://www.bing.com/th?id=OSK.c55a6acf1983ec2c0b7b5886963ffeb6&amp;qlt=95" TargetMode="External"/><Relationship Id="rId237" Type="http://schemas.openxmlformats.org/officeDocument/2006/relationships/hyperlink" Target="https://www.bing.com/th?id=OSK.ef4c0d2b75867d14c5486e0d4e917eab&amp;qlt=95" TargetMode="External"/><Relationship Id="rId444" Type="http://schemas.openxmlformats.org/officeDocument/2006/relationships/hyperlink" Target="https://www.bing.com/images/search?form=xlimg&amp;q=Athens,%20Tennessee" TargetMode="External"/><Relationship Id="rId290" Type="http://schemas.openxmlformats.org/officeDocument/2006/relationships/hyperlink" Target="https://www.bing.com/images/search?form=xlimg&amp;q=Las%20Cruces,%20New%20Mexico" TargetMode="External"/><Relationship Id="rId304" Type="http://schemas.openxmlformats.org/officeDocument/2006/relationships/hyperlink" Target="https://www.bing.com/images/search?form=xlimg&amp;q=Auburn,%20New%20York" TargetMode="External"/><Relationship Id="rId388" Type="http://schemas.openxmlformats.org/officeDocument/2006/relationships/hyperlink" Target="https://www.bing.com/images/search?form=xlimg&amp;q=Myrtle%20Point,%20Oregon" TargetMode="External"/><Relationship Id="rId511" Type="http://schemas.openxmlformats.org/officeDocument/2006/relationships/hyperlink" Target="https://www.bing.com/th?id=OSK.c93832872ec0dad4a158b06bab80ac3b&amp;qlt=95" TargetMode="External"/><Relationship Id="rId85" Type="http://schemas.openxmlformats.org/officeDocument/2006/relationships/hyperlink" Target="https://www.bing.com/th?id=OSK.pFM8KdskVVIKS3H_VxvLlSRu_lhN-xpEIxHvct6R4SU&amp;qlt=95" TargetMode="External"/><Relationship Id="rId150" Type="http://schemas.openxmlformats.org/officeDocument/2006/relationships/hyperlink" Target="https://www.bing.com/images/search?form=xlimg&amp;q=Des%20Moines,%20Iowa" TargetMode="External"/><Relationship Id="rId595" Type="http://schemas.openxmlformats.org/officeDocument/2006/relationships/hyperlink" Target="https://www.bing.com/th?id=OSK.jhC7rqlgp95uBnLGcCo31XX40YDNNtwXGMhi6wqIy8s&amp;qlt=95" TargetMode="External"/><Relationship Id="rId248" Type="http://schemas.openxmlformats.org/officeDocument/2006/relationships/hyperlink" Target="https://www.bing.com/images/search?form=xlimg&amp;q=Pacific,%20Missouri" TargetMode="External"/><Relationship Id="rId455" Type="http://schemas.openxmlformats.org/officeDocument/2006/relationships/hyperlink" Target="https://www.bing.com/th?id=OSK.e3b646d50fd617dec822d94317cf7592&amp;qlt=95" TargetMode="External"/><Relationship Id="rId12" Type="http://schemas.openxmlformats.org/officeDocument/2006/relationships/hyperlink" Target="https://www.bing.com/images/search?form=xlimg&amp;q=Phoenix,%20Arizona" TargetMode="External"/><Relationship Id="rId108" Type="http://schemas.openxmlformats.org/officeDocument/2006/relationships/hyperlink" Target="https://www.bing.com/images/search?form=xlimg&amp;q=Heyburn,%20Idaho" TargetMode="External"/><Relationship Id="rId315" Type="http://schemas.openxmlformats.org/officeDocument/2006/relationships/hyperlink" Target="https://www.bing.com/th?id=OSK.914b3eab63bc022f9af0dfeb547874d6&amp;qlt=95" TargetMode="External"/><Relationship Id="rId522" Type="http://schemas.openxmlformats.org/officeDocument/2006/relationships/hyperlink" Target="https://www.bing.com/images/search?form=xlimg&amp;q=Warden,%20Washington" TargetMode="External"/><Relationship Id="rId96" Type="http://schemas.openxmlformats.org/officeDocument/2006/relationships/hyperlink" Target="https://www.bing.com/images/search?form=xlimg&amp;q=Hunterdon%20County,%20New%20Jersey" TargetMode="External"/><Relationship Id="rId161" Type="http://schemas.openxmlformats.org/officeDocument/2006/relationships/hyperlink" Target="https://www.bing.com/th?id=OSK.1ee03cb7dca1dce2cd8760d573bcd394&amp;qlt=95" TargetMode="External"/><Relationship Id="rId399" Type="http://schemas.openxmlformats.org/officeDocument/2006/relationships/hyperlink" Target="https://www.bing.com/th?id=OSK.aad9881cb8f91f8ceb4ce87fa881bcbe&amp;qlt=95" TargetMode="External"/><Relationship Id="rId259" Type="http://schemas.openxmlformats.org/officeDocument/2006/relationships/hyperlink" Target="https://www.bing.com/th?id=OSK.fe1fdb5d9e1de1cbdea830ba40badd90&amp;qlt=95" TargetMode="External"/><Relationship Id="rId466" Type="http://schemas.openxmlformats.org/officeDocument/2006/relationships/hyperlink" Target="https://www.bing.com/images/search?form=xlimg&amp;q=Dalhart,%20Texas" TargetMode="External"/><Relationship Id="rId23" Type="http://schemas.openxmlformats.org/officeDocument/2006/relationships/hyperlink" Target="https://www.bing.com/th?id=OSK.00be164b931c0a9427c0a2ebdae3e140&amp;qlt=95" TargetMode="External"/><Relationship Id="rId119" Type="http://schemas.openxmlformats.org/officeDocument/2006/relationships/hyperlink" Target="https://www.bing.com/th?id=OSK.9e1b4ee30c86d649260399fbfc4033ed&amp;qlt=95" TargetMode="External"/><Relationship Id="rId326" Type="http://schemas.openxmlformats.org/officeDocument/2006/relationships/hyperlink" Target="https://www.bing.com/images/search?form=xlimg&amp;q=Biscoe,%20North%20Carolina" TargetMode="External"/><Relationship Id="rId533" Type="http://schemas.openxmlformats.org/officeDocument/2006/relationships/hyperlink" Target="https://www.bing.com/th?id=OSK.0678bd4067f4a421f3884b05dad25be4&amp;qlt=95" TargetMode="External"/><Relationship Id="rId172" Type="http://schemas.openxmlformats.org/officeDocument/2006/relationships/hyperlink" Target="https://www.bing.com/images/search?form=xlimg&amp;q=London,%20Kentucky" TargetMode="External"/><Relationship Id="rId477" Type="http://schemas.openxmlformats.org/officeDocument/2006/relationships/hyperlink" Target="https://www.bing.com/th?id=OSK.d17929a9840725370ca35eea472c3220&amp;qlt=95" TargetMode="External"/><Relationship Id="rId600" Type="http://schemas.openxmlformats.org/officeDocument/2006/relationships/hyperlink" Target="https://www.bing.com/images/search?form=xlimg&amp;q=Neenah,%20Wisconsin" TargetMode="External"/><Relationship Id="rId337" Type="http://schemas.openxmlformats.org/officeDocument/2006/relationships/hyperlink" Target="https://www.bing.com/th?id=OSK.a83c7ab5f01072e1368421790ea91c71&amp;qlt=95" TargetMode="External"/><Relationship Id="rId34" Type="http://schemas.openxmlformats.org/officeDocument/2006/relationships/hyperlink" Target="https://www.bing.com/images/search?form=xlimg&amp;q=San%20Bernardino,%20California" TargetMode="External"/><Relationship Id="rId544" Type="http://schemas.openxmlformats.org/officeDocument/2006/relationships/hyperlink" Target="https://www.bing.com/images/search?form=xlimg&amp;q=Rubicon,%20Wisconsin" TargetMode="External"/><Relationship Id="rId183" Type="http://schemas.openxmlformats.org/officeDocument/2006/relationships/hyperlink" Target="https://www.bing.com/th?id=OSK.3f7167b365883b4e53b8e295fae2a5a6&amp;qlt=95" TargetMode="External"/><Relationship Id="rId390" Type="http://schemas.openxmlformats.org/officeDocument/2006/relationships/hyperlink" Target="https://www.bing.com/images/search?form=xlimg&amp;q=Boardman,%20Oregon" TargetMode="External"/><Relationship Id="rId404" Type="http://schemas.openxmlformats.org/officeDocument/2006/relationships/hyperlink" Target="https://www.bing.com/images/search?form=xlimg&amp;q=Shippensburg,%20Pennsylvania" TargetMode="External"/><Relationship Id="rId250" Type="http://schemas.openxmlformats.org/officeDocument/2006/relationships/hyperlink" Target="https://www.bing.com/images/search?form=xlimg&amp;q=Missouri" TargetMode="External"/><Relationship Id="rId488" Type="http://schemas.openxmlformats.org/officeDocument/2006/relationships/hyperlink" Target="https://www.bing.com/images/search?form=xlimg&amp;q=Beaver,%20Utah" TargetMode="External"/><Relationship Id="rId45" Type="http://schemas.openxmlformats.org/officeDocument/2006/relationships/hyperlink" Target="https://www.bing.com/th?id=OSK.98a59478afb0a6d57a9a8a9fca66af35&amp;qlt=95" TargetMode="External"/><Relationship Id="rId110" Type="http://schemas.openxmlformats.org/officeDocument/2006/relationships/hyperlink" Target="https://www.bing.com/images/search?form=xlimg&amp;q=Jerome,%20Idaho" TargetMode="External"/><Relationship Id="rId348" Type="http://schemas.openxmlformats.org/officeDocument/2006/relationships/hyperlink" Target="https://www.bing.com/images/search?form=xlimg&amp;q=Cleveland" TargetMode="External"/><Relationship Id="rId555" Type="http://schemas.openxmlformats.org/officeDocument/2006/relationships/hyperlink" Target="https://www.bing.com/th?id=OSK.fc63bf8902b4f9817e1d33722d0be920&amp;qlt=95" TargetMode="External"/><Relationship Id="rId194" Type="http://schemas.openxmlformats.org/officeDocument/2006/relationships/hyperlink" Target="https://www.bing.com/images/search?form=xlimg&amp;q=Hyattsville,%20Maryland" TargetMode="External"/><Relationship Id="rId208" Type="http://schemas.openxmlformats.org/officeDocument/2006/relationships/hyperlink" Target="https://www.bing.com/images/search?form=xlimg&amp;q=Detroit" TargetMode="External"/><Relationship Id="rId415" Type="http://schemas.openxmlformats.org/officeDocument/2006/relationships/hyperlink" Target="https://www.bing.com/th?id=OSK.JO5gbTqv04nTv1ruW2lERATGyqAvnTbjfRo2yMPnFe8&amp;qlt=95" TargetMode="External"/><Relationship Id="rId261" Type="http://schemas.openxmlformats.org/officeDocument/2006/relationships/hyperlink" Target="https://www.bing.com/th?id=OSK.9e91688eb7348a724190ba55c41cc488&amp;qlt=95" TargetMode="External"/><Relationship Id="rId499" Type="http://schemas.openxmlformats.org/officeDocument/2006/relationships/hyperlink" Target="https://www.bing.com/th?id=OSK.f5806a11d620b77820dd1c37ba81b941&amp;qlt=95" TargetMode="Externa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rd>
    <address r:id="rId67"/>
    <moreImagesAddress r:id="rId68"/>
  </webImageSrd>
  <webImageSrd>
    <address r:id="rId69"/>
    <moreImagesAddress r:id="rId70"/>
  </webImageSrd>
  <webImageSrd>
    <address r:id="rId71"/>
    <moreImagesAddress r:id="rId72"/>
  </webImageSrd>
  <webImageSrd>
    <address r:id="rId73"/>
    <moreImagesAddress r:id="rId74"/>
  </webImageSrd>
  <webImageSrd>
    <address r:id="rId75"/>
    <moreImagesAddress r:id="rId76"/>
  </webImageSrd>
  <webImageSrd>
    <address r:id="rId77"/>
    <moreImagesAddress r:id="rId78"/>
  </webImageSrd>
  <webImageSrd>
    <address r:id="rId79"/>
    <moreImagesAddress r:id="rId80"/>
  </webImageSrd>
  <webImageSrd>
    <address r:id="rId81"/>
    <moreImagesAddress r:id="rId82"/>
  </webImageSrd>
  <webImageSrd>
    <address r:id="rId83"/>
    <moreImagesAddress r:id="rId84"/>
  </webImageSrd>
  <webImageSrd>
    <address r:id="rId85"/>
    <moreImagesAddress r:id="rId86"/>
  </webImageSrd>
  <webImageSrd>
    <address r:id="rId87"/>
    <moreImagesAddress r:id="rId88"/>
  </webImageSrd>
  <webImageSrd>
    <address r:id="rId89"/>
    <moreImagesAddress r:id="rId90"/>
  </webImageSrd>
  <webImageSrd>
    <address r:id="rId91"/>
    <moreImagesAddress r:id="rId92"/>
  </webImageSrd>
  <webImageSrd>
    <address r:id="rId93"/>
    <moreImagesAddress r:id="rId94"/>
  </webImageSrd>
  <webImageSrd>
    <address r:id="rId95"/>
    <moreImagesAddress r:id="rId96"/>
  </webImageSrd>
  <webImageSrd>
    <address r:id="rId97"/>
    <moreImagesAddress r:id="rId98"/>
  </webImageSrd>
  <webImageSrd>
    <address r:id="rId99"/>
    <moreImagesAddress r:id="rId100"/>
  </webImageSrd>
  <webImageSrd>
    <address r:id="rId101"/>
    <moreImagesAddress r:id="rId102"/>
  </webImageSrd>
  <webImageSrd>
    <address r:id="rId103"/>
    <moreImagesAddress r:id="rId104"/>
  </webImageSrd>
  <webImageSrd>
    <address r:id="rId105"/>
    <moreImagesAddress r:id="rId106"/>
  </webImageSrd>
  <webImageSrd>
    <address r:id="rId107"/>
    <moreImagesAddress r:id="rId108"/>
  </webImageSrd>
  <webImageSrd>
    <address r:id="rId109"/>
    <moreImagesAddress r:id="rId110"/>
  </webImageSrd>
  <webImageSrd>
    <address r:id="rId111"/>
    <moreImagesAddress r:id="rId112"/>
  </webImageSrd>
  <webImageSrd>
    <address r:id="rId113"/>
    <moreImagesAddress r:id="rId114"/>
  </webImageSrd>
  <webImageSrd>
    <address r:id="rId115"/>
    <moreImagesAddress r:id="rId116"/>
  </webImageSrd>
  <webImageSrd>
    <address r:id="rId117"/>
    <moreImagesAddress r:id="rId118"/>
  </webImageSrd>
  <webImageSrd>
    <address r:id="rId119"/>
    <moreImagesAddress r:id="rId120"/>
  </webImageSrd>
  <webImageSrd>
    <address r:id="rId121"/>
    <moreImagesAddress r:id="rId122"/>
  </webImageSrd>
  <webImageSrd>
    <address r:id="rId123"/>
    <moreImagesAddress r:id="rId124"/>
  </webImageSrd>
  <webImageSrd>
    <address r:id="rId125"/>
    <moreImagesAddress r:id="rId126"/>
  </webImageSrd>
  <webImageSrd>
    <address r:id="rId127"/>
    <moreImagesAddress r:id="rId128"/>
  </webImageSrd>
  <webImageSrd>
    <address r:id="rId129"/>
    <moreImagesAddress r:id="rId130"/>
  </webImageSrd>
  <webImageSrd>
    <address r:id="rId131"/>
    <moreImagesAddress r:id="rId132"/>
  </webImageSrd>
  <webImageSrd>
    <address r:id="rId133"/>
    <moreImagesAddress r:id="rId134"/>
  </webImageSrd>
  <webImageSrd>
    <address r:id="rId135"/>
    <moreImagesAddress r:id="rId136"/>
  </webImageSrd>
  <webImageSrd>
    <address r:id="rId137"/>
    <moreImagesAddress r:id="rId138"/>
  </webImageSrd>
  <webImageSrd>
    <address r:id="rId139"/>
    <moreImagesAddress r:id="rId140"/>
  </webImageSrd>
  <webImageSrd>
    <address r:id="rId141"/>
    <moreImagesAddress r:id="rId142"/>
  </webImageSrd>
  <webImageSrd>
    <address r:id="rId143"/>
    <moreImagesAddress r:id="rId144"/>
  </webImageSrd>
  <webImageSrd>
    <address r:id="rId145"/>
    <moreImagesAddress r:id="rId146"/>
  </webImageSrd>
  <webImageSrd>
    <address r:id="rId147"/>
    <moreImagesAddress r:id="rId148"/>
  </webImageSrd>
  <webImageSrd>
    <address r:id="rId149"/>
    <moreImagesAddress r:id="rId150"/>
  </webImageSrd>
  <webImageSrd>
    <address r:id="rId151"/>
    <moreImagesAddress r:id="rId152"/>
  </webImageSrd>
  <webImageSrd>
    <address r:id="rId153"/>
    <moreImagesAddress r:id="rId154"/>
  </webImageSrd>
  <webImageSrd>
    <address r:id="rId155"/>
    <moreImagesAddress r:id="rId156"/>
  </webImageSrd>
  <webImageSrd>
    <address r:id="rId157"/>
    <moreImagesAddress r:id="rId158"/>
  </webImageSrd>
  <webImageSrd>
    <address r:id="rId159"/>
    <moreImagesAddress r:id="rId160"/>
  </webImageSrd>
  <webImageSrd>
    <address r:id="rId161"/>
    <moreImagesAddress r:id="rId162"/>
  </webImageSrd>
  <webImageSrd>
    <address r:id="rId163"/>
    <moreImagesAddress r:id="rId164"/>
  </webImageSrd>
  <webImageSrd>
    <address r:id="rId165"/>
    <moreImagesAddress r:id="rId166"/>
  </webImageSrd>
  <webImageSrd>
    <address r:id="rId167"/>
    <moreImagesAddress r:id="rId168"/>
  </webImageSrd>
  <webImageSrd>
    <address r:id="rId169"/>
    <moreImagesAddress r:id="rId170"/>
  </webImageSrd>
  <webImageSrd>
    <address r:id="rId171"/>
    <moreImagesAddress r:id="rId172"/>
  </webImageSrd>
  <webImageSrd>
    <address r:id="rId173"/>
    <moreImagesAddress r:id="rId174"/>
  </webImageSrd>
  <webImageSrd>
    <address r:id="rId175"/>
    <moreImagesAddress r:id="rId176"/>
  </webImageSrd>
  <webImageSrd>
    <address r:id="rId177"/>
    <moreImagesAddress r:id="rId178"/>
  </webImageSrd>
  <webImageSrd>
    <address r:id="rId179"/>
    <moreImagesAddress r:id="rId180"/>
  </webImageSrd>
  <webImageSrd>
    <address r:id="rId181"/>
    <moreImagesAddress r:id="rId182"/>
  </webImageSrd>
  <webImageSrd>
    <address r:id="rId183"/>
    <moreImagesAddress r:id="rId184"/>
  </webImageSrd>
  <webImageSrd>
    <address r:id="rId185"/>
    <moreImagesAddress r:id="rId186"/>
  </webImageSrd>
  <webImageSrd>
    <address r:id="rId187"/>
    <moreImagesAddress r:id="rId188"/>
  </webImageSrd>
  <webImageSrd>
    <address r:id="rId189"/>
    <moreImagesAddress r:id="rId190"/>
  </webImageSrd>
  <webImageSrd>
    <address r:id="rId191"/>
    <moreImagesAddress r:id="rId192"/>
  </webImageSrd>
  <webImageSrd>
    <address r:id="rId193"/>
    <moreImagesAddress r:id="rId194"/>
  </webImageSrd>
  <webImageSrd>
    <address r:id="rId195"/>
    <moreImagesAddress r:id="rId196"/>
  </webImageSrd>
  <webImageSrd>
    <address r:id="rId197"/>
    <moreImagesAddress r:id="rId198"/>
  </webImageSrd>
  <webImageSrd>
    <address r:id="rId199"/>
    <moreImagesAddress r:id="rId200"/>
  </webImageSrd>
  <webImageSrd>
    <address r:id="rId201"/>
    <moreImagesAddress r:id="rId202"/>
  </webImageSrd>
  <webImageSrd>
    <address r:id="rId203"/>
    <moreImagesAddress r:id="rId204"/>
  </webImageSrd>
  <webImageSrd>
    <address r:id="rId205"/>
    <moreImagesAddress r:id="rId206"/>
  </webImageSrd>
  <webImageSrd>
    <address r:id="rId207"/>
    <moreImagesAddress r:id="rId208"/>
  </webImageSrd>
  <webImageSrd>
    <address r:id="rId209"/>
    <moreImagesAddress r:id="rId210"/>
  </webImageSrd>
  <webImageSrd>
    <address r:id="rId211"/>
    <moreImagesAddress r:id="rId212"/>
  </webImageSrd>
  <webImageSrd>
    <address r:id="rId213"/>
    <moreImagesAddress r:id="rId214"/>
  </webImageSrd>
  <webImageSrd>
    <address r:id="rId215"/>
    <moreImagesAddress r:id="rId216"/>
  </webImageSrd>
  <webImageSrd>
    <address r:id="rId217"/>
    <moreImagesAddress r:id="rId218"/>
  </webImageSrd>
  <webImageSrd>
    <address r:id="rId219"/>
    <moreImagesAddress r:id="rId220"/>
  </webImageSrd>
  <webImageSrd>
    <address r:id="rId221"/>
    <moreImagesAddress r:id="rId222"/>
  </webImageSrd>
  <webImageSrd>
    <address r:id="rId223"/>
    <moreImagesAddress r:id="rId224"/>
  </webImageSrd>
  <webImageSrd>
    <address r:id="rId225"/>
    <moreImagesAddress r:id="rId226"/>
  </webImageSrd>
  <webImageSrd>
    <address r:id="rId227"/>
    <moreImagesAddress r:id="rId228"/>
  </webImageSrd>
  <webImageSrd>
    <address r:id="rId229"/>
    <moreImagesAddress r:id="rId230"/>
  </webImageSrd>
  <webImageSrd>
    <address r:id="rId231"/>
    <moreImagesAddress r:id="rId232"/>
  </webImageSrd>
  <webImageSrd>
    <address r:id="rId233"/>
    <moreImagesAddress r:id="rId234"/>
  </webImageSrd>
  <webImageSrd>
    <address r:id="rId235"/>
    <moreImagesAddress r:id="rId236"/>
  </webImageSrd>
  <webImageSrd>
    <address r:id="rId237"/>
    <moreImagesAddress r:id="rId238"/>
  </webImageSrd>
  <webImageSrd>
    <address r:id="rId239"/>
    <moreImagesAddress r:id="rId240"/>
  </webImageSrd>
  <webImageSrd>
    <address r:id="rId241"/>
    <moreImagesAddress r:id="rId242"/>
  </webImageSrd>
  <webImageSrd>
    <address r:id="rId243"/>
    <moreImagesAddress r:id="rId244"/>
  </webImageSrd>
  <webImageSrd>
    <address r:id="rId245"/>
    <moreImagesAddress r:id="rId246"/>
  </webImageSrd>
  <webImageSrd>
    <address r:id="rId247"/>
    <moreImagesAddress r:id="rId248"/>
  </webImageSrd>
  <webImageSrd>
    <address r:id="rId249"/>
    <moreImagesAddress r:id="rId250"/>
  </webImageSrd>
  <webImageSrd>
    <address r:id="rId251"/>
    <moreImagesAddress r:id="rId252"/>
  </webImageSrd>
  <webImageSrd>
    <address r:id="rId253"/>
    <moreImagesAddress r:id="rId254"/>
  </webImageSrd>
  <webImageSrd>
    <address r:id="rId255"/>
    <moreImagesAddress r:id="rId256"/>
  </webImageSrd>
  <webImageSrd>
    <address r:id="rId257"/>
    <moreImagesAddress r:id="rId258"/>
  </webImageSrd>
  <webImageSrd>
    <address r:id="rId259"/>
    <moreImagesAddress r:id="rId260"/>
  </webImageSrd>
  <webImageSrd>
    <address r:id="rId261"/>
    <moreImagesAddress r:id="rId262"/>
  </webImageSrd>
  <webImageSrd>
    <address r:id="rId263"/>
    <moreImagesAddress r:id="rId264"/>
  </webImageSrd>
  <webImageSrd>
    <address r:id="rId265"/>
    <moreImagesAddress r:id="rId266"/>
  </webImageSrd>
  <webImageSrd>
    <address r:id="rId267"/>
    <moreImagesAddress r:id="rId268"/>
  </webImageSrd>
  <webImageSrd>
    <address r:id="rId269"/>
    <moreImagesAddress r:id="rId270"/>
  </webImageSrd>
  <webImageSrd>
    <address r:id="rId271"/>
    <moreImagesAddress r:id="rId272"/>
  </webImageSrd>
  <webImageSrd>
    <address r:id="rId273"/>
    <moreImagesAddress r:id="rId274"/>
  </webImageSrd>
  <webImageSrd>
    <address r:id="rId275"/>
    <moreImagesAddress r:id="rId276"/>
  </webImageSrd>
  <webImageSrd>
    <address r:id="rId277"/>
    <moreImagesAddress r:id="rId278"/>
  </webImageSrd>
  <webImageSrd>
    <address r:id="rId279"/>
    <moreImagesAddress r:id="rId280"/>
  </webImageSrd>
  <webImageSrd>
    <address r:id="rId281"/>
    <moreImagesAddress r:id="rId282"/>
  </webImageSrd>
  <webImageSrd>
    <address r:id="rId283"/>
    <moreImagesAddress r:id="rId284"/>
  </webImageSrd>
  <webImageSrd>
    <address r:id="rId285"/>
    <moreImagesAddress r:id="rId286"/>
  </webImageSrd>
  <webImageSrd>
    <address r:id="rId287"/>
    <moreImagesAddress r:id="rId288"/>
  </webImageSrd>
  <webImageSrd>
    <address r:id="rId289"/>
    <moreImagesAddress r:id="rId290"/>
  </webImageSrd>
  <webImageSrd>
    <address r:id="rId291"/>
    <moreImagesAddress r:id="rId292"/>
  </webImageSrd>
  <webImageSrd>
    <address r:id="rId293"/>
    <moreImagesAddress r:id="rId294"/>
  </webImageSrd>
  <webImageSrd>
    <address r:id="rId295"/>
    <moreImagesAddress r:id="rId296"/>
  </webImageSrd>
  <webImageSrd>
    <address r:id="rId297"/>
    <moreImagesAddress r:id="rId298"/>
  </webImageSrd>
  <webImageSrd>
    <address r:id="rId299"/>
    <moreImagesAddress r:id="rId300"/>
  </webImageSrd>
  <webImageSrd>
    <address r:id="rId301"/>
    <moreImagesAddress r:id="rId302"/>
  </webImageSrd>
  <webImageSrd>
    <address r:id="rId303"/>
    <moreImagesAddress r:id="rId304"/>
  </webImageSrd>
  <webImageSrd>
    <address r:id="rId305"/>
    <moreImagesAddress r:id="rId306"/>
  </webImageSrd>
  <webImageSrd>
    <address r:id="rId307"/>
    <moreImagesAddress r:id="rId308"/>
  </webImageSrd>
  <webImageSrd>
    <address r:id="rId309"/>
    <moreImagesAddress r:id="rId310"/>
  </webImageSrd>
  <webImageSrd>
    <address r:id="rId311"/>
    <moreImagesAddress r:id="rId312"/>
  </webImageSrd>
  <webImageSrd>
    <address r:id="rId313"/>
    <moreImagesAddress r:id="rId314"/>
  </webImageSrd>
  <webImageSrd>
    <address r:id="rId315"/>
    <moreImagesAddress r:id="rId316"/>
  </webImageSrd>
  <webImageSrd>
    <address r:id="rId317"/>
    <moreImagesAddress r:id="rId318"/>
  </webImageSrd>
  <webImageSrd>
    <address r:id="rId319"/>
    <moreImagesAddress r:id="rId320"/>
  </webImageSrd>
  <webImageSrd>
    <address r:id="rId321"/>
    <moreImagesAddress r:id="rId322"/>
  </webImageSrd>
  <webImageSrd>
    <address r:id="rId323"/>
    <moreImagesAddress r:id="rId324"/>
  </webImageSrd>
  <webImageSrd>
    <address r:id="rId325"/>
    <moreImagesAddress r:id="rId326"/>
  </webImageSrd>
  <webImageSrd>
    <address r:id="rId327"/>
    <moreImagesAddress r:id="rId328"/>
  </webImageSrd>
  <webImageSrd>
    <address r:id="rId329"/>
    <moreImagesAddress r:id="rId330"/>
  </webImageSrd>
  <webImageSrd>
    <address r:id="rId331"/>
    <moreImagesAddress r:id="rId332"/>
  </webImageSrd>
  <webImageSrd>
    <address r:id="rId333"/>
    <moreImagesAddress r:id="rId334"/>
  </webImageSrd>
  <webImageSrd>
    <address r:id="rId335"/>
    <moreImagesAddress r:id="rId336"/>
  </webImageSrd>
  <webImageSrd>
    <address r:id="rId337"/>
    <moreImagesAddress r:id="rId338"/>
  </webImageSrd>
  <webImageSrd>
    <address r:id="rId339"/>
    <moreImagesAddress r:id="rId340"/>
  </webImageSrd>
  <webImageSrd>
    <address r:id="rId341"/>
    <moreImagesAddress r:id="rId342"/>
  </webImageSrd>
  <webImageSrd>
    <address r:id="rId343"/>
    <moreImagesAddress r:id="rId344"/>
  </webImageSrd>
  <webImageSrd>
    <address r:id="rId345"/>
    <moreImagesAddress r:id="rId346"/>
  </webImageSrd>
  <webImageSrd>
    <address r:id="rId347"/>
    <moreImagesAddress r:id="rId348"/>
  </webImageSrd>
  <webImageSrd>
    <address r:id="rId349"/>
    <moreImagesAddress r:id="rId350"/>
  </webImageSrd>
  <webImageSrd>
    <address r:id="rId351"/>
    <moreImagesAddress r:id="rId352"/>
  </webImageSrd>
  <webImageSrd>
    <address r:id="rId353"/>
    <moreImagesAddress r:id="rId354"/>
  </webImageSrd>
  <webImageSrd>
    <address r:id="rId355"/>
    <moreImagesAddress r:id="rId356"/>
  </webImageSrd>
  <webImageSrd>
    <address r:id="rId357"/>
    <moreImagesAddress r:id="rId358"/>
  </webImageSrd>
  <webImageSrd>
    <address r:id="rId359"/>
    <moreImagesAddress r:id="rId360"/>
  </webImageSrd>
  <webImageSrd>
    <address r:id="rId361"/>
    <moreImagesAddress r:id="rId362"/>
  </webImageSrd>
  <webImageSrd>
    <address r:id="rId363"/>
    <moreImagesAddress r:id="rId364"/>
  </webImageSrd>
  <webImageSrd>
    <address r:id="rId365"/>
    <moreImagesAddress r:id="rId366"/>
  </webImageSrd>
  <webImageSrd>
    <address r:id="rId367"/>
    <moreImagesAddress r:id="rId368"/>
  </webImageSrd>
  <webImageSrd>
    <address r:id="rId369"/>
    <moreImagesAddress r:id="rId370"/>
  </webImageSrd>
  <webImageSrd>
    <address r:id="rId371"/>
    <moreImagesAddress r:id="rId372"/>
  </webImageSrd>
  <webImageSrd>
    <address r:id="rId373"/>
    <moreImagesAddress r:id="rId374"/>
  </webImageSrd>
  <webImageSrd>
    <address r:id="rId375"/>
    <moreImagesAddress r:id="rId376"/>
  </webImageSrd>
  <webImageSrd>
    <address r:id="rId377"/>
    <moreImagesAddress r:id="rId378"/>
  </webImageSrd>
  <webImageSrd>
    <address r:id="rId379"/>
    <moreImagesAddress r:id="rId380"/>
  </webImageSrd>
  <webImageSrd>
    <address r:id="rId381"/>
    <moreImagesAddress r:id="rId382"/>
  </webImageSrd>
  <webImageSrd>
    <address r:id="rId383"/>
    <moreImagesAddress r:id="rId384"/>
  </webImageSrd>
  <webImageSrd>
    <address r:id="rId385"/>
    <moreImagesAddress r:id="rId386"/>
  </webImageSrd>
  <webImageSrd>
    <address r:id="rId387"/>
    <moreImagesAddress r:id="rId388"/>
  </webImageSrd>
  <webImageSrd>
    <address r:id="rId389"/>
    <moreImagesAddress r:id="rId390"/>
  </webImageSrd>
  <webImageSrd>
    <address r:id="rId391"/>
    <moreImagesAddress r:id="rId392"/>
  </webImageSrd>
  <webImageSrd>
    <address r:id="rId393"/>
    <moreImagesAddress r:id="rId394"/>
  </webImageSrd>
  <webImageSrd>
    <address r:id="rId395"/>
    <moreImagesAddress r:id="rId396"/>
  </webImageSrd>
  <webImageSrd>
    <address r:id="rId397"/>
    <moreImagesAddress r:id="rId398"/>
  </webImageSrd>
  <webImageSrd>
    <address r:id="rId399"/>
    <moreImagesAddress r:id="rId400"/>
  </webImageSrd>
  <webImageSrd>
    <address r:id="rId401"/>
    <moreImagesAddress r:id="rId402"/>
  </webImageSrd>
  <webImageSrd>
    <address r:id="rId403"/>
    <moreImagesAddress r:id="rId404"/>
  </webImageSrd>
  <webImageSrd>
    <address r:id="rId405"/>
    <moreImagesAddress r:id="rId406"/>
  </webImageSrd>
  <webImageSrd>
    <address r:id="rId407"/>
    <moreImagesAddress r:id="rId408"/>
  </webImageSrd>
  <webImageSrd>
    <address r:id="rId409"/>
    <moreImagesAddress r:id="rId410"/>
  </webImageSrd>
  <webImageSrd>
    <address r:id="rId411"/>
    <moreImagesAddress r:id="rId412"/>
  </webImageSrd>
  <webImageSrd>
    <address r:id="rId413"/>
    <moreImagesAddress r:id="rId414"/>
  </webImageSrd>
  <webImageSrd>
    <address r:id="rId415"/>
    <moreImagesAddress r:id="rId416"/>
  </webImageSrd>
  <webImageSrd>
    <address r:id="rId417"/>
    <moreImagesAddress r:id="rId418"/>
  </webImageSrd>
  <webImageSrd>
    <address r:id="rId419"/>
    <moreImagesAddress r:id="rId420"/>
  </webImageSrd>
  <webImageSrd>
    <address r:id="rId421"/>
    <moreImagesAddress r:id="rId422"/>
  </webImageSrd>
  <webImageSrd>
    <address r:id="rId423"/>
    <moreImagesAddress r:id="rId424"/>
  </webImageSrd>
  <webImageSrd>
    <address r:id="rId425"/>
    <moreImagesAddress r:id="rId426"/>
  </webImageSrd>
  <webImageSrd>
    <address r:id="rId427"/>
    <moreImagesAddress r:id="rId428"/>
  </webImageSrd>
  <webImageSrd>
    <address r:id="rId429"/>
    <moreImagesAddress r:id="rId430"/>
  </webImageSrd>
  <webImageSrd>
    <address r:id="rId431"/>
    <moreImagesAddress r:id="rId432"/>
  </webImageSrd>
  <webImageSrd>
    <address r:id="rId433"/>
    <moreImagesAddress r:id="rId434"/>
  </webImageSrd>
  <webImageSrd>
    <address r:id="rId435"/>
    <moreImagesAddress r:id="rId436"/>
  </webImageSrd>
  <webImageSrd>
    <address r:id="rId437"/>
    <moreImagesAddress r:id="rId438"/>
  </webImageSrd>
  <webImageSrd>
    <address r:id="rId439"/>
    <moreImagesAddress r:id="rId440"/>
  </webImageSrd>
  <webImageSrd>
    <address r:id="rId441"/>
    <moreImagesAddress r:id="rId442"/>
  </webImageSrd>
  <webImageSrd>
    <address r:id="rId443"/>
    <moreImagesAddress r:id="rId444"/>
  </webImageSrd>
  <webImageSrd>
    <address r:id="rId445"/>
    <moreImagesAddress r:id="rId446"/>
  </webImageSrd>
  <webImageSrd>
    <address r:id="rId447"/>
    <moreImagesAddress r:id="rId448"/>
  </webImageSrd>
  <webImageSrd>
    <address r:id="rId449"/>
    <moreImagesAddress r:id="rId450"/>
  </webImageSrd>
  <webImageSrd>
    <address r:id="rId451"/>
    <moreImagesAddress r:id="rId452"/>
  </webImageSrd>
  <webImageSrd>
    <address r:id="rId453"/>
    <moreImagesAddress r:id="rId454"/>
  </webImageSrd>
  <webImageSrd>
    <address r:id="rId455"/>
    <moreImagesAddress r:id="rId456"/>
  </webImageSrd>
  <webImageSrd>
    <address r:id="rId457"/>
    <moreImagesAddress r:id="rId458"/>
  </webImageSrd>
  <webImageSrd>
    <address r:id="rId459"/>
    <moreImagesAddress r:id="rId460"/>
  </webImageSrd>
  <webImageSrd>
    <address r:id="rId461"/>
    <moreImagesAddress r:id="rId462"/>
  </webImageSrd>
  <webImageSrd>
    <address r:id="rId463"/>
    <moreImagesAddress r:id="rId464"/>
  </webImageSrd>
  <webImageSrd>
    <address r:id="rId465"/>
    <moreImagesAddress r:id="rId466"/>
  </webImageSrd>
  <webImageSrd>
    <address r:id="rId467"/>
    <moreImagesAddress r:id="rId468"/>
  </webImageSrd>
  <webImageSrd>
    <address r:id="rId469"/>
    <moreImagesAddress r:id="rId470"/>
  </webImageSrd>
  <webImageSrd>
    <address r:id="rId471"/>
    <moreImagesAddress r:id="rId472"/>
  </webImageSrd>
  <webImageSrd>
    <address r:id="rId473"/>
    <moreImagesAddress r:id="rId474"/>
  </webImageSrd>
  <webImageSrd>
    <address r:id="rId475"/>
    <moreImagesAddress r:id="rId476"/>
  </webImageSrd>
  <webImageSrd>
    <address r:id="rId477"/>
    <moreImagesAddress r:id="rId478"/>
  </webImageSrd>
  <webImageSrd>
    <address r:id="rId479"/>
    <moreImagesAddress r:id="rId480"/>
  </webImageSrd>
  <webImageSrd>
    <address r:id="rId481"/>
    <moreImagesAddress r:id="rId482"/>
  </webImageSrd>
  <webImageSrd>
    <address r:id="rId483"/>
    <moreImagesAddress r:id="rId484"/>
  </webImageSrd>
  <webImageSrd>
    <address r:id="rId485"/>
    <moreImagesAddress r:id="rId486"/>
  </webImageSrd>
  <webImageSrd>
    <address r:id="rId487"/>
    <moreImagesAddress r:id="rId488"/>
  </webImageSrd>
  <webImageSrd>
    <address r:id="rId489"/>
    <moreImagesAddress r:id="rId490"/>
  </webImageSrd>
  <webImageSrd>
    <address r:id="rId491"/>
    <moreImagesAddress r:id="rId492"/>
  </webImageSrd>
  <webImageSrd>
    <address r:id="rId493"/>
    <moreImagesAddress r:id="rId494"/>
  </webImageSrd>
  <webImageSrd>
    <address r:id="rId495"/>
    <moreImagesAddress r:id="rId496"/>
  </webImageSrd>
  <webImageSrd>
    <address r:id="rId497"/>
    <moreImagesAddress r:id="rId498"/>
  </webImageSrd>
  <webImageSrd>
    <address r:id="rId499"/>
    <moreImagesAddress r:id="rId500"/>
  </webImageSrd>
  <webImageSrd>
    <address r:id="rId501"/>
    <moreImagesAddress r:id="rId502"/>
  </webImageSrd>
  <webImageSrd>
    <address r:id="rId503"/>
    <moreImagesAddress r:id="rId504"/>
  </webImageSrd>
  <webImageSrd>
    <address r:id="rId505"/>
    <moreImagesAddress r:id="rId506"/>
  </webImageSrd>
  <webImageSrd>
    <address r:id="rId507"/>
    <moreImagesAddress r:id="rId508"/>
  </webImageSrd>
  <webImageSrd>
    <address r:id="rId509"/>
    <moreImagesAddress r:id="rId510"/>
  </webImageSrd>
  <webImageSrd>
    <address r:id="rId511"/>
    <moreImagesAddress r:id="rId512"/>
  </webImageSrd>
  <webImageSrd>
    <address r:id="rId513"/>
    <moreImagesAddress r:id="rId514"/>
  </webImageSrd>
  <webImageSrd>
    <address r:id="rId515"/>
    <moreImagesAddress r:id="rId516"/>
  </webImageSrd>
  <webImageSrd>
    <address r:id="rId517"/>
    <moreImagesAddress r:id="rId518"/>
  </webImageSrd>
  <webImageSrd>
    <address r:id="rId519"/>
    <moreImagesAddress r:id="rId520"/>
  </webImageSrd>
  <webImageSrd>
    <address r:id="rId521"/>
    <moreImagesAddress r:id="rId522"/>
  </webImageSrd>
  <webImageSrd>
    <address r:id="rId523"/>
    <moreImagesAddress r:id="rId524"/>
  </webImageSrd>
  <webImageSrd>
    <address r:id="rId525"/>
    <moreImagesAddress r:id="rId526"/>
  </webImageSrd>
  <webImageSrd>
    <address r:id="rId527"/>
    <moreImagesAddress r:id="rId528"/>
  </webImageSrd>
  <webImageSrd>
    <address r:id="rId529"/>
    <moreImagesAddress r:id="rId530"/>
  </webImageSrd>
  <webImageSrd>
    <address r:id="rId531"/>
    <moreImagesAddress r:id="rId532"/>
  </webImageSrd>
  <webImageSrd>
    <address r:id="rId533"/>
    <moreImagesAddress r:id="rId534"/>
  </webImageSrd>
  <webImageSrd>
    <address r:id="rId535"/>
    <moreImagesAddress r:id="rId536"/>
  </webImageSrd>
  <webImageSrd>
    <address r:id="rId537"/>
    <moreImagesAddress r:id="rId538"/>
  </webImageSrd>
  <webImageSrd>
    <address r:id="rId539"/>
    <moreImagesAddress r:id="rId540"/>
  </webImageSrd>
  <webImageSrd>
    <address r:id="rId541"/>
    <moreImagesAddress r:id="rId542"/>
  </webImageSrd>
  <webImageSrd>
    <address r:id="rId543"/>
    <moreImagesAddress r:id="rId544"/>
  </webImageSrd>
  <webImageSrd>
    <address r:id="rId545"/>
    <moreImagesAddress r:id="rId546"/>
  </webImageSrd>
  <webImageSrd>
    <address r:id="rId547"/>
    <moreImagesAddress r:id="rId548"/>
  </webImageSrd>
  <webImageSrd>
    <address r:id="rId549"/>
    <moreImagesAddress r:id="rId550"/>
  </webImageSrd>
  <webImageSrd>
    <address r:id="rId551"/>
    <moreImagesAddress r:id="rId552"/>
  </webImageSrd>
  <webImageSrd>
    <address r:id="rId553"/>
    <moreImagesAddress r:id="rId554"/>
  </webImageSrd>
  <webImageSrd>
    <address r:id="rId555"/>
    <moreImagesAddress r:id="rId556"/>
  </webImageSrd>
  <webImageSrd>
    <address r:id="rId557"/>
    <moreImagesAddress r:id="rId558"/>
  </webImageSrd>
  <webImageSrd>
    <address r:id="rId559"/>
    <moreImagesAddress r:id="rId560"/>
  </webImageSrd>
  <webImageSrd>
    <address r:id="rId561"/>
    <moreImagesAddress r:id="rId562"/>
  </webImageSrd>
  <webImageSrd>
    <address r:id="rId563"/>
    <moreImagesAddress r:id="rId564"/>
  </webImageSrd>
  <webImageSrd>
    <address r:id="rId565"/>
    <moreImagesAddress r:id="rId566"/>
  </webImageSrd>
  <webImageSrd>
    <address r:id="rId567"/>
    <moreImagesAddress r:id="rId568"/>
  </webImageSrd>
  <webImageSrd>
    <address r:id="rId569"/>
    <moreImagesAddress r:id="rId570"/>
  </webImageSrd>
  <webImageSrd>
    <address r:id="rId571"/>
    <moreImagesAddress r:id="rId572"/>
  </webImageSrd>
  <webImageSrd>
    <address r:id="rId573"/>
    <moreImagesAddress r:id="rId574"/>
  </webImageSrd>
  <webImageSrd>
    <address r:id="rId575"/>
    <moreImagesAddress r:id="rId576"/>
  </webImageSrd>
  <webImageSrd>
    <address r:id="rId577"/>
    <moreImagesAddress r:id="rId578"/>
  </webImageSrd>
  <webImageSrd>
    <address r:id="rId579"/>
    <moreImagesAddress r:id="rId580"/>
  </webImageSrd>
  <webImageSrd>
    <address r:id="rId581"/>
    <moreImagesAddress r:id="rId582"/>
  </webImageSrd>
  <webImageSrd>
    <address r:id="rId583"/>
    <moreImagesAddress r:id="rId584"/>
  </webImageSrd>
  <webImageSrd>
    <address r:id="rId585"/>
    <moreImagesAddress r:id="rId586"/>
  </webImageSrd>
  <webImageSrd>
    <address r:id="rId587"/>
    <moreImagesAddress r:id="rId588"/>
  </webImageSrd>
  <webImageSrd>
    <address r:id="rId589"/>
    <moreImagesAddress r:id="rId590"/>
  </webImageSrd>
  <webImageSrd>
    <address r:id="rId591"/>
    <moreImagesAddress r:id="rId592"/>
  </webImageSrd>
  <webImageSrd>
    <address r:id="rId593"/>
    <moreImagesAddress r:id="rId594"/>
  </webImageSrd>
  <webImageSrd>
    <address r:id="rId595"/>
    <moreImagesAddress r:id="rId596"/>
  </webImageSrd>
  <webImageSrd>
    <address r:id="rId597"/>
    <moreImagesAddress r:id="rId598"/>
  </webImageSrd>
  <webImageSrd>
    <address r:id="rId599"/>
    <moreImagesAddress r:id="rId600"/>
  </webImageSrd>
  <webImageSrd>
    <address r:id="rId601"/>
    <moreImagesAddress r:id="rId602"/>
  </webImageSrd>
</webImagesSrd>
</file>

<file path=xl/richData/rdarray.xml><?xml version="1.0" encoding="utf-8"?>
<arrayData xmlns="http://schemas.microsoft.com/office/spreadsheetml/2017/richdata2" count="233">
  <a r="1">
    <v t="r">9</v>
  </a>
  <a r="2">
    <v t="r">22</v>
    <v t="r">23</v>
  </a>
  <a r="1">
    <v t="s">English language</v>
  </a>
  <a r="1">
    <v t="s">Central Time Zone</v>
  </a>
  <a r="1">
    <v t="r">57</v>
  </a>
  <a r="1">
    <v t="r">71</v>
  </a>
  <a r="1">
    <v t="s">Mountain Time Zone</v>
  </a>
  <a r="2">
    <v t="r">85</v>
    <v t="r">86</v>
  </a>
  <a r="1">
    <v t="s">English</v>
  </a>
  <a r="1">
    <v t="r">102</v>
  </a>
  <a r="4">
    <v t="r">113</v>
    <v t="r">114</v>
    <v t="r">115</v>
    <v t="r">116</v>
  </a>
  <a r="1">
    <v t="r">150</v>
  </a>
  <a r="1">
    <v t="r">162</v>
  </a>
  <a r="1">
    <v t="r">176</v>
  </a>
  <a r="1">
    <v t="r">190</v>
  </a>
  <a r="1">
    <v t="s">Pacific Time Zone</v>
  </a>
  <a r="2">
    <v t="r">203</v>
    <v t="r">204</v>
  </a>
  <a r="1">
    <v t="r">233</v>
  </a>
  <a r="1">
    <v t="r">245</v>
  </a>
  <a r="1">
    <v t="r">268</v>
  </a>
  <a r="1">
    <v t="r">281</v>
  </a>
  <a r="1">
    <v t="r">294</v>
  </a>
  <a r="1">
    <v t="r">318</v>
  </a>
  <a r="2">
    <v t="s">Bob Link (Mayor)</v>
    <v t="s">Randy Groom (City manager)</v>
  </a>
  <a r="1">
    <v t="r">342</v>
  </a>
  <a r="1">
    <v t="r">357</v>
  </a>
  <a r="1">
    <v t="r">369</v>
  </a>
  <a r="1">
    <v t="r">382</v>
  </a>
  <a r="1">
    <v t="r">404</v>
  </a>
  <a r="1">
    <v t="r">417</v>
  </a>
  <a r="1">
    <v t="r">433</v>
  </a>
  <a r="2">
    <v t="r">445</v>
    <v t="r">446</v>
  </a>
  <a r="1">
    <v t="r">477</v>
  </a>
  <a r="1">
    <v t="r">489</v>
  </a>
  <a r="1">
    <v t="r">502</v>
  </a>
  <a r="1">
    <v t="r">515</v>
  </a>
  <a r="1">
    <v t="r">529</v>
  </a>
  <a r="2">
    <v t="r">542</v>
    <v t="r">543</v>
  </a>
  <a r="1">
    <v t="s">Eastern Time Zone</v>
  </a>
  <a r="1">
    <v t="r">582</v>
  </a>
  <a r="1">
    <v t="r">596</v>
  </a>
  <a r="2">
    <v t="r">609</v>
    <v t="r">610</v>
  </a>
  <a r="1">
    <v t="r">638</v>
  </a>
  <a r="1">
    <v t="r">653</v>
  </a>
  <a r="1">
    <v t="s">Bradley T. Dantzler (Mayor)</v>
  </a>
  <a r="1">
    <v t="r">678</v>
  </a>
  <a r="1">
    <v t="r">692</v>
  </a>
  <a r="2">
    <v t="r">703</v>
    <v t="r">704</v>
  </a>
  <a r="4">
    <v t="r">752</v>
    <v t="r">753</v>
    <v t="r">754</v>
    <v t="r">755</v>
  </a>
  <a r="1">
    <v t="r">784</v>
  </a>
  <a r="2">
    <v t="r">796</v>
    <v t="r">797</v>
  </a>
  <a r="1">
    <v t="r">821</v>
  </a>
  <a r="1">
    <v t="r">856</v>
  </a>
  <a r="1">
    <v t="r">869</v>
  </a>
  <a r="1">
    <v t="r">881</v>
  </a>
  <a r="1">
    <v t="s">Mark Gaffino (Mayor)</v>
  </a>
  <a r="2">
    <v t="r">909</v>
    <v t="r">910</v>
  </a>
  <a r="1">
    <v t="r">935</v>
  </a>
  <a r="1">
    <v t="r">948</v>
  </a>
  <a r="1">
    <v t="r">992</v>
  </a>
  <a r="1">
    <v t="r">1007</v>
  </a>
  <a r="1">
    <v t="r">1020</v>
  </a>
  <a r="1">
    <v t="r">1033</v>
  </a>
  <a r="1">
    <v t="r">1047</v>
  </a>
  <a r="2">
    <v t="r">1059</v>
    <v t="r">1060</v>
  </a>
  <a r="1">
    <v t="r">1080</v>
  </a>
  <a r="1">
    <v t="r">1097</v>
  </a>
  <a r="1">
    <v t="r">1110</v>
  </a>
  <a r="1">
    <v t="r">1123</v>
  </a>
  <a r="1">
    <v t="r">1137</v>
  </a>
  <a r="2">
    <v t="r">1148</v>
    <v t="r">1149</v>
  </a>
  <a r="1">
    <v t="r">1174</v>
  </a>
  <a r="1">
    <v t="r">1187</v>
  </a>
  <a r="1">
    <v t="r">1200</v>
  </a>
  <a r="1">
    <v t="r">1214</v>
  </a>
  <a r="2">
    <v t="r">1227</v>
    <v t="r">1228</v>
  </a>
  <a r="1">
    <v t="r">1249</v>
  </a>
  <a r="1">
    <v t="r">1264</v>
  </a>
  <a r="1">
    <v t="r">1288</v>
  </a>
  <a r="1">
    <v t="r">1302</v>
  </a>
  <a r="2">
    <v t="r">1315</v>
    <v t="r">1316</v>
  </a>
  <a r="1">
    <v t="r">1340</v>
  </a>
  <a r="1">
    <v t="r">1353</v>
  </a>
  <a r="1">
    <v t="r">1367</v>
  </a>
  <a r="1">
    <v t="r">1379</v>
  </a>
  <a r="1">
    <v t="r">1404</v>
  </a>
  <a r="2">
    <v t="r">1414</v>
    <v t="r">1415</v>
  </a>
  <a r="1">
    <v t="r">1429</v>
  </a>
  <a r="2">
    <v t="r">1442</v>
    <v t="r">1443</v>
  </a>
  <a r="1">
    <v t="r">1464</v>
  </a>
  <a r="1">
    <v t="r">1476</v>
  </a>
  <a r="1">
    <v t="r">1491</v>
  </a>
  <a r="1">
    <v t="r">1505</v>
  </a>
  <a r="2">
    <v t="r">1517</v>
    <v t="r">1518</v>
  </a>
  <a r="1">
    <v t="r">1552</v>
  </a>
  <a r="2">
    <v t="r">1565</v>
    <v t="r">1566</v>
  </a>
  <a r="1">
    <v t="r">1587</v>
  </a>
  <a r="1">
    <v t="r">1602</v>
  </a>
  <a r="1">
    <v t="r">1615</v>
  </a>
  <a r="1">
    <v t="r">1628</v>
  </a>
  <a r="1">
    <v t="r">1652</v>
  </a>
  <a r="1">
    <v t="r">1677</v>
  </a>
  <a r="2">
    <v t="r">1690</v>
    <v t="r">1691</v>
  </a>
  <a r="1">
    <v t="r">1711</v>
  </a>
  <a r="1">
    <v t="r">1721</v>
  </a>
  <a r="1">
    <v t="r">1740</v>
  </a>
  <a r="1">
    <v t="r">1777</v>
  </a>
  <a r="1">
    <v t="r">1790</v>
  </a>
  <a r="1">
    <v t="r">1803</v>
  </a>
  <a r="1">
    <v t="r">1815</v>
  </a>
  <a r="1">
    <v t="r">1829</v>
  </a>
  <a r="2">
    <v t="r">1840</v>
    <v t="r">1841</v>
  </a>
  <a r="1">
    <v t="r">1864</v>
  </a>
  <a r="2">
    <v t="r">1877</v>
    <v t="r">1878</v>
  </a>
  <a r="1">
    <v t="r">1897</v>
  </a>
  <a r="1">
    <v t="r">1912</v>
  </a>
  <a r="1">
    <v t="r">1926</v>
  </a>
  <a r="2">
    <v t="r">1938</v>
    <v t="r">1939</v>
  </a>
  <a r="1">
    <v t="r">1965</v>
  </a>
  <a r="1">
    <v t="r">1978</v>
  </a>
  <a r="1">
    <v t="r">1994</v>
  </a>
  <a r="2">
    <v t="r">2006</v>
    <v t="r">2007</v>
  </a>
  <a r="1">
    <v t="r">2028</v>
  </a>
  <a r="1">
    <v t="r">2055</v>
  </a>
  <a r="2">
    <v t="r">2067</v>
    <v t="r">2068</v>
  </a>
  <a r="2">
    <v t="s">Pacific Time Zone</v>
    <v t="s">Mountain Time Zone</v>
  </a>
  <a r="1">
    <v t="r">2093</v>
  </a>
  <a r="1">
    <v t="r">2107</v>
  </a>
  <a r="1">
    <v t="r">2119</v>
  </a>
  <a r="1">
    <v t="r">2141</v>
  </a>
  <a r="1">
    <v t="r">2153</v>
  </a>
  <a r="1">
    <v t="r">2167</v>
  </a>
  <a r="2">
    <v t="r">2179</v>
    <v t="r">2180</v>
  </a>
  <a r="1">
    <v t="r">2200</v>
  </a>
  <a r="1">
    <v t="r">2235</v>
  </a>
  <a r="4">
    <v t="r">2248</v>
    <v t="r">2249</v>
    <v t="r">2250</v>
    <v t="r">2251</v>
  </a>
  <a r="1">
    <v t="r">2273</v>
  </a>
  <a r="1">
    <v t="r">2297</v>
  </a>
  <a r="1">
    <v t="s">Barbara Lashua (Mayor)</v>
  </a>
  <a r="1">
    <v t="r">2364</v>
  </a>
  <a r="1">
    <v t="r">2379</v>
  </a>
  <a r="1">
    <v t="r">2404</v>
  </a>
  <a r="2">
    <v t="r">2417</v>
    <v t="r">2418</v>
  </a>
  <a r="1">
    <v t="r">2450</v>
  </a>
  <a r="1">
    <v t="r">2463</v>
  </a>
  <a r="1">
    <v t="r">2477</v>
  </a>
  <a r="2">
    <v t="r">2489</v>
    <v t="r">2490</v>
  </a>
  <a r="1">
    <v t="r">2524</v>
  </a>
  <a r="2">
    <v t="r">2536</v>
    <v t="r">2537</v>
  </a>
  <a r="1">
    <v t="r">2558</v>
  </a>
  <a r="1">
    <v t="r">2571</v>
  </a>
  <a r="1">
    <v t="r">2584</v>
  </a>
  <a r="1">
    <v t="r">2597</v>
  </a>
  <a r="1">
    <v t="r">2612</v>
  </a>
  <a r="1">
    <v t="r">2625</v>
  </a>
  <a r="1">
    <v t="r">2638</v>
  </a>
  <a r="1">
    <v t="r">2652</v>
  </a>
  <a r="4">
    <v t="r">2664</v>
    <v t="r">2665</v>
    <v t="r">2666</v>
    <v t="r">2667</v>
  </a>
  <a r="1">
    <v t="r">2699</v>
  </a>
  <a r="1">
    <v t="r">2713</v>
  </a>
  <a r="2">
    <v t="r">2725</v>
    <v t="r">2726</v>
  </a>
  <a r="1">
    <v t="s">Canadian English</v>
  </a>
  <a r="2">
    <v t="s">Eastern Time Zone</v>
    <v t="s">Central Time Zone</v>
  </a>
  <a r="1">
    <v t="r">2740</v>
  </a>
  <a r="1">
    <v t="r">2773</v>
  </a>
  <a r="2">
    <v t="r">2798</v>
    <v t="r">2799</v>
  </a>
  <a r="1">
    <v t="r">2816</v>
  </a>
  <a r="1">
    <v t="r">2829</v>
  </a>
  <a r="1">
    <v t="r">2842</v>
  </a>
  <a r="1">
    <v t="r">2859</v>
  </a>
  <a r="1">
    <v t="r">2872</v>
  </a>
  <a r="1">
    <v t="r">2885</v>
  </a>
  <a r="1">
    <v t="r">2899</v>
  </a>
  <a r="2">
    <v t="r">2912</v>
    <v t="r">2913</v>
  </a>
  <a r="1">
    <v t="r">2932</v>
  </a>
  <a r="1">
    <v t="r">2945</v>
  </a>
  <a r="2">
    <v t="r">2958</v>
    <v t="r">2959</v>
  </a>
  <a r="1">
    <v t="r">2972</v>
  </a>
  <a r="1">
    <v t="r">2987</v>
  </a>
  <a r="1">
    <v t="r">3000</v>
  </a>
  <a r="1">
    <v t="r">3012</v>
  </a>
  <a r="1">
    <v t="r">3024</v>
  </a>
  <a r="1">
    <v t="r">3037</v>
  </a>
  <a r="1">
    <v t="r">3050</v>
  </a>
  <a r="1">
    <v t="r">3063</v>
  </a>
  <a r="1">
    <v t="r">3076</v>
  </a>
  <a r="1">
    <v t="r">3088</v>
  </a>
  <a r="1">
    <v t="r">3117</v>
  </a>
  <a r="2">
    <v t="r">3130</v>
    <v t="r">3131</v>
  </a>
  <a r="1">
    <v t="r">3153</v>
  </a>
  <a r="2">
    <v t="r">3166</v>
    <v t="r">3167</v>
  </a>
  <a r="1">
    <v t="r">3184</v>
  </a>
  <a r="1">
    <v t="r">3200</v>
  </a>
  <a r="1">
    <v t="r">3209</v>
  </a>
  <a r="1">
    <v t="s">Central European Time</v>
  </a>
  <a r="1">
    <v t="r">3223</v>
  </a>
  <a r="4">
    <v t="r">3234</v>
    <v t="r">3235</v>
    <v t="r">3236</v>
    <v t="r">3237</v>
  </a>
  <a r="1">
    <v t="r">3256</v>
  </a>
  <a r="1">
    <v t="r">3270</v>
  </a>
  <a r="2">
    <v t="r">3283</v>
    <v t="r">3284</v>
  </a>
  <a r="1">
    <v t="r">3303</v>
  </a>
  <a r="1">
    <v t="r">3340</v>
  </a>
  <a r="2">
    <v t="s">Central Time Zone</v>
    <v t="s">Daylight saving time</v>
  </a>
  <a r="1">
    <v t="s">Doug Svien (Mayor)</v>
  </a>
  <a r="1">
    <v t="r">3370</v>
  </a>
  <a r="1">
    <v t="r">3394</v>
  </a>
  <a r="1">
    <v t="r">3418</v>
  </a>
  <a r="1">
    <v t="r">3430</v>
  </a>
  <a r="1">
    <v t="r">3456</v>
  </a>
  <a r="1">
    <v t="r">3500</v>
  </a>
  <a r="2">
    <v t="r">3511</v>
    <v t="r">3512</v>
  </a>
  <a r="1">
    <v t="r">3556</v>
  </a>
  <a r="1">
    <v t="r">3569</v>
  </a>
  <a r="2">
    <v t="r">3594</v>
    <v t="r">3595</v>
  </a>
  <a r="1">
    <v t="r">3615</v>
  </a>
  <a r="1">
    <v t="r">3628</v>
  </a>
  <a r="2">
    <v t="r">3659</v>
    <v t="r">3660</v>
  </a>
  <a r="1">
    <v t="r">3703</v>
  </a>
  <a r="4">
    <v t="r">3716</v>
    <v t="r">3717</v>
    <v t="r">3718</v>
    <v t="r">3719</v>
  </a>
  <a r="1">
    <v t="r">3738</v>
  </a>
  <a r="1">
    <v t="r">3753</v>
  </a>
  <a r="1">
    <v t="r">3777</v>
  </a>
  <a r="2">
    <v t="r">3801</v>
    <v t="r">3802</v>
  </a>
  <a r="1">
    <v t="r">3815</v>
  </a>
  <a r="1">
    <v t="r">3838</v>
  </a>
  <a r="2">
    <v t="r">3863</v>
    <v t="r">3864</v>
  </a>
  <a r="1">
    <v t="r">3938</v>
  </a>
  <a r="1">
    <v t="r">3951</v>
  </a>
  <a r="1">
    <v t="r">4068</v>
  </a>
  <a r="1">
    <v t="r">4145</v>
  </a>
  <a r="1">
    <v t="r">4213</v>
  </a>
  <a r="1">
    <v t="r">4247</v>
  </a>
  <a r="1">
    <v t="r">4261</v>
  </a>
</arrayData>
</file>

<file path=xl/richData/rdrichvalue.xml><?xml version="1.0" encoding="utf-8"?>
<rvData xmlns="http://schemas.microsoft.com/office/spreadsheetml/2017/richdata" count="4278">
  <rv s="0">
    <v>536870912</v>
    <v>35150</v>
    <v>a31e9be8-1776-6132-3316-96e9851863d7</v>
    <v>en-US</v>
    <v>Map</v>
  </rv>
  <rv s="0">
    <v>536870912</v>
    <v>Sylacauga</v>
    <v>121dc5b0-b654-f807-2098-9b21872134f5</v>
    <v>en-US</v>
    <v>Map</v>
  </rv>
  <rv s="1">
    <v>#VALUE!</v>
    <v>en-US</v>
    <v>a31e9be8-1776-6132-3316-96e9851863d7</v>
    <v>536870912</v>
    <v>1</v>
    <v>1</v>
    <v>2</v>
    <v>35150</v>
    <v>4</v>
    <v>5</v>
    <v>Map</v>
    <v>1</v>
    <v>35150 is a postal code in Sylacauga, Alabama, United States</v>
    <v>35150</v>
    <v>35150</v>
  </rv>
  <rv s="0">
    <v>536870912</v>
    <v>Alabama</v>
    <v>376f8b06-52f6-4e72-a31d-311a3563e645</v>
    <v>en-US</v>
    <v>Map</v>
  </rv>
  <rv s="0">
    <v>536870912</v>
    <v>Talladega County</v>
    <v>0377cd70-8fbd-7e7e-2cff-e02591f22f97</v>
    <v>en-US</v>
    <v>Map</v>
  </rv>
  <rv s="2">
    <fb>52.870007999999999</fb>
    <v>13</v>
  </rv>
  <rv s="0">
    <v>536870912</v>
    <v>United States of America</v>
    <v>5232ed96-85b1-2edb-12c6-63e6c597a1de</v>
    <v>en-US</v>
    <v>Map</v>
  </rv>
  <rv s="3">
    <v>0</v>
    <v>11</v>
    <v>6</v>
    <v>6</v>
    <v>0</v>
    <v>Image of Sylacauga, Alabama</v>
  </rv>
  <rv s="2">
    <fb>33.178359999999998</fb>
    <v>14</v>
  </rv>
  <rv s="0">
    <v>805306368</v>
    <v>Jim Heigl (Mayor)</v>
    <v>2725f5a4-af92-478f-a2bb-f47e260aa27b</v>
    <v>en-US</v>
    <v>Generic</v>
  </rv>
  <rv s="4">
    <v>0</v>
  </rv>
  <rv s="5">
    <v>https://www.bing.com/search?q=sylacauga+alabama&amp;form=skydnc</v>
    <v>Learn more on Bing</v>
  </rv>
  <rv s="2">
    <fb>-86.251068000000004</fb>
    <v>14</v>
  </rv>
  <rv s="2">
    <fb>12578</fb>
    <v>13</v>
  </rv>
  <rv s="6">
    <v>#VALUE!</v>
    <v>en-US</v>
    <v>121dc5b0-b654-f807-2098-9b21872134f5</v>
    <v>536870912</v>
    <v>1</v>
    <v>7</v>
    <v>8</v>
    <v>Sylacauga, Alabama</v>
    <v>9</v>
    <v>10</v>
    <v>Map</v>
    <v>11</v>
    <v>12</v>
    <v>3</v>
    <v>4</v>
    <v>5</v>
    <v>6</v>
    <v>Sylacauga is a city in Talladega County, Alabama, United States. At the 2020 census, the population was 12,578. Sylacauga is known for its fine white marble bedrock. This was discovered shortly after settlers moved into the area and has been ...</v>
    <v>7</v>
    <v>8</v>
    <v>10</v>
    <v>11</v>
    <v>12</v>
    <v>Sylacauga, Alabama</v>
    <v>13</v>
    <v>Sylacauga, Alabama</v>
    <v>mdp/vdpid/5495014478909014017</v>
  </rv>
  <rv s="2">
    <fb>135765</fb>
    <v>13</v>
  </rv>
  <rv s="2">
    <fb>15001</fb>
    <v>13</v>
  </rv>
  <rv s="0">
    <v>536870912</v>
    <v>Montgomery</v>
    <v>94461fee-ea89-40c8-9fd7-0fb277396c57</v>
    <v>en-US</v>
    <v>Map</v>
  </rv>
  <rv s="2">
    <fb>1848325</fb>
    <v>13</v>
  </rv>
  <rv s="2">
    <fb>2230185</fb>
    <v>13</v>
  </rv>
  <rv s="3">
    <v>1</v>
    <v>11</v>
    <v>15</v>
    <v>6</v>
    <v>0</v>
    <v>Image of Alabama</v>
  </rv>
  <rv s="0">
    <v>536870912</v>
    <v>Huntsville</v>
    <v>137418fd-4a88-44b7-82ae-882366c96167</v>
    <v>en-US</v>
    <v>Map</v>
  </rv>
  <rv s="0">
    <v>805306368</v>
    <v>Kay Ivey (Governor)</v>
    <v>a2f77bba-b8e2-c4d5-614a-3373a005b8ad</v>
    <v>en-US</v>
    <v>Generic</v>
  </rv>
  <rv s="0">
    <v>805306368</v>
    <v>Will Ainsworth (Lieutenant governor)</v>
    <v>94c54ae1-f876-5341-9b94-0f826d9b10a6</v>
    <v>en-US</v>
    <v>Generic</v>
  </rv>
  <rv s="4">
    <v>1</v>
  </rv>
  <rv s="5">
    <v>https://www.bing.com/search?q=alabama&amp;form=skydnc</v>
    <v>Learn more on Bing</v>
  </rv>
  <rv s="2">
    <fb>717</fb>
    <v>22</v>
  </rv>
  <rv s="2">
    <fb>43623</fb>
    <v>22</v>
  </rv>
  <rv s="2">
    <fb>125500</fb>
    <v>22</v>
  </rv>
  <rv s="4">
    <v>2</v>
  </rv>
  <rv s="2">
    <fb>2.5499999999999998</fb>
    <v>23</v>
  </rv>
  <rv s="2">
    <fb>5024279</fb>
    <v>13</v>
  </rv>
  <rv s="2">
    <fb>1.7000000000000001E-2</fb>
    <v>24</v>
  </rv>
  <rv s="2">
    <fb>0.157</fb>
    <v>24</v>
  </rv>
  <rv s="2">
    <fb>6.9999999999999993E-3</fb>
    <v>25</v>
  </rv>
  <rv s="2">
    <fb>1.3999999999999999E-2</fb>
    <v>24</v>
  </rv>
  <rv s="2">
    <fb>0.23499999999999999</fb>
    <v>24</v>
  </rv>
  <rv s="2">
    <fb>0.26800000000000002</fb>
    <v>24</v>
  </rv>
  <rv s="2">
    <fb>3.5000000000000003E-2</fb>
    <v>24</v>
  </rv>
  <rv s="2">
    <fb>0.84299999999999997</fb>
    <v>24</v>
  </rv>
  <rv s="2">
    <fb>4.2000000000000003E-2</fb>
    <v>24</v>
  </rv>
  <rv s="2">
    <fb>0.57999999999999996</fb>
    <v>24</v>
  </rv>
  <rv s="2">
    <fb>1E-3</fb>
    <v>24</v>
  </rv>
  <rv s="2">
    <fb>0.11800000000000001</fb>
    <v>24</v>
  </rv>
  <rv s="2">
    <fb>1.6E-2</fb>
    <v>24</v>
  </rv>
  <rv s="2">
    <fb>0.22699999999999998</fb>
    <v>24</v>
  </rv>
  <rv s="2">
    <fb>0.06</fb>
    <v>24</v>
  </rv>
  <rv s="2">
    <fb>0.69499999999999995</fb>
    <v>24</v>
  </rv>
  <rv s="4">
    <v>3</v>
  </rv>
  <rv s="7">
    <v>#VALUE!</v>
    <v>en-US</v>
    <v>376f8b06-52f6-4e72-a31d-311a3563e645</v>
    <v>536870912</v>
    <v>1</v>
    <v>19</v>
    <v>20</v>
    <v>Alabama</v>
    <v>9</v>
    <v>10</v>
    <v>Map</v>
    <v>11</v>
    <v>21</v>
    <v>US-AL</v>
    <v>15</v>
    <v>16</v>
    <v>17</v>
    <v>6</v>
    <v>Alabama is a state in the Southeastern region of the United States. It borders Tennessee to the north, Georgia to the east, Florida and the Gulf of Mexico to the south, and Mississippi to the west. Alabama is the 30th largest by area and the ...</v>
    <v>18</v>
    <v>19</v>
    <v>20</v>
    <v>21</v>
    <v>24</v>
    <v>25</v>
    <v>26</v>
    <v>27</v>
    <v>28</v>
    <v>Alabama</v>
    <v>29</v>
    <v>30</v>
    <v>31</v>
    <v>32</v>
    <v>33</v>
    <v>34</v>
    <v>35</v>
    <v>36</v>
    <v>37</v>
    <v>38</v>
    <v>39</v>
    <v>40</v>
    <v>41</v>
    <v>42</v>
    <v>43</v>
    <v>44</v>
    <v>45</v>
    <v>46</v>
    <v>47</v>
    <v>48</v>
    <v>Alabama</v>
    <v>mdp/vdpid/1003</v>
  </rv>
  <rv s="0">
    <v>536870912</v>
    <v>35601</v>
    <v>3249ad6b-4e65-2d23-3be9-2790978b4a59</v>
    <v>en-US</v>
    <v>Map</v>
  </rv>
  <rv s="0">
    <v>536870912</v>
    <v>Decatur</v>
    <v>d0010f48-55b6-86f0-adeb-9c382846d946</v>
    <v>en-US</v>
    <v>Map</v>
  </rv>
  <rv s="8">
    <v>#VALUE!</v>
    <v>en-US</v>
    <v>3249ad6b-4e65-2d23-3be9-2790978b4a59</v>
    <v>536870912</v>
    <v>1</v>
    <v>27</v>
    <v>28</v>
    <v>35601</v>
    <v>29</v>
    <v>5</v>
    <v>Map</v>
    <v>51</v>
    <v>35601 is a postal code in Decatur, Alabama, United States</v>
    <v>35601</v>
    <v>35601</v>
    <v>mdp/vdpid/5482875764321812481</v>
  </rv>
  <rv s="0">
    <v>536870912</v>
    <v>Morgan County</v>
    <v>f353cf95-6307-4598-25db-d3a7f448c0cd</v>
    <v>en-US</v>
    <v>Map</v>
  </rv>
  <rv s="2">
    <fb>158.60097300000001</fb>
    <v>13</v>
  </rv>
  <rv s="3">
    <v>2</v>
    <v>11</v>
    <v>30</v>
    <v>6</v>
    <v>0</v>
    <v>Image of Decatur, Alabama</v>
  </rv>
  <rv s="2">
    <fb>34.580992000000002</fb>
    <v>14</v>
  </rv>
  <rv s="0">
    <v>805306368</v>
    <v>Tab Bowling (Mayor)</v>
    <v>dc7cc918-6631-7b7a-757c-93678df0d295</v>
    <v>en-US</v>
    <v>Generic</v>
  </rv>
  <rv s="4">
    <v>4</v>
  </rv>
  <rv s="5">
    <v>https://www.bing.com/search?q=decatur+alabama&amp;form=skydnc</v>
    <v>Learn more on Bing</v>
  </rv>
  <rv s="2">
    <fb>-86.983391999999995</fb>
    <v>14</v>
  </rv>
  <rv s="2">
    <fb>57938</fb>
    <v>13</v>
  </rv>
  <rv s="6">
    <v>#VALUE!</v>
    <v>en-US</v>
    <v>d0010f48-55b6-86f0-adeb-9c382846d946</v>
    <v>536870912</v>
    <v>1</v>
    <v>31</v>
    <v>8</v>
    <v>Decatur, Alabama</v>
    <v>9</v>
    <v>10</v>
    <v>Map</v>
    <v>11</v>
    <v>12</v>
    <v>3</v>
    <v>53</v>
    <v>54</v>
    <v>6</v>
    <v>Decatur is the largest city and county seat of Morgan County in the U.S. state of Alabama. Nicknamed "The River City", it is located in northern Alabama on the banks of Wheeler Lake, along the Tennessee River. The population in 2020 was 57,938.</v>
    <v>55</v>
    <v>56</v>
    <v>58</v>
    <v>59</v>
    <v>60</v>
    <v>Decatur, Alabama</v>
    <v>61</v>
    <v>Decatur, Alabama</v>
    <v>mdp/vdpid/5482875323416576001</v>
  </rv>
  <rv s="0">
    <v>536870912</v>
    <v>T4N 4B5</v>
    <v>975254d2-0a64-f68d-d4e1-380f89140447</v>
    <v>en-US</v>
    <v>Map</v>
  </rv>
  <rv s="0">
    <v>536870912</v>
    <v>Red Deer</v>
    <v>56affc0a-fbbd-b195-81c7-240ba5ca33b9</v>
    <v>en-US</v>
    <v>Map</v>
  </rv>
  <rv s="9">
    <v>#VALUE!</v>
    <v>en-US</v>
    <v>975254d2-0a64-f68d-d4e1-380f89140447</v>
    <v>536870912</v>
    <v>1</v>
    <v>32</v>
    <v>T4N 4B5</v>
    <v>29</v>
    <v>5</v>
    <v>Map</v>
    <v>64</v>
    <v>T4N 4B5 is a postal code in Red Deer, Alberta, Canada</v>
    <v>T4N 4B5</v>
    <v>T4N 4B5</v>
    <v>mdp/vdpid/4859051498174152717</v>
  </rv>
  <rv s="0">
    <v>536870912</v>
    <v>Alberta</v>
    <v>ac4b7d59-c4be-889f-9a45-7e7c524794ec</v>
    <v>en-US</v>
    <v>Map</v>
  </rv>
  <rv s="2">
    <fb>104.73</fb>
    <v>13</v>
  </rv>
  <rv s="0">
    <v>536870912</v>
    <v>Canada</v>
    <v>370ed614-32e1-4326-a356-dc0a7dd56aaa</v>
    <v>en-US</v>
    <v>Map</v>
  </rv>
  <rv s="3">
    <v>3</v>
    <v>11</v>
    <v>33</v>
    <v>6</v>
    <v>0</v>
    <v>Image of Red Deer, Alberta</v>
  </rv>
  <rv s="2">
    <fb>52.268055555556003</fb>
    <v>14</v>
  </rv>
  <rv s="0">
    <v>805306368</v>
    <v>Ken Johnston (Mayor)</v>
    <v>044b77fd-25ae-6d58-9e85-1cc5c91ded7a</v>
    <v>en-US</v>
    <v>Generic</v>
  </rv>
  <rv s="4">
    <v>5</v>
  </rv>
  <rv s="5">
    <v>https://www.bing.com/search?q=red+deer+alberta&amp;form=skydnc</v>
    <v>Learn more on Bing</v>
  </rv>
  <rv s="2">
    <fb>-113.81111111110999</fb>
    <v>14</v>
  </rv>
  <rv s="2">
    <fb>100844</fb>
    <v>13</v>
  </rv>
  <rv s="4">
    <v>6</v>
  </rv>
  <rv s="10">
    <v>#VALUE!</v>
    <v>en-US</v>
    <v>56affc0a-fbbd-b195-81c7-240ba5ca33b9</v>
    <v>536870912</v>
    <v>1</v>
    <v>34</v>
    <v>35</v>
    <v>Red Deer, Alberta</v>
    <v>9</v>
    <v>10</v>
    <v>Map</v>
    <v>11</v>
    <v>36</v>
    <v>66</v>
    <v>67</v>
    <v>68</v>
    <v>Red Deer is a city in Alberta, Canada, located midway on the Calgary–Edmonton Corridor. Red Deer serves central Alberta, and its key industries include health care, retail trade, construction, oil and gas, hospitality, manufacturing and ...</v>
    <v>69</v>
    <v>70</v>
    <v>72</v>
    <v>73</v>
    <v>74</v>
    <v>Red Deer, Alberta</v>
    <v>75</v>
    <v>76</v>
    <v>Red Deer, Alberta</v>
    <v>mdp/vdpid/4859051493979848705</v>
  </rv>
  <rv s="2">
    <fb>661848</fb>
    <v>13</v>
  </rv>
  <rv s="2">
    <fb>824632</fb>
    <v>13</v>
  </rv>
  <rv s="0">
    <v>536870912</v>
    <v>Edmonton</v>
    <v>cdbd2c0f-d425-d6df-76e9-e304f01710fd</v>
    <v>en-US</v>
    <v>Map</v>
  </rv>
  <rv s="2">
    <fb>1527680</fb>
    <v>13</v>
  </rv>
  <rv s="2">
    <fb>1527678</fb>
    <v>13</v>
  </rv>
  <rv s="3">
    <v>4</v>
    <v>11</v>
    <v>37</v>
    <v>6</v>
    <v>0</v>
    <v>Image of Alberta</v>
  </rv>
  <rv s="0">
    <v>536870912</v>
    <v>Calgary</v>
    <v>8cb52ce0-e63a-0445-3e20-39d4b6e97810</v>
    <v>en-US</v>
    <v>Map</v>
  </rv>
  <rv s="0">
    <v>805306368</v>
    <v>Salma Lakhani (Lieutenant governor)</v>
    <v>c30e4747-bdee-8501-1474-a912346ca072</v>
    <v>en-US</v>
    <v>Generic</v>
  </rv>
  <rv s="0">
    <v>805306368</v>
    <v>Danielle Smith (Premier)</v>
    <v>de79802a-f137-786c-bf2b-e9454d47ed27</v>
    <v>en-US</v>
    <v>Generic</v>
  </rv>
  <rv s="4">
    <v>7</v>
  </rv>
  <rv s="5">
    <v>https://www.bing.com/search?q=alberta+canada&amp;form=skydnc</v>
    <v>Learn more on Bing</v>
  </rv>
  <rv s="2">
    <fb>96470</fb>
    <v>44</v>
  </rv>
  <rv s="4">
    <v>8</v>
  </rv>
  <rv s="2">
    <fb>2.6</fb>
    <v>23</v>
  </rv>
  <rv s="2">
    <fb>4306039</fb>
    <v>13</v>
  </rv>
  <rv s="11">
    <v>#VALUE!</v>
    <v>en-US</v>
    <v>ac4b7d59-c4be-889f-9a45-7e7c524794ec</v>
    <v>536870912</v>
    <v>1</v>
    <v>41</v>
    <v>42</v>
    <v>Alberta</v>
    <v>9</v>
    <v>10</v>
    <v>Map</v>
    <v>11</v>
    <v>43</v>
    <v>CA-AB</v>
    <v>78</v>
    <v>79</v>
    <v>80</v>
    <v>68</v>
    <v>Alberta is one of the thirteen provinces and territories of Canada. It is a part of Western Canada and is one of the three prairie provinces. Alberta is bordered by British Columbia to the west, Saskatchewan to the east, the Northwest ...</v>
    <v>81</v>
    <v>82</v>
    <v>83</v>
    <v>84</v>
    <v>87</v>
    <v>88</v>
    <v>89</v>
    <v>Alberta</v>
    <v>90</v>
    <v>91</v>
    <v>92</v>
    <v>76</v>
    <v>Alberta</v>
    <v>mdp/vdpid/1076</v>
  </rv>
  <rv s="0">
    <v>536870912</v>
    <v>85009</v>
    <v>2837c2df-c045-d558-6121-43808736dce6</v>
    <v>en-US</v>
    <v>Map</v>
  </rv>
  <rv s="0">
    <v>536870912</v>
    <v>Phoenix</v>
    <v>b06044c3-41e1-4e2a-bba7-27a29bba8ea9</v>
    <v>en-US</v>
    <v>Map</v>
  </rv>
  <rv s="8">
    <v>#VALUE!</v>
    <v>en-US</v>
    <v>2837c2df-c045-d558-6121-43808736dce6</v>
    <v>536870912</v>
    <v>1</v>
    <v>47</v>
    <v>28</v>
    <v>85009</v>
    <v>29</v>
    <v>5</v>
    <v>Map</v>
    <v>95</v>
    <v>85009 is a postal code in Phoenix, Arizona, United States</v>
    <v>85009</v>
    <v>85009</v>
    <v>mdp/vdpid/5098089468716384257</v>
  </rv>
  <rv s="0">
    <v>536870912</v>
    <v>Arizona</v>
    <v>bf973f46-5962-4997-a7ba-a05f1aa2a9f9</v>
    <v>en-US</v>
    <v>Map</v>
  </rv>
  <rv s="0">
    <v>536870912</v>
    <v>Maricopa County</v>
    <v>385e4056-0008-58a2-b460-55f838262318</v>
    <v>en-US</v>
    <v>Map</v>
  </rv>
  <rv s="2">
    <fb>1341.477468</fb>
    <v>13</v>
  </rv>
  <rv s="3">
    <v>5</v>
    <v>11</v>
    <v>48</v>
    <v>6</v>
    <v>0</v>
    <v>Image of Phoenix, Arizona</v>
  </rv>
  <rv s="2">
    <fb>33.448333333333302</fb>
    <v>14</v>
  </rv>
  <rv s="0">
    <v>805306368</v>
    <v>Kate Gallego (Mayor)</v>
    <v>e1eda65c-e97b-f7be-0eba-2d9b94ca006c</v>
    <v>en-US</v>
    <v>Generic</v>
  </rv>
  <rv s="4">
    <v>9</v>
  </rv>
  <rv s="5">
    <v>https://www.bing.com/search?q=phoenix+arizona&amp;form=skydnc</v>
    <v>Learn more on Bing</v>
  </rv>
  <rv s="2">
    <fb>-112.073888888889</fb>
    <v>14</v>
  </rv>
  <rv s="2">
    <fb>1608139</fb>
    <v>13</v>
  </rv>
  <rv s="12">
    <v>#VALUE!</v>
    <v>en-US</v>
    <v>b06044c3-41e1-4e2a-bba7-27a29bba8ea9</v>
    <v>536870912</v>
    <v>1</v>
    <v>49</v>
    <v>50</v>
    <v>Phoenix, Arizona</v>
    <v>9</v>
    <v>10</v>
    <v>Map</v>
    <v>11</v>
    <v>12</v>
    <v>97</v>
    <v>98</v>
    <v>99</v>
    <v>6</v>
    <v>Phoenix is the capital and most populous city of the U.S. state of Arizona, with 1,608,139 residents as of 2020. It is the fifth-most populous city in the United States and the most populous state capital in the country.</v>
    <v>100</v>
    <v>101</v>
    <v>103</v>
    <v>104</v>
    <v>105</v>
    <v>Phoenix, Arizona</v>
    <v>106</v>
    <v>76</v>
    <v>Phoenix, Arizona</v>
    <v>mdp/vdpid/5098089334867755012</v>
  </rv>
  <rv s="2">
    <fb>295234</fb>
    <v>13</v>
  </rv>
  <rv s="2">
    <fb>35578</fb>
    <v>13</v>
  </rv>
  <rv s="2">
    <fb>2412212</fb>
    <v>13</v>
  </rv>
  <rv s="2">
    <fb>2961003</fb>
    <v>13</v>
  </rv>
  <rv s="3">
    <v>6</v>
    <v>11</v>
    <v>51</v>
    <v>6</v>
    <v>0</v>
    <v>Image of Arizona</v>
  </rv>
  <rv s="0">
    <v>805306368</v>
    <v>Katie Hobbs (Governor)</v>
    <v>05adb62e-e735-4e07-b8db-01b500d8f313</v>
    <v>en-US</v>
    <v>Generic</v>
  </rv>
  <rv s="0">
    <v>805306368</v>
    <v>Adrian Fontes (Secretary of state)</v>
    <v>0c546f0f-c55b-c9c4-74cd-81b6c0d421d9</v>
    <v>en-US</v>
    <v>Generic</v>
  </rv>
  <rv s="0">
    <v>805306368</v>
    <v>Kyrsten Sinema (Senate)</v>
    <v>2f185901-4947-b2cf-2efe-d31d7695ad38</v>
    <v>en-US</v>
    <v>Generic</v>
  </rv>
  <rv s="0">
    <v>805306368</v>
    <v>Mark Kelly (Senate)</v>
    <v>7378c94d-66d6-3a6c-42fd-639c9bfc1491</v>
    <v>en-US</v>
    <v>Generic</v>
  </rv>
  <rv s="4">
    <v>10</v>
  </rv>
  <rv s="5">
    <v>https://www.bing.com/search?q=arizona&amp;form=skydnc</v>
    <v>Learn more on Bing</v>
  </rv>
  <rv s="2">
    <fb>913</fb>
    <v>22</v>
  </rv>
  <rv s="2">
    <fb>50255</fb>
    <v>22</v>
  </rv>
  <rv s="2">
    <fb>167500</fb>
    <v>22</v>
  </rv>
  <rv s="2">
    <fb>2.69</fb>
    <v>23</v>
  </rv>
  <rv s="2">
    <fb>7151502</fb>
    <v>13</v>
  </rv>
  <rv s="2">
    <fb>8.4000000000000005E-2</fb>
    <v>24</v>
  </rv>
  <rv s="2">
    <fb>0.16399999999999998</fb>
    <v>24</v>
  </rv>
  <rv s="2">
    <fb>5.2999999999999999E-2</fb>
    <v>25</v>
  </rv>
  <rv s="2">
    <fb>3.4000000000000002E-2</fb>
    <v>24</v>
  </rv>
  <rv s="2">
    <fb>0.27500000000000002</fb>
    <v>24</v>
  </rv>
  <rv s="2">
    <fb>4.8000000000000001E-2</fb>
    <v>24</v>
  </rv>
  <rv s="2">
    <fb>0.13500000000000001</fb>
    <v>24</v>
  </rv>
  <rv s="2">
    <fb>0.86</fb>
    <v>24</v>
  </rv>
  <rv s="2">
    <fb>0.307</fb>
    <v>24</v>
  </rv>
  <rv s="2">
    <fb>0.59299999999999997</fb>
    <v>24</v>
  </rv>
  <rv s="2">
    <fb>3.0000000000000001E-3</fb>
    <v>24</v>
  </rv>
  <rv s="2">
    <fb>8.199999999999999E-2</fb>
    <v>24</v>
  </rv>
  <rv s="2">
    <fb>2.7000000000000003E-2</fb>
    <v>24</v>
  </rv>
  <rv s="2">
    <fb>0.23800000000000002</fb>
    <v>24</v>
  </rv>
  <rv s="2">
    <fb>6.3E-2</fb>
    <v>24</v>
  </rv>
  <rv s="2">
    <fb>0.83499999999999996</fb>
    <v>24</v>
  </rv>
  <rv s="13">
    <v>#VALUE!</v>
    <v>en-US</v>
    <v>bf973f46-5962-4997-a7ba-a05f1aa2a9f9</v>
    <v>536870912</v>
    <v>1</v>
    <v>54</v>
    <v>55</v>
    <v>Arizona</v>
    <v>9</v>
    <v>10</v>
    <v>Map</v>
    <v>11</v>
    <v>21</v>
    <v>US-AZ</v>
    <v>108</v>
    <v>109</v>
    <v>95</v>
    <v>6</v>
    <v>Arizona is a state in the Southwestern region of the United States. Arizona is part of the Four Corners region with Utah to the north, Colorado to the northeast, and New Mexico to the east; its other neighboring states are Nevada to the ...</v>
    <v>110</v>
    <v>111</v>
    <v>112</v>
    <v>95</v>
    <v>117</v>
    <v>118</v>
    <v>119</v>
    <v>120</v>
    <v>121</v>
    <v>Arizona</v>
    <v>29</v>
    <v>122</v>
    <v>123</v>
    <v>124</v>
    <v>125</v>
    <v>126</v>
    <v>127</v>
    <v>128</v>
    <v>129</v>
    <v>130</v>
    <v>131</v>
    <v>132</v>
    <v>133</v>
    <v>134</v>
    <v>135</v>
    <v>136</v>
    <v>137</v>
    <v>138</v>
    <v>139</v>
    <v>Arizona</v>
    <v>mdp/vdpid/1945</v>
  </rv>
  <rv s="0">
    <v>536870912</v>
    <v>85040</v>
    <v>30e1647c-96a7-0eb2-afd3-a5e9b5033b39</v>
    <v>en-US</v>
    <v>Map</v>
  </rv>
  <rv s="8">
    <v>#VALUE!</v>
    <v>en-US</v>
    <v>30e1647c-96a7-0eb2-afd3-a5e9b5033b39</v>
    <v>536870912</v>
    <v>1</v>
    <v>58</v>
    <v>28</v>
    <v>85040</v>
    <v>29</v>
    <v>5</v>
    <v>Map</v>
    <v>95</v>
    <v>85040 is a postal code in Phoenix, Arizona, United States</v>
    <v>85040</v>
    <v>85040</v>
    <v>mdp/vdpid/5098101358393819137</v>
  </rv>
  <rv s="0">
    <v>536870912</v>
    <v>85130</v>
    <v>5d8969a0-3ea5-2556-12c8-f28cce803c5f</v>
    <v>en-US</v>
    <v>Map</v>
  </rv>
  <rv s="0">
    <v>536870912</v>
    <v>Casa Grande</v>
    <v>d9a051d7-b3d6-76d3-3b08-23f67ddbb21e</v>
    <v>en-US</v>
    <v>Map</v>
  </rv>
  <rv s="8">
    <v>#VALUE!</v>
    <v>en-US</v>
    <v>5d8969a0-3ea5-2556-12c8-f28cce803c5f</v>
    <v>536870912</v>
    <v>1</v>
    <v>60</v>
    <v>28</v>
    <v>85130</v>
    <v>29</v>
    <v>5</v>
    <v>Map</v>
    <v>144</v>
    <v>85130 is a postal code in Casa Grande, Arizona, United States</v>
    <v>85130</v>
    <v>85130</v>
    <v>mdp/vdpid/5098181761406337025</v>
  </rv>
  <rv s="0">
    <v>536870912</v>
    <v>Pinal County</v>
    <v>c702a9f6-2f60-c85b-3788-942f6224d165</v>
    <v>en-US</v>
    <v>Map</v>
  </rv>
  <rv s="2">
    <fb>285.41256900000002</fb>
    <v>13</v>
  </rv>
  <rv s="3">
    <v>7</v>
    <v>11</v>
    <v>61</v>
    <v>6</v>
    <v>0</v>
    <v>Image of Casa Grande, Arizona</v>
  </rv>
  <rv s="2">
    <fb>32.885833333332997</fb>
    <v>14</v>
  </rv>
  <rv s="0">
    <v>805306368</v>
    <v>Craig McFarland (Mayor)</v>
    <v>009856c9-e9f5-b036-f031-4574aa1b6d22</v>
    <v>en-US</v>
    <v>Generic</v>
  </rv>
  <rv s="4">
    <v>11</v>
  </rv>
  <rv s="5">
    <v>https://www.bing.com/search?q=casa+grande+arizona&amp;form=skydnc</v>
    <v>Learn more on Bing</v>
  </rv>
  <rv s="2">
    <fb>-111.74388888889</fb>
    <v>14</v>
  </rv>
  <rv s="2">
    <fb>53658</fb>
    <v>13</v>
  </rv>
  <rv s="12">
    <v>#VALUE!</v>
    <v>en-US</v>
    <v>d9a051d7-b3d6-76d3-3b08-23f67ddbb21e</v>
    <v>536870912</v>
    <v>1</v>
    <v>62</v>
    <v>50</v>
    <v>Casa Grande, Arizona</v>
    <v>9</v>
    <v>10</v>
    <v>Map</v>
    <v>11</v>
    <v>12</v>
    <v>97</v>
    <v>146</v>
    <v>147</v>
    <v>6</v>
    <v>Casa Grande is a city in Pinal County, approximately halfway between Phoenix and Tucson in the U.S. state of Arizona. According to U.S. Census estimates, the population of the city is 55,653 as of 2020. It is named after the Casa Grande Ruins ...</v>
    <v>148</v>
    <v>149</v>
    <v>151</v>
    <v>152</v>
    <v>153</v>
    <v>Casa Grande, Arizona</v>
    <v>154</v>
    <v>76</v>
    <v>Casa Grande, Arizona</v>
    <v>mdp/vdpid/5098181940888993793</v>
  </rv>
  <rv s="0">
    <v>536870912</v>
    <v>85282</v>
    <v>89a8e50a-022e-e5c2-4f02-911aaec5e8a8</v>
    <v>en-US</v>
    <v>Map</v>
  </rv>
  <rv s="0">
    <v>536870912</v>
    <v>Tempe</v>
    <v>47bf306c-e7f2-41f5-a9dd-3e9003176d17</v>
    <v>en-US</v>
    <v>Map</v>
  </rv>
  <rv s="8">
    <v>#VALUE!</v>
    <v>en-US</v>
    <v>89a8e50a-022e-e5c2-4f02-911aaec5e8a8</v>
    <v>536870912</v>
    <v>1</v>
    <v>65</v>
    <v>28</v>
    <v>85282</v>
    <v>29</v>
    <v>5</v>
    <v>Map</v>
    <v>157</v>
    <v>85282 is a postal code in Tempe, Arizona, United States</v>
    <v>85282</v>
    <v>85282</v>
    <v>mdp/vdpid/5098101911924506625</v>
  </rv>
  <rv s="2">
    <fb>104.18479600000001</fb>
    <v>13</v>
  </rv>
  <rv s="3">
    <v>8</v>
    <v>11</v>
    <v>66</v>
    <v>6</v>
    <v>0</v>
    <v>Image of Tempe, Arizona</v>
  </rv>
  <rv s="2">
    <fb>33.425555555555597</fb>
    <v>14</v>
  </rv>
  <rv s="0">
    <v>805306368</v>
    <v>Corey Woods (Mayor)</v>
    <v>d64fc925-a214-a079-9320-966014428ea2</v>
    <v>en-US</v>
    <v>Generic</v>
  </rv>
  <rv s="4">
    <v>12</v>
  </rv>
  <rv s="5">
    <v>https://www.bing.com/search?q=tempe+arizona&amp;form=skydnc</v>
    <v>Learn more on Bing</v>
  </rv>
  <rv s="2">
    <fb>-111.94</fb>
    <v>14</v>
  </rv>
  <rv s="2">
    <fb>180587</fb>
    <v>13</v>
  </rv>
  <rv s="12">
    <v>#VALUE!</v>
    <v>en-US</v>
    <v>47bf306c-e7f2-41f5-a9dd-3e9003176d17</v>
    <v>536870912</v>
    <v>1</v>
    <v>67</v>
    <v>50</v>
    <v>Tempe, Arizona</v>
    <v>9</v>
    <v>10</v>
    <v>Map</v>
    <v>11</v>
    <v>12</v>
    <v>97</v>
    <v>98</v>
    <v>159</v>
    <v>6</v>
    <v>Tempe is a city in Maricopa County, Arizona, United States, with the Census Bureau reporting a 2020 population of 180,587. The city is named after the Vale of Tempe in Greece. Tempe is located in the East Valley section of metropolitan Phoenix; ...</v>
    <v>160</v>
    <v>161</v>
    <v>163</v>
    <v>164</v>
    <v>165</v>
    <v>Tempe, Arizona</v>
    <v>166</v>
    <v>76</v>
    <v>Tempe, Arizona</v>
    <v>mdp/vdpid/5098091608801280001</v>
  </rv>
  <rv s="0">
    <v>536870912</v>
    <v>85285</v>
    <v>6f6b61e6-4e1c-2bab-7053-25c86ad2d59f</v>
    <v>en-US</v>
    <v>Map</v>
  </rv>
  <rv s="8">
    <v>#VALUE!</v>
    <v>en-US</v>
    <v>6f6b61e6-4e1c-2bab-7053-25c86ad2d59f</v>
    <v>536870912</v>
    <v>1</v>
    <v>69</v>
    <v>28</v>
    <v>85285</v>
    <v>29</v>
    <v>5</v>
    <v>Map</v>
    <v>157</v>
    <v>85285 is a postal code in Tempe, Arizona, United States</v>
    <v>85285</v>
    <v>85285</v>
    <v>mdp/vdpid/5098103424004653057</v>
  </rv>
  <rv s="0">
    <v>536870912</v>
    <v>85395</v>
    <v>44fe7a0c-1ee0-19fa-811a-ce655102caba</v>
    <v>en-US</v>
    <v>Map</v>
  </rv>
  <rv s="0">
    <v>536870912</v>
    <v>Goodyear</v>
    <v>de9e2f08-76ef-d8b4-8b64-d60459569f97</v>
    <v>en-US</v>
    <v>Map</v>
  </rv>
  <rv s="8">
    <v>#VALUE!</v>
    <v>en-US</v>
    <v>44fe7a0c-1ee0-19fa-811a-ce655102caba</v>
    <v>536870912</v>
    <v>1</v>
    <v>72</v>
    <v>28</v>
    <v>85395</v>
    <v>29</v>
    <v>5</v>
    <v>Map</v>
    <v>171</v>
    <v>85395 is a postal code in Goodyear, Arizona, United States</v>
    <v>85395</v>
    <v>85395</v>
    <v>mdp/vdpid/5098081093278498817</v>
  </rv>
  <rv s="2">
    <fb>495.28997900000002</fb>
    <v>13</v>
  </rv>
  <rv s="3">
    <v>9</v>
    <v>11</v>
    <v>73</v>
    <v>6</v>
    <v>0</v>
    <v>Image of Goodyear, Arizona</v>
  </rv>
  <rv s="2">
    <fb>33.435319999999997</fb>
    <v>14</v>
  </rv>
  <rv s="0">
    <v>805306368</v>
    <v>Joe Pizzillo (Mayor)</v>
    <v>29e91156-a3e4-09ab-d402-b6929486c0ef</v>
    <v>en-US</v>
    <v>Generic</v>
  </rv>
  <rv s="4">
    <v>13</v>
  </rv>
  <rv s="5">
    <v>https://www.bing.com/search?q=goodyear+arizona&amp;form=skydnc</v>
    <v>Learn more on Bing</v>
  </rv>
  <rv s="2">
    <fb>-112.35821</fb>
    <v>14</v>
  </rv>
  <rv s="2">
    <fb>95294</fb>
    <v>13</v>
  </rv>
  <rv s="12">
    <v>#VALUE!</v>
    <v>en-US</v>
    <v>de9e2f08-76ef-d8b4-8b64-d60459569f97</v>
    <v>536870912</v>
    <v>1</v>
    <v>74</v>
    <v>50</v>
    <v>Goodyear, Arizona</v>
    <v>9</v>
    <v>10</v>
    <v>Map</v>
    <v>11</v>
    <v>12</v>
    <v>97</v>
    <v>98</v>
    <v>173</v>
    <v>6</v>
    <v>Goodyear is a city in Maricopa County, Arizona, United States. It is a suburb of Phoenix and at the 2020 census had a population of 95,294, up from 65,275 in 2010 and 18,911 in 2000. It was the third-fastest-growing city in Arizona between 1990 ...</v>
    <v>174</v>
    <v>175</v>
    <v>177</v>
    <v>178</v>
    <v>179</v>
    <v>Goodyear, Arizona</v>
    <v>180</v>
    <v>76</v>
    <v>Goodyear, Arizona</v>
    <v>mdp/vdpid/5098080686263238657</v>
  </rv>
  <rv s="0">
    <v>536870912</v>
    <v>90040</v>
    <v>d469db19-5448-789c-7ca0-bd78e82bce2e</v>
    <v>en-US</v>
    <v>Map</v>
  </rv>
  <rv s="0">
    <v>536870912</v>
    <v>Los Angeles</v>
    <v>9958ca5c-ea31-4e71-8a17-bd1e7839c723</v>
    <v>en-US</v>
    <v>Map</v>
  </rv>
  <rv s="8">
    <v>#VALUE!</v>
    <v>en-US</v>
    <v>d469db19-5448-789c-7ca0-bd78e82bce2e</v>
    <v>536870912</v>
    <v>1</v>
    <v>77</v>
    <v>28</v>
    <v>90040</v>
    <v>29</v>
    <v>5</v>
    <v>Map</v>
    <v>183</v>
    <v>90040 is a postal code in Los Angeles, California, United States</v>
    <v>90040</v>
    <v>90040</v>
    <v>mdp/vdpid/5059789500591374337</v>
  </rv>
  <rv s="0">
    <v>536870912</v>
    <v>California</v>
    <v>3009d91d-d582-4c34-85ba-772ba09e5be1</v>
    <v>en-US</v>
    <v>Map</v>
  </rv>
  <rv s="0">
    <v>536870912</v>
    <v>Los Angeles County</v>
    <v>a22eb5ba-111e-51ea-f880-81d4f242d057</v>
    <v>en-US</v>
    <v>Map</v>
  </rv>
  <rv s="2">
    <fb>1302.1517100000001</fb>
    <v>13</v>
  </rv>
  <rv s="3">
    <v>10</v>
    <v>11</v>
    <v>78</v>
    <v>6</v>
    <v>0</v>
    <v>Image of Los Angeles</v>
  </rv>
  <rv s="2">
    <fb>34.052230000000002</fb>
    <v>14</v>
  </rv>
  <rv s="0">
    <v>805306368</v>
    <v>Karen Bass (Mayor)</v>
    <v>a751553e-fe0b-cc4e-1581-201bdf467bf3</v>
    <v>en-US</v>
    <v>Generic</v>
  </rv>
  <rv s="4">
    <v>14</v>
  </rv>
  <rv s="5">
    <v>https://www.bing.com/search?q=los+angeles&amp;form=skydnc</v>
    <v>Learn more on Bing</v>
  </rv>
  <rv s="2">
    <fb>-118.24368</fb>
    <v>14</v>
  </rv>
  <rv s="2">
    <fb>3898747</fb>
    <v>13</v>
  </rv>
  <rv s="4">
    <v>15</v>
  </rv>
  <rv s="12">
    <v>#VALUE!</v>
    <v>en-US</v>
    <v>9958ca5c-ea31-4e71-8a17-bd1e7839c723</v>
    <v>536870912</v>
    <v>1</v>
    <v>79</v>
    <v>50</v>
    <v>Los Angeles</v>
    <v>9</v>
    <v>10</v>
    <v>Map</v>
    <v>11</v>
    <v>12</v>
    <v>185</v>
    <v>186</v>
    <v>187</v>
    <v>6</v>
    <v>Los Angeles, often referred to by its initials L.A., is the most populous city in the U.S. state of California. With roughly 3.9 million residents within the city limits as of 2020, Los Angeles is the second-most populous city in the United ...</v>
    <v>188</v>
    <v>189</v>
    <v>191</v>
    <v>192</v>
    <v>193</v>
    <v>Los Angeles</v>
    <v>194</v>
    <v>195</v>
    <v>Los Angeles</v>
    <v>mdp/vdpid/5059788015119892481</v>
  </rv>
  <rv s="2">
    <fb>423970</fb>
    <v>13</v>
  </rv>
  <rv s="2">
    <fb>102350</fb>
    <v>13</v>
  </rv>
  <rv s="0">
    <v>536870912</v>
    <v>Sacramento</v>
    <v>4a1a8070-cc3d-4060-af9c-08ccbbca73d7</v>
    <v>en-US</v>
    <v>Map</v>
  </rv>
  <rv s="2">
    <fb>12717801</fb>
    <v>13</v>
  </rv>
  <rv s="2">
    <fb>14060525</fb>
    <v>13</v>
  </rv>
  <rv s="3">
    <v>11</v>
    <v>11</v>
    <v>80</v>
    <v>6</v>
    <v>0</v>
    <v>Image of California</v>
  </rv>
  <rv s="0">
    <v>805306368</v>
    <v>Gavin Newsom (Governor)</v>
    <v>ddd0ecbf-d7a9-4913-80c4-8eca3d95b4f2</v>
    <v>en-US</v>
    <v>Generic</v>
  </rv>
  <rv s="0">
    <v>805306368</v>
    <v>Eleni Kounalakis (Lieutenant governor)</v>
    <v>c8b4c34f-e58f-d4cc-2651-1b432d67c11a</v>
    <v>en-US</v>
    <v>Generic</v>
  </rv>
  <rv s="4">
    <v>16</v>
  </rv>
  <rv s="5">
    <v>https://www.bing.com/search?q=california&amp;form=skydnc</v>
    <v>Learn more on Bing</v>
  </rv>
  <rv s="2">
    <fb>1255</fb>
    <v>22</v>
  </rv>
  <rv s="2">
    <fb>61818</fb>
    <v>22</v>
  </rv>
  <rv s="2">
    <fb>385500</fb>
    <v>22</v>
  </rv>
  <rv s="2">
    <fb>2.96</fb>
    <v>23</v>
  </rv>
  <rv s="2">
    <fb>39538223</fb>
    <v>13</v>
  </rv>
  <rv s="2">
    <fb>5.4000000000000006E-2</fb>
    <v>24</v>
  </rv>
  <rv s="2">
    <fb>0.13300000000000001</fb>
    <v>24</v>
  </rv>
  <rv s="2">
    <fb>1.7000000000000001E-2</fb>
    <v>25</v>
  </rv>
  <rv s="2">
    <fb>0.14699999999999999</fb>
    <v>24</v>
  </rv>
  <rv s="2">
    <fb>0.314</fb>
    <v>24</v>
  </rv>
  <rv s="2">
    <fb>6.5000000000000002E-2</fb>
    <v>24</v>
  </rv>
  <rv s="2">
    <fb>0.27</fb>
    <v>24</v>
  </rv>
  <rv s="2">
    <fb>0.81799999999999995</fb>
    <v>24</v>
  </rv>
  <rv s="2">
    <fb>0.38799999999999996</fb>
    <v>24</v>
  </rv>
  <rv s="2">
    <fb>0.63100000000000001</fb>
    <v>24</v>
  </rv>
  <rv s="2">
    <fb>5.0000000000000001E-3</fb>
    <v>24</v>
  </rv>
  <rv s="2">
    <fb>6.8000000000000005E-2</fb>
    <v>24</v>
  </rv>
  <rv s="2">
    <fb>3.7999999999999999E-2</fb>
    <v>24</v>
  </rv>
  <rv s="2">
    <fb>0.23300000000000001</fb>
    <v>24</v>
  </rv>
  <rv s="2">
    <fb>6.4000000000000001E-2</fb>
    <v>24</v>
  </rv>
  <rv s="2">
    <fb>0.72900000000000009</fb>
    <v>24</v>
  </rv>
  <rv s="7">
    <v>#VALUE!</v>
    <v>en-US</v>
    <v>3009d91d-d582-4c34-85ba-772ba09e5be1</v>
    <v>536870912</v>
    <v>1</v>
    <v>83</v>
    <v>20</v>
    <v>California</v>
    <v>9</v>
    <v>10</v>
    <v>Map</v>
    <v>11</v>
    <v>21</v>
    <v>US-CA</v>
    <v>197</v>
    <v>198</v>
    <v>199</v>
    <v>6</v>
    <v>California is a state in the Western United States, lying on the American Pacific Coast. It borders Oregon to the north, Nevada and Arizona to the east, and the Mexican state of Baja California to the south. With 39 million residents across an ...</v>
    <v>200</v>
    <v>201</v>
    <v>202</v>
    <v>183</v>
    <v>205</v>
    <v>206</v>
    <v>207</v>
    <v>208</v>
    <v>209</v>
    <v>California</v>
    <v>29</v>
    <v>210</v>
    <v>211</v>
    <v>212</v>
    <v>213</v>
    <v>214</v>
    <v>215</v>
    <v>216</v>
    <v>217</v>
    <v>218</v>
    <v>219</v>
    <v>220</v>
    <v>221</v>
    <v>222</v>
    <v>223</v>
    <v>224</v>
    <v>225</v>
    <v>226</v>
    <v>227</v>
    <v>195</v>
    <v>California</v>
    <v>mdp/vdpid/5599</v>
  </rv>
  <rv s="0">
    <v>536870912</v>
    <v>Sacramento County</v>
    <v>15bddd9e-2155-d994-e677-a6f0403dc854</v>
    <v>en-US</v>
    <v>Map</v>
  </rv>
  <rv s="2">
    <fb>259.273528</fb>
    <v>13</v>
  </rv>
  <rv s="3">
    <v>12</v>
    <v>11</v>
    <v>84</v>
    <v>6</v>
    <v>0</v>
    <v>Image of Sacramento, California</v>
  </rv>
  <rv s="2">
    <fb>38.575277777777998</fb>
    <v>14</v>
  </rv>
  <rv s="0">
    <v>805306368</v>
    <v>Darrell Steinberg (Mayor)</v>
    <v>3c00f8f3-04b9-4b09-e7f9-7d0a09d214e2</v>
    <v>en-US</v>
    <v>Generic</v>
  </rv>
  <rv s="4">
    <v>17</v>
  </rv>
  <rv s="5">
    <v>https://www.bing.com/search?q=sacramento+california&amp;form=skydnc</v>
    <v>Learn more on Bing</v>
  </rv>
  <rv s="2">
    <fb>-121.48611111111001</fb>
    <v>14</v>
  </rv>
  <rv s="2">
    <fb>524943</fb>
    <v>13</v>
  </rv>
  <rv s="6">
    <v>#VALUE!</v>
    <v>en-US</v>
    <v>4a1a8070-cc3d-4060-af9c-08ccbbca73d7</v>
    <v>536870912</v>
    <v>1</v>
    <v>85</v>
    <v>8</v>
    <v>Sacramento, California</v>
    <v>9</v>
    <v>10</v>
    <v>Map</v>
    <v>11</v>
    <v>12</v>
    <v>185</v>
    <v>229</v>
    <v>230</v>
    <v>6</v>
    <v>Sacramento is the capital city of the U.S. state of California and the seat of government of Sacramento County. Located at the confluence of the Sacramento and American Rivers in Northern California's Sacramento Valley, Sacramento's 2020 ...</v>
    <v>231</v>
    <v>232</v>
    <v>234</v>
    <v>235</v>
    <v>236</v>
    <v>Sacramento, California</v>
    <v>237</v>
    <v>Sacramento, California</v>
    <v>mdp/vdpid/5057790478930411522</v>
  </rv>
  <rv s="0">
    <v>536870912</v>
    <v>91744</v>
    <v>451e4aad-c49e-ffa2-8315-172bfc7283ce</v>
    <v>en-US</v>
    <v>Map</v>
  </rv>
  <rv s="0">
    <v>536870912</v>
    <v>La Puente</v>
    <v>b4a74aa1-c8ff-1669-0d94-86f837877301</v>
    <v>en-US</v>
    <v>Map</v>
  </rv>
  <rv s="8">
    <v>#VALUE!</v>
    <v>en-US</v>
    <v>451e4aad-c49e-ffa2-8315-172bfc7283ce</v>
    <v>536870912</v>
    <v>1</v>
    <v>88</v>
    <v>28</v>
    <v>91744</v>
    <v>29</v>
    <v>5</v>
    <v>Map</v>
    <v>240</v>
    <v>91744 is a postal code in La Puente, California, United States</v>
    <v>91744</v>
    <v>91744</v>
    <v>mdp/vdpid/5061292975166849025</v>
  </rv>
  <rv s="2">
    <fb>9.0118039999999997</fb>
    <v>13</v>
  </rv>
  <rv s="3">
    <v>13</v>
    <v>11</v>
    <v>89</v>
    <v>6</v>
    <v>0</v>
    <v>Image of La Puente, California</v>
  </rv>
  <rv s="2">
    <fb>34.032499999999999</fb>
    <v>14</v>
  </rv>
  <rv s="0">
    <v>805306368</v>
    <v>Charlie Klinakis (Mayor)</v>
    <v>3aecd54b-4387-b1b2-2cd1-bc7e0668a9f2</v>
    <v>en-US</v>
    <v>Generic</v>
  </rv>
  <rv s="4">
    <v>18</v>
  </rv>
  <rv s="5">
    <v>https://www.bing.com/search?q=la+puente+california&amp;form=skydnc</v>
    <v>Learn more on Bing</v>
  </rv>
  <rv s="2">
    <fb>-117.95527777778</fb>
    <v>14</v>
  </rv>
  <rv s="2">
    <fb>38062</fb>
    <v>13</v>
  </rv>
  <rv s="6">
    <v>#VALUE!</v>
    <v>en-US</v>
    <v>b4a74aa1-c8ff-1669-0d94-86f837877301</v>
    <v>536870912</v>
    <v>1</v>
    <v>90</v>
    <v>8</v>
    <v>La Puente, California</v>
    <v>9</v>
    <v>10</v>
    <v>Map</v>
    <v>11</v>
    <v>12</v>
    <v>185</v>
    <v>186</v>
    <v>242</v>
    <v>6</v>
    <v>La Puente is a city in Los Angeles County, California, United States. The city had a population of 39,816 at the 2010 census and is approximately 20 miles east of downtown Los Angeles.</v>
    <v>243</v>
    <v>244</v>
    <v>246</v>
    <v>247</v>
    <v>248</v>
    <v>La Puente, California</v>
    <v>249</v>
    <v>La Puente, California</v>
    <v>mdp/vdpid/5061290600737800194</v>
  </rv>
  <rv s="0">
    <v>536870912</v>
    <v>91748</v>
    <v>7ce5e837-8461-3734-a9c0-e006add02876</v>
    <v>en-US</v>
    <v>Map</v>
  </rv>
  <rv s="0">
    <v>536870912</v>
    <v>Rowland Heights</v>
    <v>261ad402-9649-09f1-3cce-71845ede630c</v>
    <v>en-US</v>
    <v>Map</v>
  </rv>
  <rv s="8">
    <v>#VALUE!</v>
    <v>en-US</v>
    <v>7ce5e837-8461-3734-a9c0-e006add02876</v>
    <v>536870912</v>
    <v>1</v>
    <v>92</v>
    <v>28</v>
    <v>91748</v>
    <v>29</v>
    <v>5</v>
    <v>Map</v>
    <v>252</v>
    <v>91748 is a postal code in Rowland Heights, California, United States</v>
    <v>91748</v>
    <v>91748</v>
    <v>mdp/vdpid/5061293353241411585</v>
  </rv>
  <rv s="2">
    <fb>33.878459999999997</fb>
    <v>13</v>
  </rv>
  <rv s="3">
    <v>14</v>
    <v>11</v>
    <v>93</v>
    <v>6</v>
    <v>0</v>
    <v>Image of Rowland Heights, California</v>
  </rv>
  <rv s="2">
    <fb>33.980833333333003</fb>
    <v>14</v>
  </rv>
  <rv s="5">
    <v>https://www.bing.com/search?q=rowland+heights+california&amp;form=skydnc</v>
    <v>Learn more on Bing</v>
  </rv>
  <rv s="2">
    <fb>-117.88972222222</fb>
    <v>14</v>
  </rv>
  <rv s="2">
    <fb>48231</fb>
    <v>13</v>
  </rv>
  <rv s="14">
    <v>#VALUE!</v>
    <v>en-US</v>
    <v>261ad402-9649-09f1-3cce-71845ede630c</v>
    <v>536870912</v>
    <v>1</v>
    <v>94</v>
    <v>95</v>
    <v>Rowland Heights, California</v>
    <v>9</v>
    <v>10</v>
    <v>Map</v>
    <v>11</v>
    <v>12</v>
    <v>185</v>
    <v>186</v>
    <v>254</v>
    <v>6</v>
    <v>Rowland Heights is an unincorporated area in and below the Puente Hills in the San Gabriel Valley, in Los Angeles County, California, United States. The population was 48,231 at the 2020 census. Rowland Heights is in the Los Angeles metropolitan ...</v>
    <v>255</v>
    <v>256</v>
    <v>257</v>
    <v>258</v>
    <v>Rowland Heights, California</v>
    <v>259</v>
    <v>195</v>
    <v>Rowland Heights, California</v>
    <v>mdp/vdpid/5061293040883204098</v>
  </rv>
  <rv s="0">
    <v>536870912</v>
    <v>92069</v>
    <v>177e3f27-e63a-751d-ac5f-0ec9793579b0</v>
    <v>en-US</v>
    <v>Map</v>
  </rv>
  <rv s="0">
    <v>536870912</v>
    <v>San Marcos</v>
    <v>6eb8d944-7df4-4e4f-af14-a59a0c3ecd77</v>
    <v>en-US</v>
    <v>Map</v>
  </rv>
  <rv s="8">
    <v>#VALUE!</v>
    <v>en-US</v>
    <v>177e3f27-e63a-751d-ac5f-0ec9793579b0</v>
    <v>536870912</v>
    <v>1</v>
    <v>98</v>
    <v>28</v>
    <v>92069</v>
    <v>29</v>
    <v>5</v>
    <v>Map</v>
    <v>262</v>
    <v>92069 is a postal code in San Marcos, California, United States</v>
    <v>92069</v>
    <v>92069</v>
    <v>mdp/vdpid/5073366167041605633</v>
  </rv>
  <rv s="0">
    <v>536870912</v>
    <v>San Diego County</v>
    <v>42418ff2-b917-f686-0c9a-63989a9e04e3</v>
    <v>en-US</v>
    <v>Map</v>
  </rv>
  <rv s="2">
    <fb>63.157918000000002</fb>
    <v>13</v>
  </rv>
  <rv s="3">
    <v>15</v>
    <v>11</v>
    <v>99</v>
    <v>6</v>
    <v>0</v>
    <v>Image of San Marcos, California</v>
  </rv>
  <rv s="2">
    <fb>33.141944444444</fb>
    <v>14</v>
  </rv>
  <rv s="0">
    <v>805306368</v>
    <v>Rebecca Jones (Mayor)</v>
    <v>4bbaf3dd-0fc3-f026-5d1e-b479fa7631e5</v>
    <v>en-US</v>
    <v>Generic</v>
  </rv>
  <rv s="4">
    <v>19</v>
  </rv>
  <rv s="5">
    <v>https://www.bing.com/search?q=san+marcos+california&amp;form=skydnc</v>
    <v>Learn more on Bing</v>
  </rv>
  <rv s="2">
    <fb>-117.17027777778</fb>
    <v>14</v>
  </rv>
  <rv s="2">
    <fb>94833</fb>
    <v>13</v>
  </rv>
  <rv s="12">
    <v>#VALUE!</v>
    <v>en-US</v>
    <v>6eb8d944-7df4-4e4f-af14-a59a0c3ecd77</v>
    <v>536870912</v>
    <v>1</v>
    <v>100</v>
    <v>50</v>
    <v>San Marcos, California</v>
    <v>9</v>
    <v>10</v>
    <v>Map</v>
    <v>11</v>
    <v>12</v>
    <v>185</v>
    <v>264</v>
    <v>265</v>
    <v>6</v>
    <v>San Marcos is a city in the North County region of San Diego County, California. As of the 2020 census, the city's population was 94,833. It is the site of California State University San Marcos. The city is bordered by Escondido to the east, ...</v>
    <v>266</v>
    <v>267</v>
    <v>269</v>
    <v>270</v>
    <v>271</v>
    <v>San Marcos, California</v>
    <v>272</v>
    <v>195</v>
    <v>San Marcos, California</v>
    <v>mdp/vdpid/5073366171084914689</v>
  </rv>
  <rv s="0">
    <v>536870912</v>
    <v>92408</v>
    <v>93fc4ea9-8587-b2c0-cf37-5025d67847c6</v>
    <v>en-US</v>
    <v>Map</v>
  </rv>
  <rv s="0">
    <v>536870912</v>
    <v>San Bernardino</v>
    <v>657ea588-9129-48c9-9c19-3da03eb69be7</v>
    <v>en-US</v>
    <v>Map</v>
  </rv>
  <rv s="8">
    <v>#VALUE!</v>
    <v>en-US</v>
    <v>93fc4ea9-8587-b2c0-cf37-5025d67847c6</v>
    <v>536870912</v>
    <v>1</v>
    <v>103</v>
    <v>28</v>
    <v>92408</v>
    <v>29</v>
    <v>5</v>
    <v>Map</v>
    <v>275</v>
    <v>92408 is a postal code in San Bernardino, California, United States</v>
    <v>92408</v>
    <v>92408</v>
    <v>mdp/vdpid/5061325681091149825</v>
  </rv>
  <rv s="0">
    <v>536870912</v>
    <v>San Bernardino County</v>
    <v>fd929dd2-5075-dd27-d28f-5467819a0484</v>
    <v>en-US</v>
    <v>Map</v>
  </rv>
  <rv s="2">
    <fb>160.45290900000001</fb>
    <v>13</v>
  </rv>
  <rv s="3">
    <v>16</v>
    <v>11</v>
    <v>104</v>
    <v>6</v>
    <v>0</v>
    <v>Image of San Bernardino, California</v>
  </rv>
  <rv s="2">
    <fb>34.129444444443997</fb>
    <v>14</v>
  </rv>
  <rv s="0">
    <v>805306368</v>
    <v>Helen Tran (Mayor)</v>
    <v>5dec7ac2-2a67-b92a-bfcf-3d687d6c6c93</v>
    <v>en-US</v>
    <v>Generic</v>
  </rv>
  <rv s="4">
    <v>20</v>
  </rv>
  <rv s="5">
    <v>https://www.bing.com/search?q=sb+city&amp;form=skydnc</v>
    <v>Learn more on Bing</v>
  </rv>
  <rv s="2">
    <fb>-117.29305555556</fb>
    <v>14</v>
  </rv>
  <rv s="2">
    <fb>222101</fb>
    <v>13</v>
  </rv>
  <rv s="12">
    <v>#VALUE!</v>
    <v>en-US</v>
    <v>657ea588-9129-48c9-9c19-3da03eb69be7</v>
    <v>536870912</v>
    <v>1</v>
    <v>105</v>
    <v>50</v>
    <v>San Bernardino, California</v>
    <v>9</v>
    <v>10</v>
    <v>Map</v>
    <v>11</v>
    <v>12</v>
    <v>185</v>
    <v>277</v>
    <v>278</v>
    <v>6</v>
    <v>San Bernardino is a city in and the county seat of San Bernardino County, California, United States. Located in the Inland Empire region of Southern California, the city had a population of 222,101 in the 2020 census, making it the 18th-largest ...</v>
    <v>279</v>
    <v>280</v>
    <v>282</v>
    <v>283</v>
    <v>284</v>
    <v>San Bernardino, California</v>
    <v>285</v>
    <v>195</v>
    <v>San Bernardino, California</v>
    <v>mdp/vdpid/5061313555039518721</v>
  </rv>
  <rv s="0">
    <v>536870912</v>
    <v>92507</v>
    <v>adf7c893-a021-467e-a405-3aa3be0c8878</v>
    <v>en-US</v>
    <v>Map</v>
  </rv>
  <rv s="0">
    <v>536870912</v>
    <v>Riverside</v>
    <v>14b94e7d-8d00-45c9-94ec-8f26bbaaad4a</v>
    <v>en-US</v>
    <v>Map</v>
  </rv>
  <rv s="9">
    <v>#VALUE!</v>
    <v>en-US</v>
    <v>adf7c893-a021-467e-a405-3aa3be0c8878</v>
    <v>536870912</v>
    <v>1</v>
    <v>32</v>
    <v>92507</v>
    <v>29</v>
    <v>5</v>
    <v>Map</v>
    <v>288</v>
    <v>92507 is a postal code in Riverside, California, United States</v>
    <v>92507</v>
    <v>92507</v>
    <v>mdp/vdpid/5061329701616746497</v>
  </rv>
  <rv s="0">
    <v>536870912</v>
    <v>Riverside County</v>
    <v>2dce4f67-7530-895b-dfcb-02c325731adf</v>
    <v>en-US</v>
    <v>Map</v>
  </rv>
  <rv s="2">
    <fb>211.18160800000001</fb>
    <v>13</v>
  </rv>
  <rv s="3">
    <v>17</v>
    <v>11</v>
    <v>106</v>
    <v>6</v>
    <v>0</v>
    <v>Image of Riverside, California</v>
  </rv>
  <rv s="2">
    <fb>33.982222222222198</fb>
    <v>14</v>
  </rv>
  <rv s="0">
    <v>805306368</v>
    <v>Patricia Lock Dawson (Mayor)</v>
    <v>3dae0f84-a685-0d4c-a7ce-596ecc9e720f</v>
    <v>en-US</v>
    <v>Generic</v>
  </rv>
  <rv s="4">
    <v>21</v>
  </rv>
  <rv s="5">
    <v>https://www.bing.com/search?q=riverside+california&amp;form=skydnc</v>
    <v>Learn more on Bing</v>
  </rv>
  <rv s="2">
    <fb>-117.3725</fb>
    <v>14</v>
  </rv>
  <rv s="2">
    <fb>314998</fb>
    <v>13</v>
  </rv>
  <rv s="12">
    <v>#VALUE!</v>
    <v>en-US</v>
    <v>14b94e7d-8d00-45c9-94ec-8f26bbaaad4a</v>
    <v>536870912</v>
    <v>1</v>
    <v>107</v>
    <v>50</v>
    <v>Riverside, California</v>
    <v>9</v>
    <v>10</v>
    <v>Map</v>
    <v>11</v>
    <v>12</v>
    <v>185</v>
    <v>290</v>
    <v>291</v>
    <v>6</v>
    <v>Riverside is a city in and the county seat of Riverside County, California, United States, in the Inland Empire metropolitan area. It is named for its location beside the Santa Ana River. It is the most populous city in the Inland Empire and in ...</v>
    <v>292</v>
    <v>293</v>
    <v>295</v>
    <v>296</v>
    <v>297</v>
    <v>Riverside, California</v>
    <v>298</v>
    <v>195</v>
    <v>Riverside, California</v>
    <v>mdp/vdpid/5061326027221893121</v>
  </rv>
  <rv s="0">
    <v>536870912</v>
    <v>93245</v>
    <v>8a8ed315-91ef-bfd0-a2f4-5d598fee593e</v>
    <v>en-US</v>
    <v>Map</v>
  </rv>
  <rv s="0">
    <v>536870912</v>
    <v>Lemoore</v>
    <v>709878f6-c221-52da-35cd-7e2e6c2f25d6</v>
    <v>en-US</v>
    <v>Map</v>
  </rv>
  <rv s="8">
    <v>#VALUE!</v>
    <v>en-US</v>
    <v>8a8ed315-91ef-bfd0-a2f4-5d598fee593e</v>
    <v>536870912</v>
    <v>1</v>
    <v>109</v>
    <v>28</v>
    <v>93245</v>
    <v>29</v>
    <v>5</v>
    <v>Map</v>
    <v>301</v>
    <v>93245 is a postal code in Lemoore, California, United States</v>
    <v>93245</v>
    <v>93245</v>
    <v>mdp/vdpid/5059286921285468161</v>
  </rv>
  <rv s="0">
    <v>536870912</v>
    <v>Kings County</v>
    <v>669032d1-55e3-d92e-e4e6-21a4d4bc89da</v>
    <v>en-US</v>
    <v>Map</v>
  </rv>
  <rv s="2">
    <fb>22.057950000000002</fb>
    <v>13</v>
  </rv>
  <rv s="3">
    <v>18</v>
    <v>11</v>
    <v>110</v>
    <v>6</v>
    <v>0</v>
    <v>Image of Lemoore, California</v>
  </rv>
  <rv s="2">
    <fb>36.303888888888999</fb>
    <v>14</v>
  </rv>
  <rv s="5">
    <v>https://www.bing.com/search?q=lemoore+california&amp;form=skydnc</v>
    <v>Learn more on Bing</v>
  </rv>
  <rv s="2">
    <fb>-119.78638888889</fb>
    <v>14</v>
  </rv>
  <rv s="2">
    <fb>27038</fb>
    <v>13</v>
  </rv>
  <rv s="15">
    <v>#VALUE!</v>
    <v>en-US</v>
    <v>709878f6-c221-52da-35cd-7e2e6c2f25d6</v>
    <v>536870912</v>
    <v>1</v>
    <v>111</v>
    <v>112</v>
    <v>Lemoore, California</v>
    <v>9</v>
    <v>10</v>
    <v>Map</v>
    <v>11</v>
    <v>12</v>
    <v>185</v>
    <v>303</v>
    <v>304</v>
    <v>6</v>
    <v>Lemoore is a city in Kings County, California, United States. Lemoore is located 7.5 miles west-southwest of Hanford, at an elevation of 230 feet. It is part of the Hanford-Corcoran Metropolitan Statistical Area. The population was 24,531 at the ...</v>
    <v>305</v>
    <v>306</v>
    <v>307</v>
    <v>308</v>
    <v>Lemoore, California</v>
    <v>309</v>
    <v>Lemoore, California</v>
    <v>mdp/vdpid/5059280877930938369</v>
  </rv>
  <rv s="0">
    <v>536870912</v>
    <v>93274</v>
    <v>de620776-f9cb-558c-fe61-a0047d294013</v>
    <v>en-US</v>
    <v>Map</v>
  </rv>
  <rv s="0">
    <v>536870912</v>
    <v>Tulare</v>
    <v>647e0cf7-eec7-085e-5468-119954dd9ecc</v>
    <v>en-US</v>
    <v>Map</v>
  </rv>
  <rv s="8">
    <v>#VALUE!</v>
    <v>en-US</v>
    <v>de620776-f9cb-558c-fe61-a0047d294013</v>
    <v>536870912</v>
    <v>1</v>
    <v>115</v>
    <v>28</v>
    <v>93274</v>
    <v>29</v>
    <v>5</v>
    <v>Map</v>
    <v>312</v>
    <v>93274 is a postal code in Tulare, California, United States</v>
    <v>93274</v>
    <v>93274</v>
    <v>mdp/vdpid/5059393884191195137</v>
  </rv>
  <rv s="0">
    <v>536870912</v>
    <v>Tulare County</v>
    <v>efff7aa1-1e3e-4995-2e17-521e04ab4797</v>
    <v>en-US</v>
    <v>Map</v>
  </rv>
  <rv s="2">
    <fb>52.968487000000003</fb>
    <v>13</v>
  </rv>
  <rv s="3">
    <v>19</v>
    <v>11</v>
    <v>116</v>
    <v>6</v>
    <v>0</v>
    <v>Image of Tulare, California</v>
  </rv>
  <rv s="2">
    <fb>36.206666666666997</fb>
    <v>14</v>
  </rv>
  <rv s="0">
    <v>805306368</v>
    <v>Terry A. Sayre (Mayor)</v>
    <v>e09f88e2-6e1b-e271-23ce-b4b3f29effe7</v>
    <v>en-US</v>
    <v>Generic</v>
  </rv>
  <rv s="4">
    <v>22</v>
  </rv>
  <rv s="5">
    <v>https://www.bing.com/search?q=tulare+california&amp;form=skydnc</v>
    <v>Learn more on Bing</v>
  </rv>
  <rv s="2">
    <fb>-119.3425</fb>
    <v>14</v>
  </rv>
  <rv s="2">
    <fb>68875</fb>
    <v>13</v>
  </rv>
  <rv s="12">
    <v>#VALUE!</v>
    <v>en-US</v>
    <v>647e0cf7-eec7-085e-5468-119954dd9ecc</v>
    <v>536870912</v>
    <v>1</v>
    <v>117</v>
    <v>50</v>
    <v>Tulare, California</v>
    <v>9</v>
    <v>10</v>
    <v>Map</v>
    <v>11</v>
    <v>12</v>
    <v>185</v>
    <v>314</v>
    <v>315</v>
    <v>6</v>
    <v>Tulare is a city in Tulare County, California. The population was 68,875 per the 2020 census. It is located in the heart of the San Joaquin Valley, 8 mi south of Visalia and 60 mi north of Bakersfield. The city is named after the Tulare Lake, ...</v>
    <v>316</v>
    <v>317</v>
    <v>319</v>
    <v>320</v>
    <v>321</v>
    <v>Tulare, California</v>
    <v>322</v>
    <v>195</v>
    <v>Tulare, California</v>
    <v>mdp/vdpid/5059391786770759681</v>
  </rv>
  <rv s="0">
    <v>536870912</v>
    <v>93291</v>
    <v>d7666c24-863e-fe59-1d50-785ae3e2aa2e</v>
    <v>en-US</v>
    <v>Map</v>
  </rv>
  <rv s="0">
    <v>536870912</v>
    <v>Visalia</v>
    <v>1772cac6-8720-4618-8067-d37070476217</v>
    <v>en-US</v>
    <v>Map</v>
  </rv>
  <rv s="8">
    <v>#VALUE!</v>
    <v>en-US</v>
    <v>d7666c24-863e-fe59-1d50-785ae3e2aa2e</v>
    <v>536870912</v>
    <v>1</v>
    <v>120</v>
    <v>28</v>
    <v>93291</v>
    <v>29</v>
    <v>5</v>
    <v>Map</v>
    <v>325</v>
    <v>93291 is a postal code in Visalia, California, United States</v>
    <v>93291</v>
    <v>93291</v>
    <v>mdp/vdpid/5059377254530809857</v>
  </rv>
  <rv s="2">
    <fb>97.108869999999996</fb>
    <v>13</v>
  </rv>
  <rv s="3">
    <v>20</v>
    <v>11</v>
    <v>121</v>
    <v>6</v>
    <v>0</v>
    <v>Image of Visalia, California</v>
  </rv>
  <rv s="2">
    <fb>36.330277777777802</fb>
    <v>14</v>
  </rv>
  <rv s="4">
    <v>23</v>
  </rv>
  <rv s="5">
    <v>https://www.bing.com/search?q=visalia+california&amp;form=skydnc</v>
    <v>Learn more on Bing</v>
  </rv>
  <rv s="2">
    <fb>-119.2925</fb>
    <v>14</v>
  </rv>
  <rv s="2">
    <fb>141384</fb>
    <v>13</v>
  </rv>
  <rv s="12">
    <v>#VALUE!</v>
    <v>en-US</v>
    <v>1772cac6-8720-4618-8067-d37070476217</v>
    <v>536870912</v>
    <v>1</v>
    <v>122</v>
    <v>50</v>
    <v>Visalia, California</v>
    <v>9</v>
    <v>10</v>
    <v>Map</v>
    <v>11</v>
    <v>12</v>
    <v>185</v>
    <v>314</v>
    <v>327</v>
    <v>6</v>
    <v>Visalia is a city in the agricultural San Joaquin Valley of California. The population was 141,384 as per the 2020 census. Visalia is the fifth-largest city in the San Joaquin Valley, the 40th most populous in California, and 192nd in the United ...</v>
    <v>328</v>
    <v>329</v>
    <v>330</v>
    <v>331</v>
    <v>332</v>
    <v>Visalia, California</v>
    <v>333</v>
    <v>195</v>
    <v>Visalia, California</v>
    <v>mdp/vdpid/5059379004981641217</v>
  </rv>
  <rv s="0">
    <v>536870912</v>
    <v>93701</v>
    <v>782bf573-a3cc-0e73-72c9-8034ee1dfcbf</v>
    <v>en-US</v>
    <v>Map</v>
  </rv>
  <rv s="0">
    <v>536870912</v>
    <v>Fresno</v>
    <v>fe3757e6-07fe-46f1-89ca-54b2f9a6572e</v>
    <v>en-US</v>
    <v>Map</v>
  </rv>
  <rv s="9">
    <v>#VALUE!</v>
    <v>en-US</v>
    <v>782bf573-a3cc-0e73-72c9-8034ee1dfcbf</v>
    <v>536870912</v>
    <v>1</v>
    <v>32</v>
    <v>93701</v>
    <v>29</v>
    <v>5</v>
    <v>Map</v>
    <v>336</v>
    <v>93701 is a postal code in Fresno, California, United States</v>
    <v>93701</v>
    <v>93701</v>
    <v>mdp/vdpid/5058520759148740609</v>
  </rv>
  <rv s="0">
    <v>536870912</v>
    <v>Fresno County</v>
    <v>799214f7-3d34-7ff3-9f96-ec77a9470bec</v>
    <v>en-US</v>
    <v>Map</v>
  </rv>
  <rv s="2">
    <fb>296.99960399999998</fb>
    <v>13</v>
  </rv>
  <rv s="3">
    <v>21</v>
    <v>11</v>
    <v>123</v>
    <v>6</v>
    <v>0</v>
    <v>Image of Fresno, California</v>
  </rv>
  <rv s="2">
    <fb>36.781666666667</fb>
    <v>14</v>
  </rv>
  <rv s="0">
    <v>805306368</v>
    <v>Jerry Dyer (Mayor)</v>
    <v>0ba15fce-c6ad-c490-b336-509e3e5da1ec</v>
    <v>en-US</v>
    <v>Generic</v>
  </rv>
  <rv s="4">
    <v>24</v>
  </rv>
  <rv s="5">
    <v>https://www.bing.com/search?q=fresno+california&amp;form=skydnc</v>
    <v>Learn more on Bing</v>
  </rv>
  <rv s="2">
    <fb>-119.79222222222</fb>
    <v>14</v>
  </rv>
  <rv s="2">
    <fb>542107</fb>
    <v>13</v>
  </rv>
  <rv s="6">
    <v>#VALUE!</v>
    <v>en-US</v>
    <v>fe3757e6-07fe-46f1-89ca-54b2f9a6572e</v>
    <v>536870912</v>
    <v>1</v>
    <v>124</v>
    <v>8</v>
    <v>Fresno, California</v>
    <v>9</v>
    <v>10</v>
    <v>Map</v>
    <v>11</v>
    <v>12</v>
    <v>185</v>
    <v>338</v>
    <v>339</v>
    <v>6</v>
    <v>Fresno is a major city in the San Joaquin Valley of California, United States. It is the county seat of Fresno County and the largest city in the greater Central Valley region. It covers about 115 square miles and had a population of 542,107 as ...</v>
    <v>340</v>
    <v>341</v>
    <v>343</v>
    <v>344</v>
    <v>345</v>
    <v>Fresno, California</v>
    <v>346</v>
    <v>Fresno, California</v>
    <v>mdp/vdpid/5058524128785465345</v>
  </rv>
  <rv s="0">
    <v>536870912</v>
    <v>93722</v>
    <v>ad70a979-bbd9-0fe6-e134-6fa9187de688</v>
    <v>en-US</v>
    <v>Map</v>
  </rv>
  <rv s="9">
    <v>#VALUE!</v>
    <v>en-US</v>
    <v>ad70a979-bbd9-0fe6-e134-6fa9187de688</v>
    <v>536870912</v>
    <v>1</v>
    <v>32</v>
    <v>93722</v>
    <v>29</v>
    <v>5</v>
    <v>Map</v>
    <v>336</v>
    <v>93722 is a postal code in Fresno, California, United States</v>
    <v>93722</v>
    <v>93722</v>
    <v>mdp/vdpid/5058514334414536705</v>
  </rv>
  <rv s="0">
    <v>536870912</v>
    <v>94928</v>
    <v>b4b16acd-b540-b0ef-9598-4f6ee70a2135</v>
    <v>en-US</v>
    <v>Map</v>
  </rv>
  <rv s="0">
    <v>536870912</v>
    <v>Rohnert Park</v>
    <v>5487d745-a32a-0a4b-bee6-8261c68417c2</v>
    <v>en-US</v>
    <v>Map</v>
  </rv>
  <rv s="8">
    <v>#VALUE!</v>
    <v>en-US</v>
    <v>b4b16acd-b540-b0ef-9598-4f6ee70a2135</v>
    <v>536870912</v>
    <v>1</v>
    <v>127</v>
    <v>28</v>
    <v>94928</v>
    <v>29</v>
    <v>5</v>
    <v>Map</v>
    <v>351</v>
    <v>94928 is a postal code in Rohnert Park, California, United States</v>
    <v>94928</v>
    <v>94928</v>
    <v>mdp/vdpid/5057674374908215297</v>
  </rv>
  <rv s="0">
    <v>536870912</v>
    <v>Sonoma County</v>
    <v>240dd3d8-505e-625e-34d6-731a63790729</v>
    <v>en-US</v>
    <v>Map</v>
  </rv>
  <rv s="2">
    <fb>18.151174999999999</fb>
    <v>13</v>
  </rv>
  <rv s="3">
    <v>22</v>
    <v>11</v>
    <v>128</v>
    <v>6</v>
    <v>0</v>
    <v>Image of Rohnert Park, California</v>
  </rv>
  <rv s="2">
    <fb>38.347222222222001</fb>
    <v>14</v>
  </rv>
  <rv s="0">
    <v>805306368</v>
    <v>Samantha Rodriguez (Mayor)</v>
    <v>9abb7f44-1517-0cdb-fedd-853c7b7f4fa0</v>
    <v>en-US</v>
    <v>Generic</v>
  </rv>
  <rv s="4">
    <v>25</v>
  </rv>
  <rv s="5">
    <v>https://www.bing.com/search?q=rohnert+park+california&amp;form=skydnc</v>
    <v>Learn more on Bing</v>
  </rv>
  <rv s="2">
    <fb>-122.69527777778001</fb>
    <v>14</v>
  </rv>
  <rv s="2">
    <fb>44390</fb>
    <v>13</v>
  </rv>
  <rv s="6">
    <v>#VALUE!</v>
    <v>en-US</v>
    <v>5487d745-a32a-0a4b-bee6-8261c68417c2</v>
    <v>536870912</v>
    <v>1</v>
    <v>129</v>
    <v>8</v>
    <v>Rohnert Park, California</v>
    <v>9</v>
    <v>10</v>
    <v>Map</v>
    <v>11</v>
    <v>12</v>
    <v>185</v>
    <v>353</v>
    <v>354</v>
    <v>6</v>
    <v>Rohnert Park is a city in Sonoma County, California, United States, located approximately 50 miles north of San Francisco. The population at the 2020 United States Census was 44,390. It is an early planned city and is the sister city of ...</v>
    <v>355</v>
    <v>356</v>
    <v>358</v>
    <v>359</v>
    <v>360</v>
    <v>Rohnert Park, California</v>
    <v>361</v>
    <v>Rohnert Park, California</v>
    <v>mdp/vdpid/5057656653973815297</v>
  </rv>
  <rv s="0">
    <v>536870912</v>
    <v>94952</v>
    <v>cf37d6fc-24d6-1e1f-a444-4f4e9041866f</v>
    <v>en-US</v>
    <v>Map</v>
  </rv>
  <rv s="0">
    <v>536870912</v>
    <v>Petaluma</v>
    <v>afd3b0c9-faad-1d3f-02da-5da06e388d52</v>
    <v>en-US</v>
    <v>Map</v>
  </rv>
  <rv s="8">
    <v>#VALUE!</v>
    <v>en-US</v>
    <v>cf37d6fc-24d6-1e1f-a444-4f4e9041866f</v>
    <v>536870912</v>
    <v>1</v>
    <v>131</v>
    <v>28</v>
    <v>94952</v>
    <v>29</v>
    <v>5</v>
    <v>Map</v>
    <v>364</v>
    <v>94952 is a postal code in Petaluma, California, United States</v>
    <v>94952</v>
    <v>94952</v>
    <v>mdp/vdpid/5057672657911152641</v>
  </rv>
  <rv s="2">
    <fb>37.527687</fb>
    <v>13</v>
  </rv>
  <rv s="3">
    <v>23</v>
    <v>11</v>
    <v>132</v>
    <v>6</v>
    <v>0</v>
    <v>Image of Petaluma, California</v>
  </rv>
  <rv s="2">
    <fb>38.245833333333003</fb>
    <v>14</v>
  </rv>
  <rv s="0">
    <v>805306368</v>
    <v>Kevin McDonnell (Mayor)</v>
    <v>61ad0616-2bbd-50a1-e73a-6561bdfd91cb</v>
    <v>en-US</v>
    <v>Generic</v>
  </rv>
  <rv s="4">
    <v>26</v>
  </rv>
  <rv s="5">
    <v>https://www.bing.com/search?q=petaluma+california&amp;form=skydnc</v>
    <v>Learn more on Bing</v>
  </rv>
  <rv s="2">
    <fb>-122.63138888889</fb>
    <v>14</v>
  </rv>
  <rv s="2">
    <fb>59776</fb>
    <v>13</v>
  </rv>
  <rv s="12">
    <v>#VALUE!</v>
    <v>en-US</v>
    <v>afd3b0c9-faad-1d3f-02da-5da06e388d52</v>
    <v>536870912</v>
    <v>1</v>
    <v>133</v>
    <v>50</v>
    <v>Petaluma, California</v>
    <v>9</v>
    <v>10</v>
    <v>Map</v>
    <v>11</v>
    <v>12</v>
    <v>185</v>
    <v>353</v>
    <v>366</v>
    <v>6</v>
    <v>Petaluma is a city in Sonoma County, California, located in the North Bay region of the San Francisco Bay Area. Its population was 59,776 according to the 2020 census. Petaluma's name comes from the Miwok village named Péta Lúuma that was ...</v>
    <v>367</v>
    <v>368</v>
    <v>370</v>
    <v>371</v>
    <v>372</v>
    <v>Petaluma, California</v>
    <v>373</v>
    <v>195</v>
    <v>Petaluma, California</v>
    <v>mdp/vdpid/5057674825024143361</v>
  </rv>
  <rv s="0">
    <v>536870912</v>
    <v>95351</v>
    <v>f45a4d89-cbe8-64f5-f85e-31d870cba5ba</v>
    <v>en-US</v>
    <v>Map</v>
  </rv>
  <rv s="0">
    <v>536870912</v>
    <v>Modesto</v>
    <v>51714384-f310-4d3a-9eeb-29fa60125f65</v>
    <v>en-US</v>
    <v>Map</v>
  </rv>
  <rv s="8">
    <v>#VALUE!</v>
    <v>en-US</v>
    <v>f45a4d89-cbe8-64f5-f85e-31d870cba5ba</v>
    <v>536870912</v>
    <v>1</v>
    <v>136</v>
    <v>28</v>
    <v>95351</v>
    <v>29</v>
    <v>5</v>
    <v>Map</v>
    <v>376</v>
    <v>95351 is a postal code in Turlock, California, United States</v>
    <v>95351</v>
    <v>95351</v>
    <v>mdp/vdpid/5058028944222060545</v>
  </rv>
  <rv s="0">
    <v>536870912</v>
    <v>Stanislaus County</v>
    <v>77661824-d9f2-91d5-6fd3-2a8f93c8b9d1</v>
    <v>en-US</v>
    <v>Map</v>
  </rv>
  <rv s="2">
    <fb>116.04637700000001</fb>
    <v>13</v>
  </rv>
  <rv s="3">
    <v>24</v>
    <v>11</v>
    <v>137</v>
    <v>6</v>
    <v>0</v>
    <v>Image of Modesto, California</v>
  </rv>
  <rv s="2">
    <fb>37.661388888889</fb>
    <v>14</v>
  </rv>
  <rv s="0">
    <v>805306368</v>
    <v>Sue Zwahlen (Mayor)</v>
    <v>bab254dd-ee04-2e55-b7f3-2076566a0226</v>
    <v>en-US</v>
    <v>Generic</v>
  </rv>
  <rv s="4">
    <v>27</v>
  </rv>
  <rv s="5">
    <v>https://www.bing.com/search?q=modesto+california&amp;form=skydnc</v>
    <v>Learn more on Bing</v>
  </rv>
  <rv s="2">
    <fb>-120.99444444444001</fb>
    <v>14</v>
  </rv>
  <rv s="2">
    <fb>218464</fb>
    <v>13</v>
  </rv>
  <rv s="12">
    <v>#VALUE!</v>
    <v>en-US</v>
    <v>51714384-f310-4d3a-9eeb-29fa60125f65</v>
    <v>536870912</v>
    <v>1</v>
    <v>138</v>
    <v>50</v>
    <v>Modesto, California</v>
    <v>9</v>
    <v>10</v>
    <v>Map</v>
    <v>11</v>
    <v>12</v>
    <v>185</v>
    <v>378</v>
    <v>379</v>
    <v>6</v>
    <v>Modesto is the county seat and largest city of Stanislaus County, California, United States. With a population of 218,069 according to 2022 U.S. Census Bureau estimates, it is the 19th largest city in the State of California.</v>
    <v>380</v>
    <v>381</v>
    <v>383</v>
    <v>384</v>
    <v>385</v>
    <v>Modesto, California</v>
    <v>386</v>
    <v>195</v>
    <v>Modesto, California</v>
    <v>mdp/vdpid/5058017151131058177</v>
  </rv>
  <rv s="0">
    <v>536870912</v>
    <v>95360</v>
    <v>322ce0a0-41c9-855f-69db-84a52a6ff993</v>
    <v>en-US</v>
    <v>Map</v>
  </rv>
  <rv s="0">
    <v>536870912</v>
    <v>Newman</v>
    <v>c24d8bbb-89c7-4db6-e964-50611c1ff21c</v>
    <v>en-US</v>
    <v>Map</v>
  </rv>
  <rv s="8">
    <v>#VALUE!</v>
    <v>en-US</v>
    <v>322ce0a0-41c9-855f-69db-84a52a6ff993</v>
    <v>536870912</v>
    <v>1</v>
    <v>140</v>
    <v>28</v>
    <v>95360</v>
    <v>29</v>
    <v>5</v>
    <v>Map</v>
    <v>389</v>
    <v>95360 is a postal code in Newman, California, United States</v>
    <v>95360</v>
    <v>95360</v>
    <v>mdp/vdpid/5058080278073835521</v>
  </rv>
  <rv s="2">
    <fb>5.3403320000000001</fb>
    <v>13</v>
  </rv>
  <rv s="3">
    <v>25</v>
    <v>11</v>
    <v>141</v>
    <v>6</v>
    <v>0</v>
    <v>Image of Newman, California</v>
  </rv>
  <rv s="2">
    <fb>37.314999999999998</fb>
    <v>14</v>
  </rv>
  <rv s="5">
    <v>https://www.bing.com/search?q=newman+california&amp;form=skydnc</v>
    <v>Learn more on Bing</v>
  </rv>
  <rv s="2">
    <fb>-121.02249999999999</fb>
    <v>14</v>
  </rv>
  <rv s="2">
    <fb>12351</fb>
    <v>13</v>
  </rv>
  <rv s="15">
    <v>#VALUE!</v>
    <v>en-US</v>
    <v>c24d8bbb-89c7-4db6-e964-50611c1ff21c</v>
    <v>536870912</v>
    <v>1</v>
    <v>142</v>
    <v>112</v>
    <v>Newman, California</v>
    <v>9</v>
    <v>10</v>
    <v>Map</v>
    <v>11</v>
    <v>12</v>
    <v>185</v>
    <v>378</v>
    <v>391</v>
    <v>6</v>
    <v>Newman is a city in Stanislaus County, California, located in the San Joaquin Valley region of the greater Central Valley. The city had a population of 10,224 at the 2010 census, up from 7,093 at the 2000 census. Founded in 1888 by Simon Newman, ...</v>
    <v>392</v>
    <v>393</v>
    <v>394</v>
    <v>395</v>
    <v>Newman, California</v>
    <v>396</v>
    <v>Newman, California</v>
    <v>mdp/vdpid/5058034341603442689</v>
  </rv>
  <rv s="0">
    <v>536870912</v>
    <v>95380</v>
    <v>74c6fc5c-562a-3163-2474-34e2ab91fdf4</v>
    <v>en-US</v>
    <v>Map</v>
  </rv>
  <rv s="0">
    <v>536870912</v>
    <v>Turlock</v>
    <v>937f82a6-7359-41cc-a0e9-f60f1f4bca4a</v>
    <v>en-US</v>
    <v>Map</v>
  </rv>
  <rv s="8">
    <v>#VALUE!</v>
    <v>en-US</v>
    <v>74c6fc5c-562a-3163-2474-34e2ab91fdf4</v>
    <v>536870912</v>
    <v>1</v>
    <v>144</v>
    <v>28</v>
    <v>95380</v>
    <v>29</v>
    <v>5</v>
    <v>Map</v>
    <v>399</v>
    <v>95380 is a postal code in Turlock, California, United States</v>
    <v>95380</v>
    <v>95380</v>
    <v>mdp/vdpid/5058033584162471937</v>
  </rv>
  <rv s="2">
    <fb>43.844298999999999</fb>
    <v>13</v>
  </rv>
  <rv s="3">
    <v>26</v>
    <v>11</v>
    <v>145</v>
    <v>6</v>
    <v>0</v>
    <v>Image of Turlock, California</v>
  </rv>
  <rv s="2">
    <fb>37.505833333333001</fb>
    <v>14</v>
  </rv>
  <rv s="0">
    <v>805306368</v>
    <v>Amy Bublak (Mayor)</v>
    <v>1ea8e86e-8a6e-3f3e-207a-7b72ec43682b</v>
    <v>en-US</v>
    <v>Generic</v>
  </rv>
  <rv s="4">
    <v>28</v>
  </rv>
  <rv s="5">
    <v>https://www.bing.com/search?q=turlock+california&amp;form=skydnc</v>
    <v>Learn more on Bing</v>
  </rv>
  <rv s="2">
    <fb>-120.84888888889</fb>
    <v>14</v>
  </rv>
  <rv s="2">
    <fb>72740</fb>
    <v>13</v>
  </rv>
  <rv s="12">
    <v>#VALUE!</v>
    <v>en-US</v>
    <v>937f82a6-7359-41cc-a0e9-f60f1f4bca4a</v>
    <v>536870912</v>
    <v>1</v>
    <v>146</v>
    <v>50</v>
    <v>Turlock, California</v>
    <v>9</v>
    <v>10</v>
    <v>Map</v>
    <v>11</v>
    <v>12</v>
    <v>185</v>
    <v>378</v>
    <v>401</v>
    <v>6</v>
    <v>Turlock is a city in Stanislaus County, California, United States. Its population was 72,740 at the 2020 United States Census, making it the second-largest city in Stanislaus County after Modesto.</v>
    <v>402</v>
    <v>403</v>
    <v>405</v>
    <v>406</v>
    <v>407</v>
    <v>Turlock, California</v>
    <v>408</v>
    <v>195</v>
    <v>Turlock, California</v>
    <v>mdp/vdpid/5058406143181717505</v>
  </rv>
  <rv s="0">
    <v>536870912</v>
    <v>95540</v>
    <v>6817eca0-b1d5-e1ce-b509-a83fdc0029fd</v>
    <v>en-US</v>
    <v>Map</v>
  </rv>
  <rv s="0">
    <v>536870912</v>
    <v>Fortuna</v>
    <v>a94e2893-2f8e-8b46-db37-33f4c0009bea</v>
    <v>en-US</v>
    <v>Map</v>
  </rv>
  <rv s="8">
    <v>#VALUE!</v>
    <v>en-US</v>
    <v>6817eca0-b1d5-e1ce-b509-a83fdc0029fd</v>
    <v>536870912</v>
    <v>1</v>
    <v>149</v>
    <v>28</v>
    <v>95540</v>
    <v>29</v>
    <v>5</v>
    <v>Map</v>
    <v>411</v>
    <v>95540 is a postal code in Fortuna, California, United States</v>
    <v>95540</v>
    <v>95540</v>
    <v>mdp/vdpid/5048438031363604481</v>
  </rv>
  <rv s="0">
    <v>536870912</v>
    <v>Humboldt County</v>
    <v>c220c2ae-9959-ae24-3ec4-eed7a2a91d33</v>
    <v>en-US</v>
    <v>Map</v>
  </rv>
  <rv s="2">
    <fb>12.549128</fb>
    <v>13</v>
  </rv>
  <rv s="3">
    <v>27</v>
    <v>11</v>
    <v>150</v>
    <v>6</v>
    <v>0</v>
    <v>Image of Fortuna, California</v>
  </rv>
  <rv s="2">
    <fb>40.598055555556002</fb>
    <v>14</v>
  </rv>
  <rv s="0">
    <v>805306368</v>
    <v>Sue Long (Mayor)</v>
    <v>c7be330d-720d-bcdd-89ae-b1a38fbfa93b</v>
    <v>en-US</v>
    <v>Generic</v>
  </rv>
  <rv s="4">
    <v>29</v>
  </rv>
  <rv s="5">
    <v>https://www.bing.com/search?q=fortuna+california&amp;form=skydnc</v>
    <v>Learn more on Bing</v>
  </rv>
  <rv s="2">
    <fb>-124.15722222222</fb>
    <v>14</v>
  </rv>
  <rv s="2">
    <fb>12516</fb>
    <v>13</v>
  </rv>
  <rv s="6">
    <v>#VALUE!</v>
    <v>en-US</v>
    <v>a94e2893-2f8e-8b46-db37-33f4c0009bea</v>
    <v>536870912</v>
    <v>1</v>
    <v>151</v>
    <v>8</v>
    <v>Fortuna, California</v>
    <v>9</v>
    <v>10</v>
    <v>Map</v>
    <v>11</v>
    <v>12</v>
    <v>185</v>
    <v>413</v>
    <v>414</v>
    <v>6</v>
    <v>Fortuna is a city on the northeast shore of the Eel River, approximately 9 miles from where it enters the Pacific Ocean, and is on U.S. Route 101 in west-central Humboldt County, California, United States. The population was 12,516 at the 2020 ...</v>
    <v>415</v>
    <v>416</v>
    <v>418</v>
    <v>419</v>
    <v>420</v>
    <v>Fortuna, California</v>
    <v>421</v>
    <v>Fortuna, California</v>
    <v>mdp/vdpid/5048436833990475777</v>
  </rv>
  <rv s="0">
    <v>536870912</v>
    <v>95826</v>
    <v>ebc4c97a-8df4-12bd-dd4e-28ed1d6639a1</v>
    <v>en-US</v>
    <v>Map</v>
  </rv>
  <rv s="8">
    <v>#VALUE!</v>
    <v>en-US</v>
    <v>ebc4c97a-8df4-12bd-dd4e-28ed1d6639a1</v>
    <v>536870912</v>
    <v>1</v>
    <v>154</v>
    <v>28</v>
    <v>95826</v>
    <v>29</v>
    <v>5</v>
    <v>Map</v>
    <v>199</v>
    <v>95826 is a postal code in Sacramento, California, United States</v>
    <v>95826</v>
    <v>95826</v>
    <v>mdp/vdpid/5057792410776502273</v>
  </rv>
  <rv s="0">
    <v>536870912</v>
    <v>80027</v>
    <v>016dc88d-ce68-13de-aef9-a234dbb71e66</v>
    <v>en-US</v>
    <v>Map</v>
  </rv>
  <rv s="0">
    <v>536870912</v>
    <v>Louisville</v>
    <v>c997a312-c23d-87b7-92db-3706bcbe9ae4</v>
    <v>en-US</v>
    <v>Map</v>
  </rv>
  <rv s="8">
    <v>#VALUE!</v>
    <v>en-US</v>
    <v>016dc88d-ce68-13de-aef9-a234dbb71e66</v>
    <v>536870912</v>
    <v>1</v>
    <v>157</v>
    <v>28</v>
    <v>80027</v>
    <v>29</v>
    <v>5</v>
    <v>Map</v>
    <v>426</v>
    <v>80027 is a postal code in Louisville, Colorado, United States</v>
    <v>80027</v>
    <v>80027</v>
    <v>mdp/vdpid/5083935021824212993</v>
  </rv>
  <rv s="0">
    <v>536870912</v>
    <v>Colorado</v>
    <v>a070c5c2-b22d-41d8-b869-f20e583c4f80</v>
    <v>en-US</v>
    <v>Map</v>
  </rv>
  <rv s="0">
    <v>536870912</v>
    <v>Boulder County</v>
    <v>e69e5097-8cc8-24d1-e19b-314db4b0cdee</v>
    <v>en-US</v>
    <v>Map</v>
  </rv>
  <rv s="2">
    <fb>20.954332000000001</fb>
    <v>13</v>
  </rv>
  <rv s="3">
    <v>28</v>
    <v>11</v>
    <v>158</v>
    <v>6</v>
    <v>0</v>
    <v>Image of Louisville, Colorado</v>
  </rv>
  <rv s="2">
    <fb>39.9758</fb>
    <v>14</v>
  </rv>
  <rv s="0">
    <v>805306368</v>
    <v>Chris Leh (Mayor)</v>
    <v>88330685-8917-33f9-f406-45f18922bc96</v>
    <v>en-US</v>
    <v>Generic</v>
  </rv>
  <rv s="4">
    <v>30</v>
  </rv>
  <rv s="5">
    <v>https://www.bing.com/search?q=louisville+colorado&amp;form=skydnc</v>
    <v>Learn more on Bing</v>
  </rv>
  <rv s="2">
    <fb>-105.14400000000001</fb>
    <v>14</v>
  </rv>
  <rv s="2">
    <fb>21226</fb>
    <v>13</v>
  </rv>
  <rv s="12">
    <v>#VALUE!</v>
    <v>en-US</v>
    <v>c997a312-c23d-87b7-92db-3706bcbe9ae4</v>
    <v>536870912</v>
    <v>1</v>
    <v>159</v>
    <v>50</v>
    <v>Louisville, Colorado</v>
    <v>9</v>
    <v>10</v>
    <v>Map</v>
    <v>11</v>
    <v>12</v>
    <v>428</v>
    <v>429</v>
    <v>430</v>
    <v>6</v>
    <v>The City of Louisville is a home rule municipality located in southeastern Boulder County, Colorado, United States. The city population was 21,226 at the 2020 United States Census. Louisville began as a mining community in 1877, experienced a ...</v>
    <v>431</v>
    <v>432</v>
    <v>434</v>
    <v>435</v>
    <v>436</v>
    <v>Louisville, Colorado</v>
    <v>437</v>
    <v>76</v>
    <v>Louisville, Colorado</v>
    <v>mdp/vdpid/5083940649623879681</v>
  </rv>
  <rv s="2">
    <fb>269837</fb>
    <v>13</v>
  </rv>
  <rv s="2">
    <fb>38974</fb>
    <v>13</v>
  </rv>
  <rv s="0">
    <v>536870912</v>
    <v>Denver</v>
    <v>5a7229b6-72d3-4bfc-a95e-9c35e297c9ff</v>
    <v>en-US</v>
    <v>Map</v>
  </rv>
  <rv s="2">
    <fb>2024468</fb>
    <v>13</v>
  </rv>
  <rv s="2">
    <fb>2339118</fb>
    <v>13</v>
  </rv>
  <rv s="3">
    <v>29</v>
    <v>11</v>
    <v>160</v>
    <v>6</v>
    <v>0</v>
    <v>Image of Colorado</v>
  </rv>
  <rv s="0">
    <v>805306368</v>
    <v>Jared Polis (Governor)</v>
    <v>5a81ae6e-56e8-4cd2-95d3-f7a1b60eaa75</v>
    <v>en-US</v>
    <v>Generic</v>
  </rv>
  <rv s="0">
    <v>805306368</v>
    <v>Dianne Primavera (Lieutenant governor)</v>
    <v>f4e53c30-335f-00af-307f-4f95e90798de</v>
    <v>en-US</v>
    <v>Generic</v>
  </rv>
  <rv s="4">
    <v>31</v>
  </rv>
  <rv s="5">
    <v>https://www.bing.com/search?q=colorado&amp;form=skydnc</v>
    <v>Learn more on Bing</v>
  </rv>
  <rv s="2">
    <fb>1002</fb>
    <v>22</v>
  </rv>
  <rv s="2">
    <fb>60629</fb>
    <v>22</v>
  </rv>
  <rv s="2">
    <fb>247800</fb>
    <v>22</v>
  </rv>
  <rv s="2">
    <fb>5773714</fb>
    <v>13</v>
  </rv>
  <rv s="2">
    <fb>0.10199999999999999</fb>
    <v>24</v>
  </rv>
  <rv s="2">
    <fb>0.13</fb>
    <v>24</v>
  </rv>
  <rv s="2">
    <fb>1.6E-2</fb>
    <v>25</v>
  </rv>
  <rv s="2">
    <fb>3.2000000000000001E-2</fb>
    <v>24</v>
  </rv>
  <rv s="2">
    <fb>0.38100000000000001</fb>
    <v>24</v>
  </rv>
  <rv s="2">
    <fb>4.4999999999999998E-2</fb>
    <v>24</v>
  </rv>
  <rv s="2">
    <fb>9.8000000000000004E-2</fb>
    <v>24</v>
  </rv>
  <rv s="2">
    <fb>0.90700000000000003</fb>
    <v>24</v>
  </rv>
  <rv s="2">
    <fb>0.21299999999999999</fb>
    <v>24</v>
  </rv>
  <rv s="2">
    <fb>0.67599999999999993</fb>
    <v>24</v>
  </rv>
  <rv s="2">
    <fb>2E-3</fb>
    <v>24</v>
  </rv>
  <rv s="2">
    <fb>7.2000000000000008E-2</fb>
    <v>24</v>
  </rv>
  <rv s="2">
    <fb>2.8999999999999998E-2</fb>
    <v>24</v>
  </rv>
  <rv s="2">
    <fb>0.23</fb>
    <v>24</v>
  </rv>
  <rv s="2">
    <fb>6.2E-2</fb>
    <v>24</v>
  </rv>
  <rv s="2">
    <fb>0.875</fb>
    <v>24</v>
  </rv>
  <rv s="13">
    <v>#VALUE!</v>
    <v>en-US</v>
    <v>a070c5c2-b22d-41d8-b869-f20e583c4f80</v>
    <v>536870912</v>
    <v>1</v>
    <v>163</v>
    <v>55</v>
    <v>Colorado</v>
    <v>9</v>
    <v>10</v>
    <v>Map</v>
    <v>11</v>
    <v>21</v>
    <v>US-CO</v>
    <v>439</v>
    <v>440</v>
    <v>441</v>
    <v>6</v>
    <v>Colorado is a landlocked state in the Mountain West subregion of the Western United States. Colorado borders Wyoming to the north, Nebraska to the northeast, Kansas to the east, Oklahoma to the southeast, New Mexico to the south, Utah to the ...</v>
    <v>442</v>
    <v>443</v>
    <v>444</v>
    <v>441</v>
    <v>447</v>
    <v>448</v>
    <v>449</v>
    <v>450</v>
    <v>451</v>
    <v>Colorado</v>
    <v>29</v>
    <v>30</v>
    <v>452</v>
    <v>453</v>
    <v>454</v>
    <v>455</v>
    <v>456</v>
    <v>457</v>
    <v>458</v>
    <v>459</v>
    <v>460</v>
    <v>461</v>
    <v>462</v>
    <v>463</v>
    <v>464</v>
    <v>465</v>
    <v>466</v>
    <v>467</v>
    <v>468</v>
    <v>Colorado</v>
    <v>mdp/vdpid/7636</v>
  </rv>
  <rv s="0">
    <v>536870912</v>
    <v>80110</v>
    <v>41b769e1-96cb-5d3b-abe4-a7b7133b2647</v>
    <v>en-US</v>
    <v>Map</v>
  </rv>
  <rv s="0">
    <v>536870912</v>
    <v>Englewood</v>
    <v>9054c682-d694-a3e1-848a-570075e9ac41</v>
    <v>en-US</v>
    <v>Map</v>
  </rv>
  <rv s="8">
    <v>#VALUE!</v>
    <v>en-US</v>
    <v>41b769e1-96cb-5d3b-abe4-a7b7133b2647</v>
    <v>536870912</v>
    <v>1</v>
    <v>166</v>
    <v>28</v>
    <v>80110</v>
    <v>29</v>
    <v>5</v>
    <v>Map</v>
    <v>471</v>
    <v>80110 is a postal code in Englewood, Colorado, United States</v>
    <v>80110</v>
    <v>80110</v>
    <v>mdp/vdpid/5083958765124845569</v>
  </rv>
  <rv s="0">
    <v>536870912</v>
    <v>Arapahoe County</v>
    <v>ff77b0af-e1be-6d07-bdce-e301d802539b</v>
    <v>en-US</v>
    <v>Map</v>
  </rv>
  <rv s="2">
    <fb>17.195799000000001</fb>
    <v>13</v>
  </rv>
  <rv s="3">
    <v>30</v>
    <v>11</v>
    <v>167</v>
    <v>6</v>
    <v>0</v>
    <v>Image of Englewood, Colorado</v>
  </rv>
  <rv s="2">
    <fb>39.646900000000002</fb>
    <v>14</v>
  </rv>
  <rv s="0">
    <v>805306368</v>
    <v>Othoniel Sierra (Mayor)</v>
    <v>d3d58831-54d8-4e4e-b3ed-6f0ee080950a</v>
    <v>en-US</v>
    <v>Generic</v>
  </rv>
  <rv s="4">
    <v>32</v>
  </rv>
  <rv s="5">
    <v>https://www.bing.com/search?q=englewood+colorado&amp;form=skydnc</v>
    <v>Learn more on Bing</v>
  </rv>
  <rv s="2">
    <fb>-104.992</fb>
    <v>14</v>
  </rv>
  <rv s="2">
    <fb>33659</fb>
    <v>13</v>
  </rv>
  <rv s="12">
    <v>#VALUE!</v>
    <v>en-US</v>
    <v>9054c682-d694-a3e1-848a-570075e9ac41</v>
    <v>536870912</v>
    <v>1</v>
    <v>168</v>
    <v>50</v>
    <v>Englewood, Colorado</v>
    <v>9</v>
    <v>10</v>
    <v>Map</v>
    <v>11</v>
    <v>12</v>
    <v>428</v>
    <v>473</v>
    <v>474</v>
    <v>6</v>
    <v>The City of Englewood is a home rule municipality located in Arapahoe County, Colorado, United States. The town population was 33,659 at the 2020 United States Census. Englewood is a part of the Denver–Aurora–Lakewood, CO Metropolitan ...</v>
    <v>475</v>
    <v>476</v>
    <v>478</v>
    <v>479</v>
    <v>480</v>
    <v>Englewood, Colorado</v>
    <v>481</v>
    <v>76</v>
    <v>Englewood, Colorado</v>
    <v>mdp/vdpid/5083958008707284993</v>
  </rv>
  <rv s="0">
    <v>536870912</v>
    <v>80501</v>
    <v>22ccd88d-e7bb-1e48-ed9d-6425ed611b39</v>
    <v>en-US</v>
    <v>Map</v>
  </rv>
  <rv s="0">
    <v>536870912</v>
    <v>Longmont</v>
    <v>8489ed9d-bb49-48c8-9d5a-4373c93eb172</v>
    <v>en-US</v>
    <v>Map</v>
  </rv>
  <rv s="8">
    <v>#VALUE!</v>
    <v>en-US</v>
    <v>22ccd88d-e7bb-1e48-ed9d-6425ed611b39</v>
    <v>536870912</v>
    <v>1</v>
    <v>171</v>
    <v>28</v>
    <v>80501</v>
    <v>29</v>
    <v>5</v>
    <v>Map</v>
    <v>484</v>
    <v>80501 is a postal code in Longmont, Colorado, United States</v>
    <v>80501</v>
    <v>80501</v>
    <v>mdp/vdpid/5083886391973117953</v>
  </rv>
  <rv s="2">
    <fb>74.979500000000002</fb>
    <v>13</v>
  </rv>
  <rv s="3">
    <v>31</v>
    <v>11</v>
    <v>172</v>
    <v>6</v>
    <v>0</v>
    <v>Image of Longmont, Colorado</v>
  </rv>
  <rv s="2">
    <fb>40.171666666667001</fb>
    <v>14</v>
  </rv>
  <rv s="0">
    <v>805306368</v>
    <v>Joan Peck (Mayor)</v>
    <v>e60edf9f-462a-322c-859e-363cf2ee03f7</v>
    <v>en-US</v>
    <v>Generic</v>
  </rv>
  <rv s="4">
    <v>33</v>
  </rv>
  <rv s="5">
    <v>https://www.bing.com/search?q=longmont+colorado&amp;form=skydnc</v>
    <v>Learn more on Bing</v>
  </rv>
  <rv s="2">
    <fb>-105.10916666667001</fb>
    <v>14</v>
  </rv>
  <rv s="2">
    <fb>98885</fb>
    <v>13</v>
  </rv>
  <rv s="12">
    <v>#VALUE!</v>
    <v>en-US</v>
    <v>8489ed9d-bb49-48c8-9d5a-4373c93eb172</v>
    <v>536870912</v>
    <v>1</v>
    <v>173</v>
    <v>50</v>
    <v>Longmont, Colorado</v>
    <v>9</v>
    <v>10</v>
    <v>Map</v>
    <v>11</v>
    <v>12</v>
    <v>428</v>
    <v>429</v>
    <v>486</v>
    <v>6</v>
    <v>Longmont is a home rule municipality located in Boulder and Weld counties, Colorado, United States. Its population was 98,885 as of the 2020 U.S. Census. Longmont is located northeast of the county seat of Boulder. Longmont is named after Longs ...</v>
    <v>487</v>
    <v>488</v>
    <v>490</v>
    <v>491</v>
    <v>492</v>
    <v>Longmont, Colorado</v>
    <v>493</v>
    <v>76</v>
    <v>Longmont, Colorado</v>
    <v>mdp/vdpid/5083892202493444097</v>
  </rv>
  <rv s="0">
    <v>536870912</v>
    <v>80651</v>
    <v>e422c9de-51eb-6281-ffc2-b6450d3401ce</v>
    <v>en-US</v>
    <v>Map</v>
  </rv>
  <rv s="0">
    <v>536870912</v>
    <v>Platteville</v>
    <v>0808f513-d461-1f48-220a-13814c1f941c</v>
    <v>en-US</v>
    <v>Map</v>
  </rv>
  <rv s="8">
    <v>#VALUE!</v>
    <v>en-US</v>
    <v>e422c9de-51eb-6281-ffc2-b6450d3401ce</v>
    <v>536870912</v>
    <v>1</v>
    <v>175</v>
    <v>28</v>
    <v>80651</v>
    <v>29</v>
    <v>5</v>
    <v>Map</v>
    <v>496</v>
    <v>80651 is a postal code in Platteville, Colorado, United States</v>
    <v>80651</v>
    <v>80651</v>
    <v>mdp/vdpid/5083893781967667201</v>
  </rv>
  <rv s="0">
    <v>536870912</v>
    <v>Weld County</v>
    <v>9b3f5920-8328-aa6b-80fb-72dcb2fe113b</v>
    <v>en-US</v>
    <v>Map</v>
  </rv>
  <rv s="2">
    <fb>7.460521</fb>
    <v>13</v>
  </rv>
  <rv s="3">
    <v>32</v>
    <v>11</v>
    <v>176</v>
    <v>6</v>
    <v>0</v>
    <v>Image of Platteville, Colorado</v>
  </rv>
  <rv s="2">
    <fb>40.214399999999998</fb>
    <v>14</v>
  </rv>
  <rv s="0">
    <v>805306368</v>
    <v>Adrienne Sandoval (Mayor)</v>
    <v>c34bffad-cc21-3dab-d71e-793bedca179d</v>
    <v>en-US</v>
    <v>Generic</v>
  </rv>
  <rv s="4">
    <v>34</v>
  </rv>
  <rv s="5">
    <v>https://www.bing.com/search?q=platteville+colorado&amp;form=skydnc</v>
    <v>Learn more on Bing</v>
  </rv>
  <rv s="2">
    <fb>-104.824</fb>
    <v>14</v>
  </rv>
  <rv s="2">
    <fb>2955</fb>
    <v>13</v>
  </rv>
  <rv s="12">
    <v>#VALUE!</v>
    <v>en-US</v>
    <v>0808f513-d461-1f48-220a-13814c1f941c</v>
    <v>536870912</v>
    <v>1</v>
    <v>177</v>
    <v>50</v>
    <v>Platteville, Colorado</v>
    <v>9</v>
    <v>10</v>
    <v>Map</v>
    <v>11</v>
    <v>12</v>
    <v>428</v>
    <v>498</v>
    <v>499</v>
    <v>6</v>
    <v>Platteville is a Statutory Town in Weld County, Colorado, United States. The population was 2,955 at the 2020 census. It is adjacent to Fort Vasquez on U.S. Highway 85.</v>
    <v>500</v>
    <v>501</v>
    <v>503</v>
    <v>504</v>
    <v>505</v>
    <v>Platteville, Colorado</v>
    <v>506</v>
    <v>76</v>
    <v>Platteville, Colorado</v>
    <v>mdp/vdpid/5083893950058594305</v>
  </rv>
  <rv s="0">
    <v>536870912</v>
    <v>80701</v>
    <v>3fd4ddbb-164b-9534-c127-5f67a3de8003</v>
    <v>en-US</v>
    <v>Map</v>
  </rv>
  <rv s="0">
    <v>536870912</v>
    <v>Fort Morgan</v>
    <v>0bd2135a-7f2b-c9ae-be9e-fa8513c4b16f</v>
    <v>en-US</v>
    <v>Map</v>
  </rv>
  <rv s="8">
    <v>#VALUE!</v>
    <v>en-US</v>
    <v>3fd4ddbb-164b-9534-c127-5f67a3de8003</v>
    <v>536870912</v>
    <v>1</v>
    <v>179</v>
    <v>28</v>
    <v>80701</v>
    <v>29</v>
    <v>5</v>
    <v>Map</v>
    <v>509</v>
    <v>80701 is a postal code in Fort Morgan, Colorado, United States</v>
    <v>80701</v>
    <v>80701</v>
    <v>mdp/vdpid/5084360627934199809</v>
  </rv>
  <rv s="0">
    <v>536870912</v>
    <v>Morgan County</v>
    <v>6ba9b497-1591-6d70-7151-937aafcabd6c</v>
    <v>en-US</v>
    <v>Map</v>
  </rv>
  <rv s="2">
    <fb>12.746494999999999</fb>
    <v>13</v>
  </rv>
  <rv s="3">
    <v>33</v>
    <v>11</v>
    <v>180</v>
    <v>6</v>
    <v>0</v>
    <v>Image of Fort Morgan, Colorado</v>
  </rv>
  <rv s="2">
    <fb>40.253300000000003</fb>
    <v>14</v>
  </rv>
  <rv s="0">
    <v>805306368</v>
    <v>Lyn Deal (Mayor)</v>
    <v>2e7252c1-d950-b8c2-474f-ac511d924e64</v>
    <v>en-US</v>
    <v>Generic</v>
  </rv>
  <rv s="4">
    <v>35</v>
  </rv>
  <rv s="5">
    <v>https://www.bing.com/search?q=fort+morgan+colorado&amp;form=skydnc</v>
    <v>Learn more on Bing</v>
  </rv>
  <rv s="2">
    <fb>-103.79900000000001</fb>
    <v>14</v>
  </rv>
  <rv s="2">
    <fb>11597</fb>
    <v>13</v>
  </rv>
  <rv s="12">
    <v>#VALUE!</v>
    <v>en-US</v>
    <v>0bd2135a-7f2b-c9ae-be9e-fa8513c4b16f</v>
    <v>536870912</v>
    <v>1</v>
    <v>181</v>
    <v>50</v>
    <v>Fort Morgan, Colorado</v>
    <v>9</v>
    <v>10</v>
    <v>Map</v>
    <v>11</v>
    <v>12</v>
    <v>428</v>
    <v>511</v>
    <v>512</v>
    <v>6</v>
    <v>Fort Morgan is the home rule municipality city that is the county seat and the most populous municipality of Morgan County, Colorado, United States. The city population was 11,597 at the 2020 United States Census. Fort Morgan is the principal ...</v>
    <v>513</v>
    <v>514</v>
    <v>516</v>
    <v>517</v>
    <v>518</v>
    <v>Fort Morgan, Colorado</v>
    <v>519</v>
    <v>76</v>
    <v>Fort Morgan, Colorado</v>
    <v>mdp/vdpid/5084306890830118913</v>
  </rv>
  <rv s="0">
    <v>536870912</v>
    <v>06051</v>
    <v>d1d2b230-c3ed-7840-c9fd-cae497b6fb03</v>
    <v>en-US</v>
    <v>Map</v>
  </rv>
  <rv s="0">
    <v>536870912</v>
    <v>New Britain</v>
    <v>88561fc3-85eb-405e-83bd-d4c40fc28cbf</v>
    <v>en-US</v>
    <v>Map</v>
  </rv>
  <rv s="8">
    <v>#VALUE!</v>
    <v>en-US</v>
    <v>d1d2b230-c3ed-7840-c9fd-cae497b6fb03</v>
    <v>536870912</v>
    <v>1</v>
    <v>184</v>
    <v>28</v>
    <v>06051</v>
    <v>29</v>
    <v>5</v>
    <v>Map</v>
    <v>522</v>
    <v>06051 is a postal code in New Britain, Connecticut, United States</v>
    <v>06051</v>
    <v>06051</v>
    <v>mdp/vdpid/5488786984333737985</v>
  </rv>
  <rv s="0">
    <v>536870912</v>
    <v>Connecticut</v>
    <v>b3ca6523-435e-4a3b-8f78-1ad900a52cf8</v>
    <v>en-US</v>
    <v>Map</v>
  </rv>
  <rv s="0">
    <v>536870912</v>
    <v>Hartford County</v>
    <v>94cecb28-fc66-23e8-ea63-b6e8987b2c25</v>
    <v>en-US</v>
    <v>Map</v>
  </rv>
  <rv s="2">
    <fb>34.776522999999997</fb>
    <v>13</v>
  </rv>
  <rv s="3">
    <v>34</v>
    <v>11</v>
    <v>185</v>
    <v>6</v>
    <v>0</v>
    <v>Image of New Britain, Connecticut</v>
  </rv>
  <rv s="2">
    <fb>41.674999999999997</fb>
    <v>14</v>
  </rv>
  <rv s="0">
    <v>805306368</v>
    <v>Erin Stewart (Mayor)</v>
    <v>4078480a-f7a3-3930-235b-fcb5559f0a42</v>
    <v>en-US</v>
    <v>Generic</v>
  </rv>
  <rv s="4">
    <v>36</v>
  </rv>
  <rv s="5">
    <v>https://www.bing.com/search?q=new+britain+connecticut&amp;form=skydnc</v>
    <v>Learn more on Bing</v>
  </rv>
  <rv s="2">
    <fb>-72.787222222221999</fb>
    <v>14</v>
  </rv>
  <rv s="2">
    <fb>74135</fb>
    <v>13</v>
  </rv>
  <rv s="6">
    <v>#VALUE!</v>
    <v>en-US</v>
    <v>88561fc3-85eb-405e-83bd-d4c40fc28cbf</v>
    <v>536870912</v>
    <v>1</v>
    <v>186</v>
    <v>8</v>
    <v>New Britain, Connecticut</v>
    <v>9</v>
    <v>10</v>
    <v>Map</v>
    <v>11</v>
    <v>12</v>
    <v>524</v>
    <v>525</v>
    <v>526</v>
    <v>6</v>
    <v>New Britain is a city in Hartford County, Connecticut, United States. It is located approximately 9 miles southwest of Hartford. The city is part of the Capitol Planning Region. According to 2020 Census, the population of the city is 74,135.</v>
    <v>527</v>
    <v>528</v>
    <v>530</v>
    <v>531</v>
    <v>532</v>
    <v>New Britain, Connecticut</v>
    <v>533</v>
    <v>New Britain, Connecticut</v>
    <v>mdp/vdpid/5488792891608268801</v>
  </rv>
  <rv s="2">
    <fb>14357</fb>
    <v>13</v>
  </rv>
  <rv s="2">
    <fb>5504</fb>
    <v>13</v>
  </rv>
  <rv s="0">
    <v>536870912</v>
    <v>Hartford</v>
    <v>b8b8ebf2-e2da-483f-8643-880dd55aad13</v>
    <v>en-US</v>
    <v>Map</v>
  </rv>
  <rv s="2">
    <fb>1352583</fb>
    <v>13</v>
  </rv>
  <rv s="2">
    <fb>1499116</fb>
    <v>13</v>
  </rv>
  <rv s="3">
    <v>35</v>
    <v>11</v>
    <v>187</v>
    <v>6</v>
    <v>0</v>
    <v>Image of Connecticut</v>
  </rv>
  <rv s="0">
    <v>536870912</v>
    <v>Bridgeport</v>
    <v>a8869591-489d-40ba-b80b-b6d1e6c19391</v>
    <v>en-US</v>
    <v>Map</v>
  </rv>
  <rv s="0">
    <v>805306368</v>
    <v>Ned Lamont (Governor)</v>
    <v>3685f682-77d1-4823-3b8f-bcb46698ef70</v>
    <v>en-US</v>
    <v>Generic</v>
  </rv>
  <rv s="0">
    <v>805306368</v>
    <v>Susan Bysiewicz (Lieutenant governor)</v>
    <v>e8219547-8f75-e4f3-3f07-7b5df6eb7c4c</v>
    <v>en-US</v>
    <v>Generic</v>
  </rv>
  <rv s="4">
    <v>37</v>
  </rv>
  <rv s="5">
    <v>https://www.bing.com/search?q=connecticut&amp;form=skydnc</v>
    <v>Learn more on Bing</v>
  </rv>
  <rv s="2">
    <fb>1075</fb>
    <v>22</v>
  </rv>
  <rv s="2">
    <fb>70331</fb>
    <v>22</v>
  </rv>
  <rv s="2">
    <fb>270500</fb>
    <v>22</v>
  </rv>
  <rv s="2">
    <fb>2.57</fb>
    <v>23</v>
  </rv>
  <rv s="2">
    <fb>3605944</fb>
    <v>13</v>
  </rv>
  <rv s="2">
    <fb>0.158</fb>
    <v>24</v>
  </rv>
  <rv s="2">
    <fb>5.0000000000000001E-3</fb>
    <v>25</v>
  </rv>
  <rv s="2">
    <fb>4.5999999999999999E-2</fb>
    <v>24</v>
  </rv>
  <rv s="2">
    <fb>0.376</fb>
    <v>24</v>
  </rv>
  <rv s="2">
    <fb>0.11599999999999999</fb>
    <v>24</v>
  </rv>
  <rv s="2">
    <fb>0.13900000000000001</fb>
    <v>24</v>
  </rv>
  <rv s="2">
    <fb>0.89900000000000002</fb>
    <v>24</v>
  </rv>
  <rv s="2">
    <fb>0.154</fb>
    <v>24</v>
  </rv>
  <rv s="2">
    <fb>0.67200000000000004</fb>
    <v>24</v>
  </rv>
  <rv s="2">
    <fb>7.0999999999999994E-2</fb>
    <v>24</v>
  </rv>
  <rv s="2">
    <fb>2.2000000000000002E-2</fb>
    <v>24</v>
  </rv>
  <rv s="2">
    <fb>5.2000000000000005E-2</fb>
    <v>24</v>
  </rv>
  <rv s="2">
    <fb>0.80799999999999994</fb>
    <v>24</v>
  </rv>
  <rv s="4">
    <v>38</v>
  </rv>
  <rv s="16">
    <v>#VALUE!</v>
    <v>en-US</v>
    <v>b3ca6523-435e-4a3b-8f78-1ad900a52cf8</v>
    <v>536870912</v>
    <v>1</v>
    <v>190</v>
    <v>191</v>
    <v>Connecticut</v>
    <v>9</v>
    <v>10</v>
    <v>Map</v>
    <v>11</v>
    <v>21</v>
    <v>US-CT</v>
    <v>535</v>
    <v>536</v>
    <v>537</v>
    <v>6</v>
    <v>Connecticut is the southernmost state in the New England region of the Northeastern United States. It borders Rhode Island to the east, Massachusetts to the north, New York to the west, and Long Island Sound to the south. Its capital is ...</v>
    <v>538</v>
    <v>539</v>
    <v>540</v>
    <v>541</v>
    <v>544</v>
    <v>545</v>
    <v>546</v>
    <v>547</v>
    <v>548</v>
    <v>Connecticut</v>
    <v>549</v>
    <v>550</v>
    <v>42</v>
    <v>551</v>
    <v>552</v>
    <v>553</v>
    <v>554</v>
    <v>555</v>
    <v>556</v>
    <v>557</v>
    <v>558</v>
    <v>559</v>
    <v>42</v>
    <v>560</v>
    <v>561</v>
    <v>461</v>
    <v>562</v>
    <v>563</v>
    <v>564</v>
    <v>Connecticut</v>
    <v>mdp/vdpid/7798</v>
  </rv>
  <rv s="0">
    <v>536870912</v>
    <v>06067</v>
    <v>dd319dce-5345-487e-a623-8bfca8369f2d</v>
    <v>en-US</v>
    <v>Map</v>
  </rv>
  <rv s="0">
    <v>536870912</v>
    <v>Rocky Hill</v>
    <v>1dff218d-15c3-9433-0d72-d234487b8204</v>
    <v>en-US</v>
    <v>Map</v>
  </rv>
  <rv s="8">
    <v>#VALUE!</v>
    <v>en-US</v>
    <v>dd319dce-5345-487e-a623-8bfca8369f2d</v>
    <v>536870912</v>
    <v>1</v>
    <v>194</v>
    <v>28</v>
    <v>06067</v>
    <v>29</v>
    <v>5</v>
    <v>Map</v>
    <v>567</v>
    <v>06067 is a postal code in Rocky Hill, Connecticut, United States</v>
    <v>06067</v>
    <v>06067</v>
    <v>mdp/vdpid/5488793067198611457</v>
  </rv>
  <rv s="2">
    <fb>35.700000000000003</fb>
    <v>13</v>
  </rv>
  <rv s="3">
    <v>36</v>
    <v>11</v>
    <v>195</v>
    <v>6</v>
    <v>0</v>
    <v>Image of Rocky Hill, Connecticut</v>
  </rv>
  <rv s="2">
    <fb>41.657222222222003</fb>
    <v>14</v>
  </rv>
  <rv s="5">
    <v>https://www.bing.com/search?q=rocky+hill+connecticut&amp;form=skydnc</v>
    <v>Learn more on Bing</v>
  </rv>
  <rv s="2">
    <fb>-72.66</fb>
    <v>14</v>
  </rv>
  <rv s="2">
    <fb>20845</fb>
    <v>13</v>
  </rv>
  <rv s="15">
    <v>#VALUE!</v>
    <v>en-US</v>
    <v>1dff218d-15c3-9433-0d72-d234487b8204</v>
    <v>536870912</v>
    <v>1</v>
    <v>196</v>
    <v>112</v>
    <v>Rocky Hill, Connecticut</v>
    <v>9</v>
    <v>10</v>
    <v>Map</v>
    <v>11</v>
    <v>12</v>
    <v>524</v>
    <v>525</v>
    <v>569</v>
    <v>6</v>
    <v>Rocky Hill is a town in Hartford County, Connecticut, United States. The town is part of the Capitol Planning Region. The population was 20,845 at the 2020 census. It was originally land of the Wangunks. Europeans began to settle the area of ...</v>
    <v>570</v>
    <v>571</v>
    <v>572</v>
    <v>573</v>
    <v>Rocky Hill, Connecticut</v>
    <v>574</v>
    <v>Rocky Hill, Connecticut</v>
    <v>mdp/vdpid/5488790591217074177</v>
  </rv>
  <rv s="0">
    <v>536870912</v>
    <v>06111</v>
    <v>8ce83320-a2fd-dc4a-246e-b05352e07a3a</v>
    <v>en-US</v>
    <v>Map</v>
  </rv>
  <rv s="0">
    <v>536870912</v>
    <v>Newington</v>
    <v>547082fa-f72b-44aa-5efd-698d12cac797</v>
    <v>en-US</v>
    <v>Map</v>
  </rv>
  <rv s="8">
    <v>#VALUE!</v>
    <v>en-US</v>
    <v>8ce83320-a2fd-dc4a-246e-b05352e07a3a</v>
    <v>536870912</v>
    <v>1</v>
    <v>199</v>
    <v>28</v>
    <v>06111</v>
    <v>29</v>
    <v>5</v>
    <v>Map</v>
    <v>577</v>
    <v>06111 is a postal code in Newington, Connecticut, United States</v>
    <v>06111</v>
    <v>06111</v>
    <v>mdp/vdpid/5488792898486927361</v>
  </rv>
  <rv s="2">
    <fb>34.200000000000003</fb>
    <v>13</v>
  </rv>
  <rv s="3">
    <v>37</v>
    <v>11</v>
    <v>200</v>
    <v>6</v>
    <v>0</v>
    <v>Image of Newington, Connecticut</v>
  </rv>
  <rv s="2">
    <fb>41.687222222221997</fb>
    <v>14</v>
  </rv>
  <rv s="0">
    <v>805306368</v>
    <v>Jon Trister (Mayor)</v>
    <v>0715abf9-e8c6-f4ee-b3aa-761a304ff499</v>
    <v>en-US</v>
    <v>Generic</v>
  </rv>
  <rv s="4">
    <v>39</v>
  </rv>
  <rv s="5">
    <v>https://www.bing.com/search?q=newington+connecticut&amp;form=skydnc</v>
    <v>Learn more on Bing</v>
  </rv>
  <rv s="2">
    <fb>-72.73</fb>
    <v>14</v>
  </rv>
  <rv s="2">
    <fb>30536</fb>
    <v>13</v>
  </rv>
  <rv s="6">
    <v>#VALUE!</v>
    <v>en-US</v>
    <v>547082fa-f72b-44aa-5efd-698d12cac797</v>
    <v>536870912</v>
    <v>1</v>
    <v>201</v>
    <v>8</v>
    <v>Newington, Connecticut</v>
    <v>9</v>
    <v>10</v>
    <v>Map</v>
    <v>11</v>
    <v>12</v>
    <v>524</v>
    <v>525</v>
    <v>579</v>
    <v>6</v>
    <v>Newington is a town in Hartford County, Connecticut, United States. The town is part of the Capitol Planning Region. Located 8 miles south of downtown Hartford, Newington is an older, mainly residential suburb located in Greater Hartford. As of ...</v>
    <v>580</v>
    <v>581</v>
    <v>583</v>
    <v>584</v>
    <v>585</v>
    <v>Newington, Connecticut</v>
    <v>586</v>
    <v>Newington, Connecticut</v>
    <v>mdp/vdpid/5488790066610307073</v>
  </rv>
  <rv s="0">
    <v>536870912</v>
    <v>32803</v>
    <v>95a118d9-ee34-609b-989b-772d0b118b43</v>
    <v>en-US</v>
    <v>Map</v>
  </rv>
  <rv s="0">
    <v>536870912</v>
    <v>Orlando</v>
    <v>8eea2eec-4a57-4f52-b19d-0a2cde213716</v>
    <v>en-US</v>
    <v>Map</v>
  </rv>
  <rv s="8">
    <v>#VALUE!</v>
    <v>en-US</v>
    <v>95a118d9-ee34-609b-989b-772d0b118b43</v>
    <v>536870912</v>
    <v>1</v>
    <v>204</v>
    <v>28</v>
    <v>32803</v>
    <v>29</v>
    <v>5</v>
    <v>Map</v>
    <v>589</v>
    <v>32803 is a postal code in Orlando, Florida, United States</v>
    <v>32803</v>
    <v>32803</v>
    <v>mdp/vdpid/5498691872622641153</v>
  </rv>
  <rv s="0">
    <v>536870912</v>
    <v>Florida</v>
    <v>5fece3f4-e8e8-4159-843e-f725a930ad50</v>
    <v>en-US</v>
    <v>Map</v>
  </rv>
  <rv s="0">
    <v>536870912</v>
    <v>Orange County</v>
    <v>824d80c4-ad5d-f111-bd51-55fe35512c9c</v>
    <v>en-US</v>
    <v>Map</v>
  </rv>
  <rv s="2">
    <fb>308.41000000000003</fb>
    <v>13</v>
  </rv>
  <rv s="3">
    <v>38</v>
    <v>11</v>
    <v>205</v>
    <v>6</v>
    <v>0</v>
    <v>Image of Orlando, Florida</v>
  </rv>
  <rv s="2">
    <fb>28.533611111111</fb>
    <v>14</v>
  </rv>
  <rv s="0">
    <v>805306368</v>
    <v>Buddy Dyer (Mayor)</v>
    <v>943bd178-b8ac-4cf4-75bf-2e327ea9805c</v>
    <v>en-US</v>
    <v>Generic</v>
  </rv>
  <rv s="4">
    <v>40</v>
  </rv>
  <rv s="5">
    <v>https://www.bing.com/search?q=orlando+florida&amp;form=skydnc</v>
    <v>Learn more on Bing</v>
  </rv>
  <rv s="2">
    <fb>-81.386666666666997</fb>
    <v>14</v>
  </rv>
  <rv s="2">
    <fb>307573</fb>
    <v>13</v>
  </rv>
  <rv s="6">
    <v>#VALUE!</v>
    <v>en-US</v>
    <v>8eea2eec-4a57-4f52-b19d-0a2cde213716</v>
    <v>536870912</v>
    <v>1</v>
    <v>206</v>
    <v>8</v>
    <v>Orlando, Florida</v>
    <v>9</v>
    <v>10</v>
    <v>Map</v>
    <v>11</v>
    <v>12</v>
    <v>591</v>
    <v>592</v>
    <v>593</v>
    <v>6</v>
    <v>Orlando is a city in, and the county seat of, Orange County, Florida, United States. Part of Central Florida, it is the center of the Orlando metropolitan area, which had a population of 2,509,831 in 2017, according to the U.S. Census Bureau. It ...</v>
    <v>594</v>
    <v>595</v>
    <v>597</v>
    <v>598</v>
    <v>599</v>
    <v>Orlando, Florida</v>
    <v>600</v>
    <v>Orlando, Florida</v>
    <v>mdp/vdpid/5498704168812019713</v>
  </rv>
  <rv s="2">
    <fb>170304</fb>
    <v>13</v>
  </rv>
  <rv s="2">
    <fb>116240</fb>
    <v>13</v>
  </rv>
  <rv s="0">
    <v>536870912</v>
    <v>Tallahassee</v>
    <v>fe8036d9-2764-4483-9405-f07a59b69915</v>
    <v>en-US</v>
    <v>Map</v>
  </rv>
  <rv s="2">
    <fb>7300494</fb>
    <v>13</v>
  </rv>
  <rv s="2">
    <fb>9301642</fb>
    <v>13</v>
  </rv>
  <rv s="3">
    <v>39</v>
    <v>11</v>
    <v>207</v>
    <v>6</v>
    <v>0</v>
    <v>Image of Florida</v>
  </rv>
  <rv s="0">
    <v>536870912</v>
    <v>Jacksonville</v>
    <v>8bd6021b-ea7f-4470-a29b-042b1c82e07f</v>
    <v>en-US</v>
    <v>Map</v>
  </rv>
  <rv s="0">
    <v>805306368</v>
    <v>Ron DeSantis (Governor)</v>
    <v>1ed346c3-9ad7-8e78-ae55-5ed54b15749a</v>
    <v>en-US</v>
    <v>Generic</v>
  </rv>
  <rv s="0">
    <v>805306368</v>
    <v>Jeanette Nuñez (Lieutenant governor)</v>
    <v>521859d8-c46c-b08b-cb47-7344118c3236</v>
    <v>en-US</v>
    <v>Generic</v>
  </rv>
  <rv s="4">
    <v>41</v>
  </rv>
  <rv s="5">
    <v>https://www.bing.com/search?q=florida&amp;form=skydnc</v>
    <v>Learn more on Bing</v>
  </rv>
  <rv s="2">
    <fb>47507</fb>
    <v>22</v>
  </rv>
  <rv s="2">
    <fb>159000</fb>
    <v>22</v>
  </rv>
  <rv s="2">
    <fb>2.63</fb>
    <v>23</v>
  </rv>
  <rv s="2">
    <fb>21538187</fb>
    <v>13</v>
  </rv>
  <rv s="2">
    <fb>9.6000000000000002E-2</fb>
    <v>24</v>
  </rv>
  <rv s="2">
    <fb>0.19399999999999998</fb>
    <v>24</v>
  </rv>
  <rv s="2">
    <fb>2.7999999999999997E-2</fb>
    <v>24</v>
  </rv>
  <rv s="2">
    <fb>0.27300000000000002</fb>
    <v>24</v>
  </rv>
  <rv s="2">
    <fb>0.16800000000000001</fb>
    <v>24</v>
  </rv>
  <rv s="2">
    <fb>0.19699999999999998</fb>
    <v>24</v>
  </rv>
  <rv s="2">
    <fb>0.86900000000000011</fb>
    <v>24</v>
  </rv>
  <rv s="2">
    <fb>0.245</fb>
    <v>24</v>
  </rv>
  <rv s="2">
    <fb>0.58799999999999997</fb>
    <v>24</v>
  </rv>
  <rv s="2">
    <fb>8.5000000000000006E-2</fb>
    <v>24</v>
  </rv>
  <rv s="2">
    <fb>0.02</fb>
    <v>24</v>
  </rv>
  <rv s="2">
    <fb>0.20300000000000001</fb>
    <v>24</v>
  </rv>
  <rv s="2">
    <fb>0.77700000000000002</fb>
    <v>24</v>
  </rv>
  <rv s="7">
    <v>#VALUE!</v>
    <v>en-US</v>
    <v>5fece3f4-e8e8-4159-843e-f725a930ad50</v>
    <v>536870912</v>
    <v>1</v>
    <v>210</v>
    <v>20</v>
    <v>Florida</v>
    <v>9</v>
    <v>10</v>
    <v>Map</v>
    <v>11</v>
    <v>21</v>
    <v>US-FL</v>
    <v>602</v>
    <v>603</v>
    <v>604</v>
    <v>6</v>
    <v>Florida is a state in the Southeastern region of the United States. It borders the Gulf of Mexico to the west, Alabama to the northwest, Georgia to the north, the Atlantic Ocean to the east, and the Straits of Florida and Cuba to the south. ...</v>
    <v>605</v>
    <v>606</v>
    <v>607</v>
    <v>608</v>
    <v>611</v>
    <v>612</v>
    <v>449</v>
    <v>613</v>
    <v>614</v>
    <v>Florida</v>
    <v>29</v>
    <v>615</v>
    <v>616</v>
    <v>617</v>
    <v>618</v>
    <v>552</v>
    <v>619</v>
    <v>620</v>
    <v>621</v>
    <v>622</v>
    <v>623</v>
    <v>624</v>
    <v>625</v>
    <v>42</v>
    <v>626</v>
    <v>627</v>
    <v>628</v>
    <v>212</v>
    <v>629</v>
    <v>564</v>
    <v>Florida</v>
    <v>mdp/vdpid/11032</v>
  </rv>
  <rv s="0">
    <v>536870912</v>
    <v>33138</v>
    <v>95bab1ba-4fc7-a1dc-f63c-c8f9052e3b60</v>
    <v>en-US</v>
    <v>Map</v>
  </rv>
  <rv s="0">
    <v>536870912</v>
    <v>Miami</v>
    <v>0f9ee715-4425-4f86-a2e6-2fe7befe1ac6</v>
    <v>en-US</v>
    <v>Map</v>
  </rv>
  <rv s="8">
    <v>#VALUE!</v>
    <v>en-US</v>
    <v>95bab1ba-4fc7-a1dc-f63c-c8f9052e3b60</v>
    <v>536870912</v>
    <v>1</v>
    <v>213</v>
    <v>28</v>
    <v>33138</v>
    <v>29</v>
    <v>5</v>
    <v>Map</v>
    <v>632</v>
    <v>33138 is a postal code in Miami, Florida, United States</v>
    <v>33138</v>
    <v>33138</v>
    <v>mdp/vdpid/5502110108663939073</v>
  </rv>
  <rv s="0">
    <v>536870912</v>
    <v>Miami-Dade County</v>
    <v>011ca011-9462-caa9-fe46-e0bfd960472e</v>
    <v>en-US</v>
    <v>Map</v>
  </rv>
  <rv s="2">
    <fb>145.204218</fb>
    <v>13</v>
  </rv>
  <rv s="3">
    <v>40</v>
    <v>11</v>
    <v>214</v>
    <v>6</v>
    <v>0</v>
    <v>Image of Miami</v>
  </rv>
  <rv s="2">
    <fb>25.783333333333001</fb>
    <v>14</v>
  </rv>
  <rv s="0">
    <v>805306368</v>
    <v>Francis Suarez (Mayor)</v>
    <v>e0123078-942d-04f1-659c-2e1b624aa4bc</v>
    <v>en-US</v>
    <v>Generic</v>
  </rv>
  <rv s="4">
    <v>42</v>
  </rv>
  <rv s="5">
    <v>https://www.bing.com/search?q=miami+florida&amp;form=skydnc</v>
    <v>Learn more on Bing</v>
  </rv>
  <rv s="2">
    <fb>-80.216666666666995</fb>
    <v>14</v>
  </rv>
  <rv s="2">
    <fb>449514</fb>
    <v>13</v>
  </rv>
  <rv s="12">
    <v>#VALUE!</v>
    <v>en-US</v>
    <v>0f9ee715-4425-4f86-a2e6-2fe7befe1ac6</v>
    <v>536870912</v>
    <v>1</v>
    <v>215</v>
    <v>50</v>
    <v>Miami</v>
    <v>9</v>
    <v>10</v>
    <v>Map</v>
    <v>11</v>
    <v>216</v>
    <v>591</v>
    <v>634</v>
    <v>635</v>
    <v>6</v>
    <v>Miami, officially the City of Miami, is a coastal metropolis and the seat of Miami-Dade County in South Florida. With a population of 442,241 as of the 2020 census, it is the second-most populous city in the U.S. state of Florida after ...</v>
    <v>636</v>
    <v>637</v>
    <v>639</v>
    <v>640</v>
    <v>641</v>
    <v>Miami</v>
    <v>642</v>
    <v>564</v>
    <v>Miami</v>
    <v>mdp/vdpid/5502110112036159489</v>
  </rv>
  <rv s="0">
    <v>536870912</v>
    <v>33166</v>
    <v>0fea9c67-6eec-fc0f-07d0-12fec7575bef</v>
    <v>en-US</v>
    <v>Map</v>
  </rv>
  <rv s="8">
    <v>#VALUE!</v>
    <v>en-US</v>
    <v>0fea9c67-6eec-fc0f-07d0-12fec7575bef</v>
    <v>536870912</v>
    <v>1</v>
    <v>219</v>
    <v>28</v>
    <v>33166</v>
    <v>29</v>
    <v>5</v>
    <v>Map</v>
    <v>632</v>
    <v>33166 is a postal code in Miami, Florida, United States</v>
    <v>33166</v>
    <v>33166</v>
    <v>mdp/vdpid/5502112446619320321</v>
  </rv>
  <rv s="0">
    <v>536870912</v>
    <v>33566</v>
    <v>cc3b8d2c-a4cf-f9df-42c3-6b251102049f</v>
    <v>en-US</v>
    <v>Map</v>
  </rv>
  <rv s="0">
    <v>536870912</v>
    <v>Plant City</v>
    <v>d2107d3f-a3ee-3c7c-e9b0-658811db2ad7</v>
    <v>en-US</v>
    <v>Map</v>
  </rv>
  <rv s="8">
    <v>#VALUE!</v>
    <v>en-US</v>
    <v>cc3b8d2c-a4cf-f9df-42c3-6b251102049f</v>
    <v>536870912</v>
    <v>1</v>
    <v>222</v>
    <v>28</v>
    <v>33566</v>
    <v>29</v>
    <v>5</v>
    <v>Map</v>
    <v>647</v>
    <v>33566 is a postal code in Plant City, Florida, United States</v>
    <v>33566</v>
    <v>33566</v>
    <v>mdp/vdpid/5501326528471891969</v>
  </rv>
  <rv s="0">
    <v>536870912</v>
    <v>Hillsborough County</v>
    <v>366fb54c-1a26-14b2-1209-1d86628e4e12</v>
    <v>en-US</v>
    <v>Map</v>
  </rv>
  <rv s="2">
    <fb>72.735408000000007</fb>
    <v>13</v>
  </rv>
  <rv s="3">
    <v>41</v>
    <v>11</v>
    <v>223</v>
    <v>6</v>
    <v>0</v>
    <v>Image of Plant City, Florida</v>
  </rv>
  <rv s="2">
    <fb>28.016666666667</fb>
    <v>14</v>
  </rv>
  <rv s="0">
    <v>805306368</v>
    <v>Nathan Kilton (Mayor)</v>
    <v>2a9df6bd-ebad-22fe-fe65-cfb1621b1ddb</v>
    <v>en-US</v>
    <v>Generic</v>
  </rv>
  <rv s="4">
    <v>43</v>
  </rv>
  <rv s="5">
    <v>https://www.bing.com/search?q=plant+city+florida&amp;form=skydnc</v>
    <v>Learn more on Bing</v>
  </rv>
  <rv s="2">
    <fb>-82.133333333332999</fb>
    <v>14</v>
  </rv>
  <rv s="2">
    <fb>39764</fb>
    <v>13</v>
  </rv>
  <rv s="6">
    <v>#VALUE!</v>
    <v>en-US</v>
    <v>d2107d3f-a3ee-3c7c-e9b0-658811db2ad7</v>
    <v>536870912</v>
    <v>1</v>
    <v>224</v>
    <v>8</v>
    <v>Plant City, Florida</v>
    <v>9</v>
    <v>10</v>
    <v>Map</v>
    <v>11</v>
    <v>12</v>
    <v>591</v>
    <v>649</v>
    <v>650</v>
    <v>6</v>
    <v>Plant City is an incorporated city in Hillsborough County, Florida, United States, approximately midway between Brandon and Lakeland along Interstate 4. It is part of the Tampa Bay area. The population was 39,764 at the 2020 census.</v>
    <v>651</v>
    <v>652</v>
    <v>654</v>
    <v>655</v>
    <v>656</v>
    <v>Plant City, Florida</v>
    <v>657</v>
    <v>Plant City, Florida</v>
    <v>mdp/vdpid/5501324685075283970</v>
  </rv>
  <rv s="0">
    <v>536870912</v>
    <v>33880</v>
    <v>4ece5406-b97b-75ce-24e8-15dc816493c6</v>
    <v>en-US</v>
    <v>Map</v>
  </rv>
  <rv s="0">
    <v>536870912</v>
    <v>Winter Haven</v>
    <v>de98c0fd-bcf8-81c4-335c-7a75b59424f3</v>
    <v>en-US</v>
    <v>Map</v>
  </rv>
  <rv s="8">
    <v>#VALUE!</v>
    <v>en-US</v>
    <v>4ece5406-b97b-75ce-24e8-15dc816493c6</v>
    <v>536870912</v>
    <v>1</v>
    <v>227</v>
    <v>28</v>
    <v>33880</v>
    <v>29</v>
    <v>5</v>
    <v>Map</v>
    <v>660</v>
    <v>33880 is a postal code in Winter Haven, Florida, United States</v>
    <v>33880</v>
    <v>33880</v>
    <v>mdp/vdpid/5501338356258177025</v>
  </rv>
  <rv s="0">
    <v>536870912</v>
    <v>Polk County</v>
    <v>afefd155-caf7-2301-d449-21a89dc1cc6c</v>
    <v>en-US</v>
    <v>Map</v>
  </rv>
  <rv s="2">
    <fb>103.424869</fb>
    <v>13</v>
  </rv>
  <rv s="3">
    <v>42</v>
    <v>11</v>
    <v>228</v>
    <v>6</v>
    <v>0</v>
    <v>Image of Winter Haven, Florida</v>
  </rv>
  <rv s="2">
    <fb>28.033333333333001</fb>
    <v>14</v>
  </rv>
  <rv s="4">
    <v>44</v>
  </rv>
  <rv s="5">
    <v>https://www.bing.com/search?q=winter+haven+florida&amp;form=skydnc</v>
    <v>Learn more on Bing</v>
  </rv>
  <rv s="2">
    <fb>-81.716666666666995</fb>
    <v>14</v>
  </rv>
  <rv s="2">
    <fb>49219</fb>
    <v>13</v>
  </rv>
  <rv s="6">
    <v>#VALUE!</v>
    <v>en-US</v>
    <v>de98c0fd-bcf8-81c4-335c-7a75b59424f3</v>
    <v>536870912</v>
    <v>1</v>
    <v>229</v>
    <v>8</v>
    <v>Winter Haven, Florida</v>
    <v>9</v>
    <v>10</v>
    <v>Map</v>
    <v>11</v>
    <v>12</v>
    <v>591</v>
    <v>662</v>
    <v>663</v>
    <v>6</v>
    <v>Winter Haven is a city in Polk County, Florida, United States. Neighboring Lakeland to its east, Winter Haven is located about 51 miles east of Tampa and about 47 miles southwest of Orlando. The city's population was 49,219 at the 2020 census, ...</v>
    <v>664</v>
    <v>665</v>
    <v>666</v>
    <v>667</v>
    <v>668</v>
    <v>Winter Haven, Florida</v>
    <v>669</v>
    <v>Winter Haven, Florida</v>
    <v>mdp/vdpid/5501334994724847617</v>
  </rv>
  <rv s="0">
    <v>536870912</v>
    <v>34420</v>
    <v>98d74f35-66e4-63e4-3bd6-858e71112153</v>
    <v>en-US</v>
    <v>Map</v>
  </rv>
  <rv s="0">
    <v>536870912</v>
    <v>Belleview</v>
    <v>fc640af4-4c76-cc53-8588-2e91a276f869</v>
    <v>en-US</v>
    <v>Map</v>
  </rv>
  <rv s="8">
    <v>#VALUE!</v>
    <v>en-US</v>
    <v>98d74f35-66e4-63e4-3bd6-858e71112153</v>
    <v>536870912</v>
    <v>1</v>
    <v>231</v>
    <v>28</v>
    <v>34420</v>
    <v>29</v>
    <v>5</v>
    <v>Map</v>
    <v>672</v>
    <v>34420 is a postal code in Belleview, Florida, United States</v>
    <v>34420</v>
    <v>34420</v>
    <v>mdp/vdpid/5498248444730408961</v>
  </rv>
  <rv s="0">
    <v>536870912</v>
    <v>Marion County</v>
    <v>6225697e-962c-b4a8-629c-9b2f67691f79</v>
    <v>en-US</v>
    <v>Map</v>
  </rv>
  <rv s="2">
    <fb>9.8633159999999993</fb>
    <v>13</v>
  </rv>
  <rv s="3">
    <v>43</v>
    <v>11</v>
    <v>232</v>
    <v>6</v>
    <v>0</v>
    <v>Image of Belleview, Florida</v>
  </rv>
  <rv s="2">
    <fb>29.061388888888999</fb>
    <v>14</v>
  </rv>
  <rv s="0">
    <v>805306368</v>
    <v>Christine Dobkowski (Mayor)</v>
    <v>ac99daea-ceb2-8c6d-3c2c-17708f06d217</v>
    <v>en-US</v>
    <v>Generic</v>
  </rv>
  <rv s="4">
    <v>45</v>
  </rv>
  <rv s="5">
    <v>https://www.bing.com/search?q=belleview+florida&amp;form=skydnc</v>
    <v>Learn more on Bing</v>
  </rv>
  <rv s="2">
    <fb>-82.055000000000007</fb>
    <v>14</v>
  </rv>
  <rv s="2">
    <fb>5413</fb>
    <v>13</v>
  </rv>
  <rv s="6">
    <v>#VALUE!</v>
    <v>en-US</v>
    <v>fc640af4-4c76-cc53-8588-2e91a276f869</v>
    <v>536870912</v>
    <v>1</v>
    <v>233</v>
    <v>8</v>
    <v>Belleview, Florida</v>
    <v>9</v>
    <v>10</v>
    <v>Map</v>
    <v>11</v>
    <v>12</v>
    <v>591</v>
    <v>674</v>
    <v>675</v>
    <v>6</v>
    <v>Belleview is a city in Marion County, Florida, United States. The population was 5,413 at the 2020 census, up from 4,492 in 2010. It is part of the Ocala Metropolitan Statistical Area. The city's name comes from the French words belle and vue, ...</v>
    <v>676</v>
    <v>677</v>
    <v>679</v>
    <v>680</v>
    <v>681</v>
    <v>Belleview, Florida</v>
    <v>682</v>
    <v>Belleview, Florida</v>
    <v>mdp/vdpid/5498247657358884865</v>
  </rv>
  <rv s="0">
    <v>536870912</v>
    <v>30313</v>
    <v>4008751c-0b06-bbf0-7da1-1c38e30ad484</v>
    <v>en-US</v>
    <v>Map</v>
  </rv>
  <rv s="0">
    <v>536870912</v>
    <v>Atlanta</v>
    <v>1a92f3fa-61f9-4e89-b606-40c945cf18d1</v>
    <v>en-US</v>
    <v>Map</v>
  </rv>
  <rv s="8">
    <v>#VALUE!</v>
    <v>en-US</v>
    <v>4008751c-0b06-bbf0-7da1-1c38e30ad484</v>
    <v>536870912</v>
    <v>1</v>
    <v>236</v>
    <v>28</v>
    <v>30313</v>
    <v>29</v>
    <v>5</v>
    <v>Map</v>
    <v>685</v>
    <v>30313 is a postal code in Atlanta, Georgia, United States</v>
    <v>30313</v>
    <v>30313</v>
    <v>mdp/vdpid/5495142129514577921</v>
  </rv>
  <rv s="0">
    <v>536870912</v>
    <v>Georgia</v>
    <v>84604bc7-2c47-4f8d-8ea5-b6ac8c018a20</v>
    <v>en-US</v>
    <v>Map</v>
  </rv>
  <rv s="0">
    <v>536870912</v>
    <v>DeKalb County</v>
    <v>98248223-6f16-7d66-6c35-73cf788eed73</v>
    <v>en-US</v>
    <v>Map</v>
  </rv>
  <rv s="2">
    <fb>347.99629299999998</fb>
    <v>13</v>
  </rv>
  <rv s="3">
    <v>44</v>
    <v>11</v>
    <v>237</v>
    <v>6</v>
    <v>0</v>
    <v>Image of Atlanta</v>
  </rv>
  <rv s="2">
    <fb>33.756944444444002</fb>
    <v>14</v>
  </rv>
  <rv s="0">
    <v>805306368</v>
    <v>Andre Dickens (Mayor)</v>
    <v>918e8ffb-f796-6aa8-b55d-975746d23fdb</v>
    <v>en-US</v>
    <v>Generic</v>
  </rv>
  <rv s="4">
    <v>46</v>
  </rv>
  <rv s="5">
    <v>https://www.bing.com/search?q=atlanta+georgia&amp;form=skydnc</v>
    <v>Learn more on Bing</v>
  </rv>
  <rv s="2">
    <fb>-84.390277777777996</fb>
    <v>14</v>
  </rv>
  <rv s="2">
    <fb>498715</fb>
    <v>13</v>
  </rv>
  <rv s="12">
    <v>#VALUE!</v>
    <v>en-US</v>
    <v>1a92f3fa-61f9-4e89-b606-40c945cf18d1</v>
    <v>536870912</v>
    <v>1</v>
    <v>238</v>
    <v>50</v>
    <v>Atlanta</v>
    <v>9</v>
    <v>10</v>
    <v>Map</v>
    <v>11</v>
    <v>12</v>
    <v>687</v>
    <v>688</v>
    <v>689</v>
    <v>6</v>
    <v>Atlanta is the capital and most populous city in the U.S. state of Georgia. It is the seat of Fulton County, and a portion of the city extends into neighboring DeKalb County. With a population of 498,715 living within the city limits, Atlanta is ...</v>
    <v>690</v>
    <v>691</v>
    <v>693</v>
    <v>694</v>
    <v>695</v>
    <v>Atlanta</v>
    <v>696</v>
    <v>564</v>
    <v>Atlanta</v>
    <v>mdp/vdpid/5495142157364756481</v>
  </rv>
  <rv s="2">
    <fb>153909</fb>
    <v>13</v>
  </rv>
  <rv s="2">
    <fb>51675</fb>
    <v>13</v>
  </rv>
  <rv s="2">
    <fb>3574362</fb>
    <v>13</v>
  </rv>
  <rv s="2">
    <fb>4218776</fb>
    <v>13</v>
  </rv>
  <rv s="3">
    <v>45</v>
    <v>11</v>
    <v>239</v>
    <v>6</v>
    <v>0</v>
    <v>Image of Georgia</v>
  </rv>
  <rv s="0">
    <v>805306368</v>
    <v>Brian Kemp (Governor)</v>
    <v>6dd4f848-98dc-60f8-90b2-87c7458743fa</v>
    <v>en-US</v>
    <v>Generic</v>
  </rv>
  <rv s="0">
    <v>805306368</v>
    <v>Burt Jones (Lieutenant governor)</v>
    <v>abaf10be-2391-4b78-4c82-8c17faa8bf28</v>
    <v>en-US</v>
    <v>Generic</v>
  </rv>
  <rv s="4">
    <v>47</v>
  </rv>
  <rv s="5">
    <v>https://www.bing.com/search?q=georgia+u+s+state&amp;form=skydnc</v>
    <v>Learn more on Bing</v>
  </rv>
  <rv s="2">
    <fb>879</fb>
    <v>22</v>
  </rv>
  <rv s="2">
    <fb>49620</fb>
    <v>22</v>
  </rv>
  <rv s="2">
    <fb>148100</fb>
    <v>22</v>
  </rv>
  <rv s="2">
    <fb>2.73</fb>
    <v>23</v>
  </rv>
  <rv s="2">
    <fb>10711908</fb>
    <v>13</v>
  </rv>
  <rv s="2">
    <fb>0.128</fb>
    <v>24</v>
  </rv>
  <rv s="2">
    <fb>0.04</fb>
    <v>24</v>
  </rv>
  <rv s="2">
    <fb>0.28800000000000003</fb>
    <v>24</v>
  </rv>
  <rv s="2">
    <fb>0.317</fb>
    <v>24</v>
  </rv>
  <rv s="2">
    <fb>0.85400000000000009</fb>
    <v>24</v>
  </rv>
  <rv s="2">
    <fb>9.4E-2</fb>
    <v>24</v>
  </rv>
  <rv s="2">
    <fb>0.623</fb>
    <v>24</v>
  </rv>
  <rv s="2">
    <fb>8.8000000000000009E-2</fb>
    <v>24</v>
  </rv>
  <rv s="2">
    <fb>0.61599999999999999</fb>
    <v>24</v>
  </rv>
  <rv s="7">
    <v>#VALUE!</v>
    <v>en-US</v>
    <v>84604bc7-2c47-4f8d-8ea5-b6ac8c018a20</v>
    <v>536870912</v>
    <v>1</v>
    <v>242</v>
    <v>20</v>
    <v>Georgia</v>
    <v>9</v>
    <v>10</v>
    <v>Map</v>
    <v>11</v>
    <v>21</v>
    <v>US-GA</v>
    <v>698</v>
    <v>699</v>
    <v>685</v>
    <v>6</v>
    <v>Georgia is a state in the Southeastern region of the United States. It borders Tennessee to the northwest, North Carolina to the north, South Carolina to the northeast, Florida to the south, and Alabama to the west. Of the 50 United States, ...</v>
    <v>700</v>
    <v>701</v>
    <v>702</v>
    <v>685</v>
    <v>705</v>
    <v>706</v>
    <v>707</v>
    <v>708</v>
    <v>709</v>
    <v>Georgia</v>
    <v>29</v>
    <v>710</v>
    <v>711</v>
    <v>226</v>
    <v>712</v>
    <v>552</v>
    <v>713</v>
    <v>714</v>
    <v>715</v>
    <v>459</v>
    <v>716</v>
    <v>717</v>
    <v>718</v>
    <v>42</v>
    <v>719</v>
    <v>627</v>
    <v>624</v>
    <v>217</v>
    <v>720</v>
    <v>564</v>
    <v>Georgia</v>
    <v>mdp/vdpid/12004</v>
  </rv>
  <rv s="0">
    <v>536870912</v>
    <v>30324</v>
    <v>6f696afd-4f67-ca60-ca12-2eefc4092822</v>
    <v>en-US</v>
    <v>Map</v>
  </rv>
  <rv s="8">
    <v>#VALUE!</v>
    <v>en-US</v>
    <v>6f696afd-4f67-ca60-ca12-2eefc4092822</v>
    <v>536870912</v>
    <v>1</v>
    <v>245</v>
    <v>28</v>
    <v>30324</v>
    <v>29</v>
    <v>5</v>
    <v>Map</v>
    <v>685</v>
    <v>30324 is a postal code in Atlanta, Georgia, United States</v>
    <v>30324</v>
    <v>30324</v>
    <v>mdp/vdpid/5484633685141487617</v>
  </rv>
  <rv s="0">
    <v>536870912</v>
    <v>30334</v>
    <v>a2448286-f006-f062-fecb-4d5be90e2f46</v>
    <v>en-US</v>
    <v>Map</v>
  </rv>
  <rv s="8">
    <v>#VALUE!</v>
    <v>en-US</v>
    <v>a2448286-f006-f062-fecb-4d5be90e2f46</v>
    <v>536870912</v>
    <v>1</v>
    <v>248</v>
    <v>28</v>
    <v>30334</v>
    <v>29</v>
    <v>5</v>
    <v>Map</v>
    <v>685</v>
    <v>30334 is a postal code in Atlanta, Georgia, United States</v>
    <v>30334</v>
    <v>30334</v>
    <v>mdp/vdpid/5495142164864172033</v>
  </rv>
  <rv s="0">
    <v>536870912</v>
    <v>08889</v>
    <v>8543ebc4-d7b7-dff0-dec9-987a6f2a9947</v>
    <v>en-US</v>
    <v>Map</v>
  </rv>
  <rv s="0">
    <v>536870912</v>
    <v>Whitehouse Station</v>
    <v>b3aa23c0-fed6-077d-9ce4-e7e8c6a5177d</v>
    <v>en-US</v>
    <v>Map</v>
  </rv>
  <rv s="8">
    <v>#VALUE!</v>
    <v>en-US</v>
    <v>8543ebc4-d7b7-dff0-dec9-987a6f2a9947</v>
    <v>536870912</v>
    <v>1</v>
    <v>251</v>
    <v>28</v>
    <v>08889</v>
    <v>29</v>
    <v>5</v>
    <v>Map</v>
    <v>727</v>
    <v>08889 is a postal code in Whitehouse Station, New Jersey, United States</v>
    <v>08889</v>
    <v>08889</v>
    <v>mdp/vdpid/5487404042445389825</v>
  </rv>
  <rv s="0">
    <v>536870912</v>
    <v>Hunterdon County</v>
    <v>517543e8-e554-bb94-5210-9d7a967b3994</v>
    <v>en-US</v>
    <v>Map</v>
  </rv>
  <rv s="0">
    <v>536870912</v>
    <v>Readington Township</v>
    <v>aff0df8e-c60f-6496-2fd6-502da21bca38</v>
    <v>en-US</v>
    <v>Map</v>
  </rv>
  <rv s="2">
    <fb>3.4873120000000002</fb>
    <v>13</v>
  </rv>
  <rv s="3">
    <v>46</v>
    <v>11</v>
    <v>252</v>
    <v>6</v>
    <v>0</v>
    <v>Image of Whitehouse Station, New Jersey</v>
  </rv>
  <rv s="2">
    <fb>40.615277777777798</fb>
    <v>14</v>
  </rv>
  <rv s="5">
    <v>https://www.bing.com/search?q=whitehouse+station+new+jersey&amp;form=skydnc</v>
    <v>Learn more on Bing</v>
  </rv>
  <rv s="2">
    <fb>-74.770555555555603</fb>
    <v>14</v>
  </rv>
  <rv s="2">
    <fb>3152</fb>
    <v>13</v>
  </rv>
  <rv s="14">
    <v>#VALUE!</v>
    <v>en-US</v>
    <v>b3aa23c0-fed6-077d-9ce4-e7e8c6a5177d</v>
    <v>536870912</v>
    <v>1</v>
    <v>253</v>
    <v>95</v>
    <v>Whitehouse Station, New Jersey</v>
    <v>9</v>
    <v>10</v>
    <v>Map</v>
    <v>11</v>
    <v>12</v>
    <v>729</v>
    <v>730</v>
    <v>731</v>
    <v>6</v>
    <v>Whitehouse Station, also spelled White House Station, is an unincorporated community and census-designated place located within Readington Township, in Hunterdon County, New Jersey. At the 2010 United States Census, the CDP's population was ...</v>
    <v>732</v>
    <v>733</v>
    <v>734</v>
    <v>735</v>
    <v>Whitehouse Station, New Jersey</v>
    <v>736</v>
    <v>564</v>
    <v>Whitehouse Station, New Jersey</v>
    <v>mdp/vdpid/5487400701799694337</v>
  </rv>
  <rv s="0">
    <v>536870912</v>
    <v>New Jersey</v>
    <v>05277898-b62b-4878-8632-09d29756a2ff</v>
    <v>en-US</v>
    <v>Map</v>
  </rv>
  <rv s="2">
    <fb>1134</fb>
    <v>13</v>
  </rv>
  <rv s="3">
    <v>47</v>
    <v>11</v>
    <v>254</v>
    <v>6</v>
    <v>0</v>
    <v>Image of Hunterdon County, New Jersey</v>
  </rv>
  <rv s="0">
    <v>536870912</v>
    <v>Raritan Township</v>
    <v>9e6c8dd6-b036-7a91-17d6-e157fad42e12</v>
    <v>en-US</v>
    <v>Map</v>
  </rv>
  <rv s="5">
    <v>https://www.bing.com/search?q=hunterdon+county+new+jersey&amp;form=skydnc</v>
    <v>Learn more on Bing</v>
  </rv>
  <rv s="2">
    <fb>128947</fb>
    <v>13</v>
  </rv>
  <rv s="17">
    <v>#VALUE!</v>
    <v>en-US</v>
    <v>517543e8-e554-bb94-5210-9d7a967b3994</v>
    <v>536870912</v>
    <v>1</v>
    <v>255</v>
    <v>256</v>
    <v>Hunterdon County, New Jersey</v>
    <v>257</v>
    <v>10</v>
    <v>Map</v>
    <v>11</v>
    <v>12</v>
    <v>738</v>
    <v>739</v>
    <v>6</v>
    <v>Hunterdon County is a county located in the western section of the U.S. state of New Jersey. At the 2020 census, the county was the state's 18th-most populous county, with a population of 128,947, its highest decennial count ever and an increase ...</v>
    <v>740</v>
    <v>741</v>
    <v>742</v>
    <v>Hunterdon County, New Jersey</v>
    <v>743</v>
    <v>564</v>
    <v>Hunterdon County, New Jersey</v>
    <v>mdp/vdpid/10036727</v>
  </rv>
  <rv s="2">
    <fb>22591.4</fb>
    <v>13</v>
  </rv>
  <rv s="2">
    <fb>26793</fb>
    <v>13</v>
  </rv>
  <rv s="0">
    <v>536870912</v>
    <v>Trenton</v>
    <v>6fa8f821-25c7-45dc-ab44-318e7657779c</v>
    <v>en-US</v>
    <v>Map</v>
  </rv>
  <rv s="2">
    <fb>3189486</fb>
    <v>13</v>
  </rv>
  <rv s="2">
    <fb>3604409</fb>
    <v>13</v>
  </rv>
  <rv s="3">
    <v>48</v>
    <v>11</v>
    <v>258</v>
    <v>6</v>
    <v>0</v>
    <v>Image of New Jersey</v>
  </rv>
  <rv s="0">
    <v>536870912</v>
    <v>Newark</v>
    <v>12526fe6-792c-45e6-8124-54fec8a5d9e0</v>
    <v>en-US</v>
    <v>Map</v>
  </rv>
  <rv s="0">
    <v>805306368</v>
    <v>Phil Murphy (Governor)</v>
    <v>5f2e6941-5a52-30bf-801e-af03a8a1c6f8</v>
    <v>en-US</v>
    <v>Generic</v>
  </rv>
  <rv s="0">
    <v>805306368</v>
    <v>Tahesha Way (Lieutenant governor)</v>
    <v>f27ba542-e503-cdab-ab90-93caed490f68</v>
    <v>en-US</v>
    <v>Generic</v>
  </rv>
  <rv s="0">
    <v>805306368</v>
    <v>Bob Menendez (Senate)</v>
    <v>c6ef2717-08b7-ea7c-9b8f-e45aff0d510f</v>
    <v>en-US</v>
    <v>Generic</v>
  </rv>
  <rv s="0">
    <v>805306368</v>
    <v>Cory Booker (Senate)</v>
    <v>d883e813-4e4d-8245-2d50-b9f9e13072c6</v>
    <v>en-US</v>
    <v>Generic</v>
  </rv>
  <rv s="4">
    <v>48</v>
  </rv>
  <rv s="5">
    <v>https://www.bing.com/search?q=new+jersey&amp;form=skydnc</v>
    <v>Learn more on Bing</v>
  </rv>
  <rv s="2">
    <fb>1192</fb>
    <v>22</v>
  </rv>
  <rv s="2">
    <fb>72093</fb>
    <v>22</v>
  </rv>
  <rv s="2">
    <fb>315900</fb>
    <v>22</v>
  </rv>
  <rv s="2">
    <fb>9288994</fb>
    <v>13</v>
  </rv>
  <rv s="2">
    <fb>0.15</fb>
    <v>24</v>
  </rv>
  <rv s="2">
    <fb>6.0000000000000001E-3</fb>
    <v>25</v>
  </rv>
  <rv s="2">
    <fb>9.6999999999999989E-2</fb>
    <v>24</v>
  </rv>
  <rv s="2">
    <fb>0.36799999999999999</fb>
    <v>24</v>
  </rv>
  <rv s="2">
    <fb>0.14800000000000002</fb>
    <v>24</v>
  </rv>
  <rv s="2">
    <fb>0.217</fb>
    <v>24</v>
  </rv>
  <rv s="2">
    <fb>0.8859999999999999</fb>
    <v>24</v>
  </rv>
  <rv s="2">
    <fb>0.65900000000000003</fb>
    <v>24</v>
  </rv>
  <rv s="2">
    <fb>6.6000000000000003E-2</fb>
    <v>24</v>
  </rv>
  <rv s="2">
    <fb>2.1000000000000001E-2</fb>
    <v>24</v>
  </rv>
  <rv s="2">
    <fb>0.223</fb>
    <v>24</v>
  </rv>
  <rv s="2">
    <fb>5.9000000000000004E-2</fb>
    <v>24</v>
  </rv>
  <rv s="2">
    <fb>0.72599999999999998</fb>
    <v>24</v>
  </rv>
  <rv s="7">
    <v>#VALUE!</v>
    <v>en-US</v>
    <v>05277898-b62b-4878-8632-09d29756a2ff</v>
    <v>536870912</v>
    <v>1</v>
    <v>261</v>
    <v>20</v>
    <v>New Jersey</v>
    <v>9</v>
    <v>10</v>
    <v>Map</v>
    <v>11</v>
    <v>21</v>
    <v>US-NJ</v>
    <v>745</v>
    <v>746</v>
    <v>747</v>
    <v>6</v>
    <v>New Jersey is a state situated within both the Mid-Atlantic and Northeastern regions of the United States. It is the most densely populated of all 50 U.S. states, and is situated at the center of the Northeast megalopolis. New Jersey is bordered ...</v>
    <v>748</v>
    <v>749</v>
    <v>750</v>
    <v>751</v>
    <v>756</v>
    <v>757</v>
    <v>758</v>
    <v>759</v>
    <v>760</v>
    <v>New Jersey</v>
    <v>29</v>
    <v>710</v>
    <v>761</v>
    <v>32</v>
    <v>762</v>
    <v>763</v>
    <v>764</v>
    <v>765</v>
    <v>766</v>
    <v>767</v>
    <v>768</v>
    <v>622</v>
    <v>769</v>
    <v>42</v>
    <v>770</v>
    <v>771</v>
    <v>772</v>
    <v>773</v>
    <v>774</v>
    <v>564</v>
    <v>New Jersey</v>
    <v>mdp/vdpid/23117</v>
  </rv>
  <rv s="0">
    <v>536870912</v>
    <v>83301</v>
    <v>5f0c36c8-0e63-b60b-3e37-3b7d199e6d56</v>
    <v>en-US</v>
    <v>Map</v>
  </rv>
  <rv s="0">
    <v>536870912</v>
    <v>Twin Falls</v>
    <v>ee19b8d7-717b-e095-15f2-bb954f520526</v>
    <v>en-US</v>
    <v>Map</v>
  </rv>
  <rv s="8">
    <v>#VALUE!</v>
    <v>en-US</v>
    <v>5f0c36c8-0e63-b60b-3e37-3b7d199e6d56</v>
    <v>536870912</v>
    <v>1</v>
    <v>264</v>
    <v>28</v>
    <v>83301</v>
    <v>29</v>
    <v>5</v>
    <v>Map</v>
    <v>777</v>
    <v>83301 is a postal code in Twin Falls, Idaho, United States</v>
    <v>83301</v>
    <v>83301</v>
    <v>mdp/vdpid/5057021930754801665</v>
  </rv>
  <rv s="0">
    <v>536870912</v>
    <v>Idaho</v>
    <v>ecd30387-20fa-4523-9045-e2860154b5e9</v>
    <v>en-US</v>
    <v>Map</v>
  </rv>
  <rv s="0">
    <v>536870912</v>
    <v>Twin Falls County</v>
    <v>33fdaa3f-0d7d-c766-d314-235e14c96af3</v>
    <v>en-US</v>
    <v>Map</v>
  </rv>
  <rv s="2">
    <fb>47.568075999999998</fb>
    <v>13</v>
  </rv>
  <rv s="3">
    <v>49</v>
    <v>11</v>
    <v>265</v>
    <v>6</v>
    <v>0</v>
    <v>Image of Twin Falls, Idaho</v>
  </rv>
  <rv s="2">
    <fb>42.578055555555999</fb>
    <v>14</v>
  </rv>
  <rv s="0">
    <v>805306368</v>
    <v>Ruth Pierce (Mayor)</v>
    <v>6291094b-0c0c-6385-6833-3bfc34e93131</v>
    <v>en-US</v>
    <v>Generic</v>
  </rv>
  <rv s="4">
    <v>49</v>
  </rv>
  <rv s="5">
    <v>https://www.bing.com/search?q=twin+falls+idaho&amp;form=skydnc</v>
    <v>Learn more on Bing</v>
  </rv>
  <rv s="2">
    <fb>-114.47499999999999</fb>
    <v>14</v>
  </rv>
  <rv s="2">
    <fb>51807</fb>
    <v>13</v>
  </rv>
  <rv s="6">
    <v>#VALUE!</v>
    <v>en-US</v>
    <v>ee19b8d7-717b-e095-15f2-bb954f520526</v>
    <v>536870912</v>
    <v>1</v>
    <v>266</v>
    <v>8</v>
    <v>Twin Falls, Idaho</v>
    <v>9</v>
    <v>10</v>
    <v>Map</v>
    <v>11</v>
    <v>12</v>
    <v>779</v>
    <v>780</v>
    <v>781</v>
    <v>6</v>
    <v>Twin Falls is the county seat and largest city of Twin Falls County, Idaho, United States. The city had a population of 51,807 as of the 2020 census. In the Magic Valley region, Twin Falls is the largest city in a 100-mile radius, and is the ...</v>
    <v>782</v>
    <v>783</v>
    <v>785</v>
    <v>786</v>
    <v>787</v>
    <v>Twin Falls, Idaho</v>
    <v>788</v>
    <v>Twin Falls, Idaho</v>
    <v>mdp/vdpid/5056247110249218049</v>
  </rv>
  <rv s="2">
    <fb>216699</fb>
    <v>13</v>
  </rv>
  <rv s="2">
    <fb>12165</fb>
    <v>13</v>
  </rv>
  <rv s="0">
    <v>536870912</v>
    <v>Boise</v>
    <v>1054a9b9-ef41-4b77-9953-f1ef16ec8015</v>
    <v>en-US</v>
    <v>Map</v>
  </rv>
  <rv s="2">
    <fb>589320</fb>
    <v>13</v>
  </rv>
  <rv s="2">
    <fb>700825</fb>
    <v>13</v>
  </rv>
  <rv s="3">
    <v>50</v>
    <v>11</v>
    <v>267</v>
    <v>6</v>
    <v>0</v>
    <v>Image of Idaho</v>
  </rv>
  <rv s="0">
    <v>805306368</v>
    <v>Brad Little (Governor)</v>
    <v>135ff875-8d96-6f51-3eae-347573bc2b5e</v>
    <v>en-US</v>
    <v>Generic</v>
  </rv>
  <rv s="0">
    <v>805306368</v>
    <v>Scott Bedke (Lieutenant governor)</v>
    <v>be8f5adf-6e01-67c0-5d19-fa17c594a297</v>
    <v>en-US</v>
    <v>Generic</v>
  </rv>
  <rv s="4">
    <v>50</v>
  </rv>
  <rv s="5">
    <v>https://www.bing.com/search?q=idaho&amp;form=skydnc</v>
    <v>Learn more on Bing</v>
  </rv>
  <rv s="2">
    <fb>743</fb>
    <v>22</v>
  </rv>
  <rv s="2">
    <fb>47583</fb>
    <v>22</v>
  </rv>
  <rv s="2">
    <fb>162900</fb>
    <v>22</v>
  </rv>
  <rv s="2">
    <fb>1839106</fb>
    <v>13</v>
  </rv>
  <rv s="2">
    <fb>7.400000000000001E-2</fb>
    <v>24</v>
  </rv>
  <rv s="2">
    <fb>1.4999999999999999E-2</fb>
    <v>24</v>
  </rv>
  <rv s="2">
    <fb>0.25900000000000001</fb>
    <v>24</v>
  </rv>
  <rv s="2">
    <fb>8.0000000000000002E-3</fb>
    <v>24</v>
  </rv>
  <rv s="2">
    <fb>6.0999999999999999E-2</fb>
    <v>24</v>
  </rv>
  <rv s="2">
    <fb>0.89500000000000002</fb>
    <v>24</v>
  </rv>
  <rv s="2">
    <fb>0.122</fb>
    <v>24</v>
  </rv>
  <rv s="2">
    <fb>0.626</fb>
    <v>24</v>
  </rv>
  <rv s="2">
    <fb>0.09</fb>
    <v>24</v>
  </rv>
  <rv s="2">
    <fb>2.3E-2</fb>
    <v>24</v>
  </rv>
  <rv s="2">
    <fb>0.26200000000000001</fb>
    <v>24</v>
  </rv>
  <rv s="2">
    <fb>0.93400000000000005</fb>
    <v>24</v>
  </rv>
  <rv s="13">
    <v>#VALUE!</v>
    <v>en-US</v>
    <v>ecd30387-20fa-4523-9045-e2860154b5e9</v>
    <v>536870912</v>
    <v>1</v>
    <v>270</v>
    <v>55</v>
    <v>Idaho</v>
    <v>9</v>
    <v>10</v>
    <v>Map</v>
    <v>11</v>
    <v>21</v>
    <v>US-ID</v>
    <v>790</v>
    <v>791</v>
    <v>792</v>
    <v>6</v>
    <v>Idaho is a landlocked state in the Mountain West subregion of the United States. It shares a small portion of the Canada–United States border to the north, with the province of British Columbia. It borders Montana and Wyoming to the east, Nevada ...</v>
    <v>793</v>
    <v>794</v>
    <v>795</v>
    <v>792</v>
    <v>798</v>
    <v>799</v>
    <v>800</v>
    <v>801</v>
    <v>802</v>
    <v>Idaho</v>
    <v>29</v>
    <v>122</v>
    <v>803</v>
    <v>804</v>
    <v>215</v>
    <v>214</v>
    <v>805</v>
    <v>806</v>
    <v>807</v>
    <v>808</v>
    <v>809</v>
    <v>810</v>
    <v>811</v>
    <v>463</v>
    <v>812</v>
    <v>813</v>
    <v>814</v>
    <v>223</v>
    <v>815</v>
    <v>Idaho</v>
    <v>mdp/vdpid/14713</v>
  </rv>
  <rv s="0">
    <v>536870912</v>
    <v>Ada County</v>
    <v>61b915e8-bf76-36c4-5ce8-a5a60558a819</v>
    <v>en-US</v>
    <v>Map</v>
  </rv>
  <rv s="2">
    <fb>216713.666</fb>
    <v>13</v>
  </rv>
  <rv s="3">
    <v>51</v>
    <v>11</v>
    <v>271</v>
    <v>6</v>
    <v>0</v>
    <v>Image of Boise, Idaho</v>
  </rv>
  <rv s="2">
    <fb>43.613611111110998</fb>
    <v>14</v>
  </rv>
  <rv s="0">
    <v>805306368</v>
    <v>Lauren McLean (Mayor)</v>
    <v>7e751018-c860-dcd5-43fb-1e41598d02fb</v>
    <v>en-US</v>
    <v>Generic</v>
  </rv>
  <rv s="4">
    <v>51</v>
  </rv>
  <rv s="5">
    <v>https://www.bing.com/search?q=boise+idaho&amp;form=skydnc</v>
    <v>Learn more on Bing</v>
  </rv>
  <rv s="2">
    <fb>-116.23777777778</fb>
    <v>14</v>
  </rv>
  <rv s="2">
    <fb>235684</fb>
    <v>13</v>
  </rv>
  <rv s="12">
    <v>#VALUE!</v>
    <v>en-US</v>
    <v>1054a9b9-ef41-4b77-9953-f1ef16ec8015</v>
    <v>536870912</v>
    <v>1</v>
    <v>272</v>
    <v>50</v>
    <v>Boise, Idaho</v>
    <v>9</v>
    <v>10</v>
    <v>Map</v>
    <v>11</v>
    <v>12</v>
    <v>779</v>
    <v>817</v>
    <v>818</v>
    <v>6</v>
    <v>Boise is the capital and most populous city in the U.S. state of Idaho and is the county seat of Ada County. As of the 2020 census, there were 235,684 people residing in the city. On the Boise River in southwestern Idaho, it is 41 miles east of ...</v>
    <v>819</v>
    <v>820</v>
    <v>822</v>
    <v>823</v>
    <v>824</v>
    <v>Boise, Idaho</v>
    <v>825</v>
    <v>76</v>
    <v>Boise, Idaho</v>
    <v>mdp/vdpid/5055534670653947905</v>
  </rv>
  <rv s="0">
    <v>536870912</v>
    <v>83330</v>
    <v>890ee5be-7310-4576-7617-61e01e2a9ffd</v>
    <v>en-US</v>
    <v>Map</v>
  </rv>
  <rv s="0">
    <v>536870912</v>
    <v>Gooding</v>
    <v>9083d068-0d1c-67ce-4183-f6dc989c5d2f</v>
    <v>en-US</v>
    <v>Map</v>
  </rv>
  <rv s="8">
    <v>#VALUE!</v>
    <v>en-US</v>
    <v>890ee5be-7310-4576-7617-61e01e2a9ffd</v>
    <v>536870912</v>
    <v>1</v>
    <v>274</v>
    <v>28</v>
    <v>83330</v>
    <v>29</v>
    <v>5</v>
    <v>Map</v>
    <v>828</v>
    <v>83330 is a postal code in Gooding, Idaho, United States</v>
    <v>83330</v>
    <v>83330</v>
    <v>mdp/vdpid/5056217398235889665</v>
  </rv>
  <rv s="0">
    <v>536870912</v>
    <v>Gooding County</v>
    <v>07bc50d0-cf6a-af58-b29d-8ca73274d1f2</v>
    <v>en-US</v>
    <v>Map</v>
  </rv>
  <rv s="2">
    <fb>3.833332</fb>
    <v>13</v>
  </rv>
  <rv s="3">
    <v>52</v>
    <v>11</v>
    <v>275</v>
    <v>6</v>
    <v>0</v>
    <v>Image of Gooding, Idaho</v>
  </rv>
  <rv s="2">
    <fb>42.937199999999997</fb>
    <v>14</v>
  </rv>
  <rv s="5">
    <v>https://www.bing.com/search?q=city+of+gooding&amp;form=skydnc</v>
    <v>Learn more on Bing</v>
  </rv>
  <rv s="2">
    <fb>-114.714</fb>
    <v>14</v>
  </rv>
  <rv s="2">
    <fb>3707</fb>
    <v>13</v>
  </rv>
  <rv s="14">
    <v>#VALUE!</v>
    <v>en-US</v>
    <v>9083d068-0d1c-67ce-4183-f6dc989c5d2f</v>
    <v>536870912</v>
    <v>1</v>
    <v>276</v>
    <v>95</v>
    <v>Gooding, Idaho</v>
    <v>9</v>
    <v>10</v>
    <v>Map</v>
    <v>11</v>
    <v>12</v>
    <v>779</v>
    <v>830</v>
    <v>831</v>
    <v>6</v>
    <v>Gooding is the county seat and largest city of Gooding County, Idaho, United States. The population was 3,567 at the 2010 census. The city is named for Frank R. Gooding, a local sheep rancher who became a prominent political figure in Idaho in ...</v>
    <v>832</v>
    <v>833</v>
    <v>834</v>
    <v>835</v>
    <v>Gooding, Idaho</v>
    <v>836</v>
    <v>76</v>
    <v>Gooding, Idaho</v>
    <v>mdp/vdpid/5056169328542482433</v>
  </rv>
  <rv s="0">
    <v>536870912</v>
    <v>83336</v>
    <v>e6180a81-41ff-6ce1-8119-654e9c66ad74</v>
    <v>en-US</v>
    <v>Map</v>
  </rv>
  <rv s="0">
    <v>536870912</v>
    <v>Heyburn</v>
    <v>c03cc2b5-9dd8-c140-18e0-0538c4db1745</v>
    <v>en-US</v>
    <v>Map</v>
  </rv>
  <rv s="8">
    <v>#VALUE!</v>
    <v>en-US</v>
    <v>e6180a81-41ff-6ce1-8119-654e9c66ad74</v>
    <v>536870912</v>
    <v>1</v>
    <v>278</v>
    <v>28</v>
    <v>83336</v>
    <v>29</v>
    <v>5</v>
    <v>Map</v>
    <v>839</v>
    <v>83336 is a postal code in Heyburn, Idaho, United States</v>
    <v>83336</v>
    <v>83336</v>
    <v>mdp/vdpid/5056365935720398849</v>
  </rv>
  <rv s="0">
    <v>536870912</v>
    <v>Minidoka County</v>
    <v>da8c9c54-2096-8163-5c35-d786da657ac3</v>
    <v>en-US</v>
    <v>Map</v>
  </rv>
  <rv s="2">
    <fb>6.8755410000000001</fb>
    <v>13</v>
  </rv>
  <rv s="3">
    <v>53</v>
    <v>11</v>
    <v>279</v>
    <v>6</v>
    <v>0</v>
    <v>Image of Heyburn, Idaho</v>
  </rv>
  <rv s="2">
    <fb>42.556100000000001</fb>
    <v>14</v>
  </rv>
  <rv s="5">
    <v>https://www.bing.com/search?q=heyburn+idaho&amp;form=skydnc</v>
    <v>Learn more on Bing</v>
  </rv>
  <rv s="2">
    <fb>-113.76300000000001</fb>
    <v>14</v>
  </rv>
  <rv s="2">
    <fb>3700</fb>
    <v>13</v>
  </rv>
  <rv s="14">
    <v>#VALUE!</v>
    <v>en-US</v>
    <v>c03cc2b5-9dd8-c140-18e0-0538c4db1745</v>
    <v>536870912</v>
    <v>1</v>
    <v>280</v>
    <v>95</v>
    <v>Heyburn, Idaho</v>
    <v>9</v>
    <v>10</v>
    <v>Map</v>
    <v>11</v>
    <v>12</v>
    <v>779</v>
    <v>841</v>
    <v>842</v>
    <v>6</v>
    <v>Heyburn is a city in Minidoka County, Idaho, United States. The population was 3,700 at the 2020 census, up from 3,089 in 2010. It is part of the Burley micropolitan area. The city was named after Weldon B. Heyburn, a U.S. senator for Idaho from ...</v>
    <v>843</v>
    <v>844</v>
    <v>845</v>
    <v>846</v>
    <v>Heyburn, Idaho</v>
    <v>847</v>
    <v>76</v>
    <v>Heyburn, Idaho</v>
    <v>mdp/vdpid/5056352705744732161</v>
  </rv>
  <rv s="0">
    <v>536870912</v>
    <v>83338</v>
    <v>1f5c60f4-d743-1e21-07ab-99bd0649116f</v>
    <v>en-US</v>
    <v>Map</v>
  </rv>
  <rv s="0">
    <v>536870912</v>
    <v>Jerome</v>
    <v>4a0ab786-88a4-65be-c7c7-5120481fb8d6</v>
    <v>en-US</v>
    <v>Map</v>
  </rv>
  <rv s="8">
    <v>#VALUE!</v>
    <v>en-US</v>
    <v>1f5c60f4-d743-1e21-07ab-99bd0649116f</v>
    <v>536870912</v>
    <v>1</v>
    <v>282</v>
    <v>28</v>
    <v>83338</v>
    <v>29</v>
    <v>5</v>
    <v>Map</v>
    <v>850</v>
    <v>83338 is a postal code in Jerome, Idaho, United States</v>
    <v>83338</v>
    <v>83338</v>
    <v>mdp/vdpid/5056248528527949825</v>
  </rv>
  <rv s="0">
    <v>536870912</v>
    <v>Jerome County</v>
    <v>0e39934e-b446-8427-3cf9-5df8e7c7b0d7</v>
    <v>en-US</v>
    <v>Map</v>
  </rv>
  <rv s="2">
    <fb>14.437851</fb>
    <v>13</v>
  </rv>
  <rv s="3">
    <v>54</v>
    <v>11</v>
    <v>283</v>
    <v>6</v>
    <v>0</v>
    <v>Image of Jerome, Idaho</v>
  </rv>
  <rv s="2">
    <fb>42.724699999999999</fb>
    <v>14</v>
  </rv>
  <rv s="0">
    <v>805306368</v>
    <v>David Davis (Mayor)</v>
    <v>802efbfc-9c4d-01ca-945b-c3a70319f8d4</v>
    <v>en-US</v>
    <v>Generic</v>
  </rv>
  <rv s="4">
    <v>52</v>
  </rv>
  <rv s="5">
    <v>https://www.bing.com/search?q=jerome+idaho&amp;form=skydnc</v>
    <v>Learn more on Bing</v>
  </rv>
  <rv s="2">
    <fb>-114.518</fb>
    <v>14</v>
  </rv>
  <rv s="2">
    <fb>12349</fb>
    <v>13</v>
  </rv>
  <rv s="6">
    <v>#VALUE!</v>
    <v>en-US</v>
    <v>4a0ab786-88a4-65be-c7c7-5120481fb8d6</v>
    <v>536870912</v>
    <v>1</v>
    <v>284</v>
    <v>8</v>
    <v>Jerome, Idaho</v>
    <v>9</v>
    <v>10</v>
    <v>Map</v>
    <v>11</v>
    <v>12</v>
    <v>779</v>
    <v>852</v>
    <v>853</v>
    <v>6</v>
    <v>Jerome is a city in and county seat of Jerome County, Idaho, United States. The population was 10,890 at the 2010 census, up from 7,780 in 2000. The city is the county seat of Jerome County, and is part of the Twin Falls Micropolitan Statistical ...</v>
    <v>854</v>
    <v>855</v>
    <v>857</v>
    <v>858</v>
    <v>859</v>
    <v>Jerome, Idaho</v>
    <v>860</v>
    <v>Jerome, Idaho</v>
    <v>mdp/vdpid/5056242130469519361</v>
  </rv>
  <rv s="0">
    <v>536870912</v>
    <v>83605</v>
    <v>78d1613e-69d3-4758-5ea0-3a945bd46838</v>
    <v>en-US</v>
    <v>Map</v>
  </rv>
  <rv s="0">
    <v>536870912</v>
    <v>Caldwell</v>
    <v>761c8b46-9118-8396-c269-e1ce4a8c3e3a</v>
    <v>en-US</v>
    <v>Map</v>
  </rv>
  <rv s="8">
    <v>#VALUE!</v>
    <v>en-US</v>
    <v>78d1613e-69d3-4758-5ea0-3a945bd46838</v>
    <v>536870912</v>
    <v>1</v>
    <v>287</v>
    <v>28</v>
    <v>83605</v>
    <v>29</v>
    <v>5</v>
    <v>Map</v>
    <v>863</v>
    <v>83605 is a postal code in Caldwell, Idaho, United States</v>
    <v>83605</v>
    <v>83605</v>
    <v>mdp/vdpid/5055525105409458177</v>
  </rv>
  <rv s="0">
    <v>536870912</v>
    <v>Canyon County</v>
    <v>6bfe0bcd-8623-f426-867e-5447888e5ad1</v>
    <v>en-US</v>
    <v>Map</v>
  </rv>
  <rv s="2">
    <fb>57.572631999999999</fb>
    <v>13</v>
  </rv>
  <rv s="3">
    <v>55</v>
    <v>11</v>
    <v>288</v>
    <v>6</v>
    <v>0</v>
    <v>Image of Caldwell, Idaho</v>
  </rv>
  <rv s="2">
    <fb>43.658333333332997</fb>
    <v>14</v>
  </rv>
  <rv s="0">
    <v>805306368</v>
    <v>Jarom Wagoner (Mayor)</v>
    <v>079f3f05-a0ca-9c13-8184-05f876875314</v>
    <v>en-US</v>
    <v>Generic</v>
  </rv>
  <rv s="4">
    <v>53</v>
  </rv>
  <rv s="5">
    <v>https://www.bing.com/search?q=caldwell+idaho&amp;form=skydnc</v>
    <v>Learn more on Bing</v>
  </rv>
  <rv s="2">
    <fb>-116.68027777778001</fb>
    <v>14</v>
  </rv>
  <rv s="2">
    <fb>59996</fb>
    <v>13</v>
  </rv>
  <rv s="12">
    <v>#VALUE!</v>
    <v>en-US</v>
    <v>761c8b46-9118-8396-c269-e1ce4a8c3e3a</v>
    <v>536870912</v>
    <v>1</v>
    <v>289</v>
    <v>50</v>
    <v>Caldwell, Idaho</v>
    <v>9</v>
    <v>10</v>
    <v>Map</v>
    <v>11</v>
    <v>12</v>
    <v>779</v>
    <v>865</v>
    <v>866</v>
    <v>6</v>
    <v>Caldwell is a city in and the county seat of Canyon County, Idaho. The population was 59,996 at the time of the 2020 United States census, making it the 5th most populous city in Idaho. Caldwell is considered part of the Boise metropolitan area. ...</v>
    <v>867</v>
    <v>868</v>
    <v>870</v>
    <v>871</v>
    <v>872</v>
    <v>Caldwell, Idaho</v>
    <v>873</v>
    <v>76</v>
    <v>Caldwell, Idaho</v>
    <v>mdp/vdpid/5055524844171427841</v>
  </rv>
  <rv s="0">
    <v>536870912</v>
    <v>83653</v>
    <v>245499dd-edfd-55c3-c36f-b182f9a52a65</v>
    <v>en-US</v>
    <v>Map</v>
  </rv>
  <rv s="0">
    <v>536870912</v>
    <v>Nampa</v>
    <v>7c31d7d1-ab9b-4c4d-a9b5-6345e02e3ae1</v>
    <v>en-US</v>
    <v>Map</v>
  </rv>
  <rv s="8">
    <v>#VALUE!</v>
    <v>en-US</v>
    <v>245499dd-edfd-55c3-c36f-b182f9a52a65</v>
    <v>536870912</v>
    <v>1</v>
    <v>291</v>
    <v>28</v>
    <v>83653</v>
    <v>29</v>
    <v>5</v>
    <v>Map</v>
    <v>876</v>
    <v>83653 is a postal code in Nampa, Idaho, United States</v>
    <v>83653</v>
    <v>83653</v>
    <v>mdp/vdpid/5055713535707840513</v>
  </rv>
  <rv s="2">
    <fb>81.170226999999997</fb>
    <v>13</v>
  </rv>
  <rv s="3">
    <v>56</v>
    <v>11</v>
    <v>292</v>
    <v>6</v>
    <v>0</v>
    <v>Image of Nampa, Idaho</v>
  </rv>
  <rv s="2">
    <fb>43.574722222222</fb>
    <v>14</v>
  </rv>
  <rv s="0">
    <v>805306368</v>
    <v>Debbie Kling (Mayor)</v>
    <v>3545aef4-b057-ee65-de11-b672f462b1ef</v>
    <v>en-US</v>
    <v>Generic</v>
  </rv>
  <rv s="4">
    <v>54</v>
  </rv>
  <rv s="5">
    <v>https://www.bing.com/search?q=nampa+idaho&amp;form=skydnc</v>
    <v>Learn more on Bing</v>
  </rv>
  <rv s="2">
    <fb>-116.56361111111001</fb>
    <v>14</v>
  </rv>
  <rv s="2">
    <fb>100200</fb>
    <v>13</v>
  </rv>
  <rv s="12">
    <v>#VALUE!</v>
    <v>en-US</v>
    <v>7c31d7d1-ab9b-4c4d-a9b5-6345e02e3ae1</v>
    <v>536870912</v>
    <v>1</v>
    <v>293</v>
    <v>50</v>
    <v>Nampa, Idaho</v>
    <v>9</v>
    <v>10</v>
    <v>Map</v>
    <v>11</v>
    <v>12</v>
    <v>779</v>
    <v>865</v>
    <v>878</v>
    <v>6</v>
    <v>Nampa is the most populous city in Canyon County, Idaho, United States. The population was 100,200 at the 2020 census. It is Idaho's 3rd most populous city. Nampa is about 20 miles west of Boise along Interstate 84, and six miles west of ...</v>
    <v>879</v>
    <v>880</v>
    <v>882</v>
    <v>883</v>
    <v>884</v>
    <v>Nampa, Idaho</v>
    <v>885</v>
    <v>76</v>
    <v>Nampa, Idaho</v>
    <v>mdp/vdpid/5055713506616147969</v>
  </rv>
  <rv s="0">
    <v>536870912</v>
    <v>83704</v>
    <v>255a9911-94fa-81c7-a141-b158f5c1acf5</v>
    <v>en-US</v>
    <v>Map</v>
  </rv>
  <rv s="8">
    <v>#VALUE!</v>
    <v>en-US</v>
    <v>255a9911-94fa-81c7-a141-b158f5c1acf5</v>
    <v>536870912</v>
    <v>1</v>
    <v>296</v>
    <v>28</v>
    <v>83704</v>
    <v>29</v>
    <v>5</v>
    <v>Map</v>
    <v>792</v>
    <v>83704 is a postal code in Boise, Idaho, United States</v>
    <v>83704</v>
    <v>83704</v>
    <v>mdp/vdpid/5055534488151392257</v>
  </rv>
  <rv s="0">
    <v>536870912</v>
    <v>60542</v>
    <v>21255be1-10f7-5d13-0d44-b76d8ba4b4fc</v>
    <v>en-US</v>
    <v>Map</v>
  </rv>
  <rv s="0">
    <v>536870912</v>
    <v>North Aurora</v>
    <v>0fbbe0db-49f9-21ac-14f7-9fd230369c71</v>
    <v>en-US</v>
    <v>Map</v>
  </rv>
  <rv s="8">
    <v>#VALUE!</v>
    <v>en-US</v>
    <v>21255be1-10f7-5d13-0d44-b76d8ba4b4fc</v>
    <v>536870912</v>
    <v>1</v>
    <v>299</v>
    <v>28</v>
    <v>60542</v>
    <v>29</v>
    <v>5</v>
    <v>Map</v>
    <v>890</v>
    <v>60542 is a postal code in North Aurora, Illinois, United States</v>
    <v>60542</v>
    <v>60542</v>
    <v>mdp/vdpid/5477664427450826753</v>
  </rv>
  <rv s="0">
    <v>536870912</v>
    <v>Illinois</v>
    <v>4131acb8-628a-4241-8920-ca79eab9dade</v>
    <v>en-US</v>
    <v>Map</v>
  </rv>
  <rv s="0">
    <v>536870912</v>
    <v>Kane County</v>
    <v>7f54d30e-2bd0-3080-0c67-47e59bed046e</v>
    <v>en-US</v>
    <v>Map</v>
  </rv>
  <rv s="2">
    <fb>19.39</fb>
    <v>13</v>
  </rv>
  <rv s="3">
    <v>57</v>
    <v>11</v>
    <v>300</v>
    <v>6</v>
    <v>0</v>
    <v>Image of North Aurora, Illinois</v>
  </rv>
  <rv s="2">
    <fb>41.809399999999997</fb>
    <v>14</v>
  </rv>
  <rv s="4">
    <v>55</v>
  </rv>
  <rv s="5">
    <v>https://www.bing.com/search?q=north+aurora+kane+county+illinois&amp;form=skydnc</v>
    <v>Learn more on Bing</v>
  </rv>
  <rv s="2">
    <fb>-88.329400000000007</fb>
    <v>14</v>
  </rv>
  <rv s="2">
    <fb>18261</fb>
    <v>13</v>
  </rv>
  <rv s="6">
    <v>#VALUE!</v>
    <v>en-US</v>
    <v>0fbbe0db-49f9-21ac-14f7-9fd230369c71</v>
    <v>536870912</v>
    <v>1</v>
    <v>301</v>
    <v>8</v>
    <v>North Aurora, Illinois</v>
    <v>9</v>
    <v>10</v>
    <v>Map</v>
    <v>11</v>
    <v>12</v>
    <v>892</v>
    <v>893</v>
    <v>894</v>
    <v>6</v>
    <v>North Aurora is a village in Kane County, Illinois, United States, and a suburb of Aurora. Per the 2020 census, the population was 18,261. North Aurora maintains its own public library district, fire district, and police department, but public ...</v>
    <v>895</v>
    <v>896</v>
    <v>897</v>
    <v>898</v>
    <v>899</v>
    <v>North Aurora, Illinois</v>
    <v>900</v>
    <v>North Aurora, Illinois</v>
    <v>mdp/vdpid/5477664220050882561</v>
  </rv>
  <rv s="2">
    <fb>149998</fb>
    <v>13</v>
  </rv>
  <rv s="2">
    <fb>22603</fb>
    <v>13</v>
  </rv>
  <rv s="0">
    <v>536870912</v>
    <v>Springfield</v>
    <v>dc562bf8-bf83-4505-8a1b-0bdb5bd605f8</v>
    <v>en-US</v>
    <v>Map</v>
  </rv>
  <rv s="2">
    <fb>4786388</fb>
    <v>13</v>
  </rv>
  <rv s="2">
    <fb>5326970</fb>
    <v>13</v>
  </rv>
  <rv s="3">
    <v>58</v>
    <v>11</v>
    <v>302</v>
    <v>6</v>
    <v>0</v>
    <v>Image of Illinois</v>
  </rv>
  <rv s="0">
    <v>536870912</v>
    <v>Chicago</v>
    <v>28deeb39-ca49-4bd4-913b-929b1de4b25b</v>
    <v>en-US</v>
    <v>Map</v>
  </rv>
  <rv s="0">
    <v>805306368</v>
    <v>J. B. Pritzker (Governor)</v>
    <v>b759cb46-ad88-1a31-2b59-96119b3d5661</v>
    <v>en-US</v>
    <v>Generic</v>
  </rv>
  <rv s="0">
    <v>805306368</v>
    <v>Juliana Stratton (Lieutenant governor)</v>
    <v>b1e39d21-a189-eb04-4b28-4942fe9dcb39</v>
    <v>en-US</v>
    <v>Generic</v>
  </rv>
  <rv s="4">
    <v>56</v>
  </rv>
  <rv s="5">
    <v>https://www.bing.com/search?q=illinois&amp;form=skydnc</v>
    <v>Learn more on Bing</v>
  </rv>
  <rv s="2">
    <fb>907</fb>
    <v>22</v>
  </rv>
  <rv s="2">
    <fb>57574</fb>
    <v>22</v>
  </rv>
  <rv s="2">
    <fb>173800</fb>
    <v>22</v>
  </rv>
  <rv s="2">
    <fb>12812508</fb>
    <v>13</v>
  </rv>
  <rv s="2">
    <fb>-2E-3</fb>
    <v>24</v>
  </rv>
  <rv s="2">
    <fb>0.14199999999999999</fb>
    <v>24</v>
  </rv>
  <rv s="2">
    <fb>5.5E-2</fb>
    <v>24</v>
  </rv>
  <rv s="2">
    <fb>0.32299999999999995</fb>
    <v>24</v>
  </rv>
  <rv s="2">
    <fb>0.14000000000000001</fb>
    <v>24</v>
  </rv>
  <rv s="2">
    <fb>0.879</fb>
    <v>24</v>
  </rv>
  <rv s="2">
    <fb>0.16899999999999998</fb>
    <v>24</v>
  </rv>
  <rv s="2">
    <fb>0.65599999999999992</fb>
    <v>24</v>
  </rv>
  <rv s="2">
    <fb>1.9E-2</fb>
    <v>24</v>
  </rv>
  <rv s="2">
    <fb>0.77300000000000002</fb>
    <v>24</v>
  </rv>
  <rv s="7">
    <v>#VALUE!</v>
    <v>en-US</v>
    <v>4131acb8-628a-4241-8920-ca79eab9dade</v>
    <v>536870912</v>
    <v>1</v>
    <v>305</v>
    <v>20</v>
    <v>Illinois</v>
    <v>9</v>
    <v>10</v>
    <v>Map</v>
    <v>11</v>
    <v>21</v>
    <v>US-IL</v>
    <v>902</v>
    <v>903</v>
    <v>904</v>
    <v>6</v>
    <v>Illinois is a state in the Midwestern region of the United States. It borders Lake Michigan to its northeast, the Mississippi River to its west, and the Wabash and Ohio rivers to its south. Of the fifty U.S. states, Illinois has the ...</v>
    <v>905</v>
    <v>906</v>
    <v>907</v>
    <v>908</v>
    <v>911</v>
    <v>912</v>
    <v>913</v>
    <v>914</v>
    <v>915</v>
    <v>Illinois</v>
    <v>29</v>
    <v>615</v>
    <v>916</v>
    <v>917</v>
    <v>918</v>
    <v>763</v>
    <v>919</v>
    <v>920</v>
    <v>215</v>
    <v>921</v>
    <v>922</v>
    <v>923</v>
    <v>924</v>
    <v>42</v>
    <v>560</v>
    <v>925</v>
    <v>466</v>
    <v>808</v>
    <v>926</v>
    <v>48</v>
    <v>Illinois</v>
    <v>mdp/vdpid/14808</v>
  </rv>
  <rv s="0">
    <v>536870912</v>
    <v>60548</v>
    <v>f2dc5f06-065a-5fc4-337e-58303846e2fd</v>
    <v>en-US</v>
    <v>Map</v>
  </rv>
  <rv s="0">
    <v>536870912</v>
    <v>Sandwich</v>
    <v>900b821d-f4be-9113-8a8f-cd062950c9e4</v>
    <v>en-US</v>
    <v>Map</v>
  </rv>
  <rv s="8">
    <v>#VALUE!</v>
    <v>en-US</v>
    <v>f2dc5f06-065a-5fc4-337e-58303846e2fd</v>
    <v>536870912</v>
    <v>1</v>
    <v>307</v>
    <v>28</v>
    <v>60548</v>
    <v>29</v>
    <v>5</v>
    <v>Map</v>
    <v>929</v>
    <v>60548 is a postal code in Sandwich, Illinois, United States</v>
    <v>60548</v>
    <v>60548</v>
    <v>mdp/vdpid/5477572893359472641</v>
  </rv>
  <rv s="0">
    <v>536870912</v>
    <v>Kendall County</v>
    <v>d737b327-6f3b-1f5f-3d9a-07d63cd88776</v>
    <v>en-US</v>
    <v>Map</v>
  </rv>
  <rv s="2">
    <fb>12.187775999999999</fb>
    <v>13</v>
  </rv>
  <rv s="3">
    <v>59</v>
    <v>11</v>
    <v>308</v>
    <v>6</v>
    <v>0</v>
    <v>Image of Sandwich, Illinois</v>
  </rv>
  <rv s="2">
    <fb>41.649610000000003</fb>
    <v>14</v>
  </rv>
  <rv s="0">
    <v>805306368</v>
    <v>Todd Latham (Mayor)</v>
    <v>f365c110-7944-6bb8-c295-6ced4cb056d3</v>
    <v>en-US</v>
    <v>Generic</v>
  </rv>
  <rv s="4">
    <v>57</v>
  </rv>
  <rv s="5">
    <v>https://www.bing.com/search?q=sandwich+illinois&amp;form=skydnc</v>
    <v>Learn more on Bing</v>
  </rv>
  <rv s="2">
    <fb>-88.617530000000002</fb>
    <v>14</v>
  </rv>
  <rv s="2">
    <fb>7221</fb>
    <v>13</v>
  </rv>
  <rv s="6">
    <v>#VALUE!</v>
    <v>en-US</v>
    <v>900b821d-f4be-9113-8a8f-cd062950c9e4</v>
    <v>536870912</v>
    <v>1</v>
    <v>309</v>
    <v>8</v>
    <v>Sandwich, Illinois</v>
    <v>9</v>
    <v>10</v>
    <v>Map</v>
    <v>11</v>
    <v>12</v>
    <v>892</v>
    <v>931</v>
    <v>932</v>
    <v>6</v>
    <v>Sandwich is a city in DeKalb and Kendall counties in the U.S. state of Illinois. Its population was 7,421 at the 2010 census and 7,221 at the 2020 census.</v>
    <v>933</v>
    <v>934</v>
    <v>936</v>
    <v>937</v>
    <v>938</v>
    <v>Sandwich, Illinois</v>
    <v>939</v>
    <v>Sandwich, Illinois</v>
    <v>mdp/vdpid/5477571832770985985</v>
  </rv>
  <rv s="0">
    <v>536870912</v>
    <v>61008</v>
    <v>558603a2-b0bc-02ec-392f-592736e660d8</v>
    <v>en-US</v>
    <v>Map</v>
  </rv>
  <rv s="0">
    <v>536870912</v>
    <v>Belvidere</v>
    <v>cfbf8949-52ab-2654-3a78-1b4733969f6c</v>
    <v>en-US</v>
    <v>Map</v>
  </rv>
  <rv s="8">
    <v>#VALUE!</v>
    <v>en-US</v>
    <v>558603a2-b0bc-02ec-392f-592736e660d8</v>
    <v>536870912</v>
    <v>1</v>
    <v>312</v>
    <v>28</v>
    <v>61008</v>
    <v>29</v>
    <v>5</v>
    <v>Map</v>
    <v>942</v>
    <v>61008 is a postal code in Belvidere, Illinois, United States</v>
    <v>61008</v>
    <v>61008</v>
    <v>mdp/vdpid/5477547284969291777</v>
  </rv>
  <rv s="0">
    <v>536870912</v>
    <v>Boone County</v>
    <v>7455c8fd-9319-644f-b796-24f04526e3f0</v>
    <v>en-US</v>
    <v>Map</v>
  </rv>
  <rv s="2">
    <fb>31.899566</fb>
    <v>13</v>
  </rv>
  <rv s="3">
    <v>60</v>
    <v>11</v>
    <v>313</v>
    <v>6</v>
    <v>0</v>
    <v>Image of Belvidere, Illinois</v>
  </rv>
  <rv s="2">
    <fb>42.254722222222</fb>
    <v>14</v>
  </rv>
  <rv s="0">
    <v>805306368</v>
    <v>Clint Morris (Mayor)</v>
    <v>8a9af54d-569c-ff48-b1d4-7cc9c107bd8a</v>
    <v>en-US</v>
    <v>Generic</v>
  </rv>
  <rv s="4">
    <v>58</v>
  </rv>
  <rv s="5">
    <v>https://www.bing.com/search?q=belvidere+illinois&amp;form=skydnc</v>
    <v>Learn more on Bing</v>
  </rv>
  <rv s="2">
    <fb>-88.844166666666993</fb>
    <v>14</v>
  </rv>
  <rv s="2">
    <fb>25339</fb>
    <v>13</v>
  </rv>
  <rv s="6">
    <v>#VALUE!</v>
    <v>en-US</v>
    <v>cfbf8949-52ab-2654-3a78-1b4733969f6c</v>
    <v>536870912</v>
    <v>1</v>
    <v>314</v>
    <v>8</v>
    <v>Belvidere, Illinois</v>
    <v>9</v>
    <v>10</v>
    <v>Map</v>
    <v>11</v>
    <v>12</v>
    <v>892</v>
    <v>944</v>
    <v>945</v>
    <v>6</v>
    <v>Belvidere is a city in Boone County, settled on the Kishwaukee River in far northern Illinois, United States. Known as the 'City of Murals', Belvidere is home to several public art installations throughout the North and South State Street ...</v>
    <v>946</v>
    <v>947</v>
    <v>949</v>
    <v>950</v>
    <v>951</v>
    <v>Belvidere, Illinois</v>
    <v>952</v>
    <v>Belvidere, Illinois</v>
    <v>mdp/vdpid/5476796629342224385</v>
  </rv>
  <rv s="0">
    <v>536870912</v>
    <v>61018</v>
    <v>cc413166-e691-6112-9291-a5ca6e5d520e</v>
    <v>en-US</v>
    <v>Map</v>
  </rv>
  <rv s="0">
    <v>536870912</v>
    <v>Dakota</v>
    <v>26f92fe0-f086-5440-2b4f-b4a6ad2f0e45</v>
    <v>en-US</v>
    <v>Map</v>
  </rv>
  <rv s="8">
    <v>#VALUE!</v>
    <v>en-US</v>
    <v>cc413166-e691-6112-9291-a5ca6e5d520e</v>
    <v>536870912</v>
    <v>1</v>
    <v>316</v>
    <v>28</v>
    <v>61018</v>
    <v>29</v>
    <v>5</v>
    <v>Map</v>
    <v>955</v>
    <v>61018 is a postal code in Dakota, Illinois, United States</v>
    <v>61018</v>
    <v>61018</v>
    <v>mdp/vdpid/5476760481622392833</v>
  </rv>
  <rv s="0">
    <v>536870912</v>
    <v>Stephenson County</v>
    <v>3f4c7f2d-3a0d-4b60-60f8-61d1cdc73524</v>
    <v>en-US</v>
    <v>Map</v>
  </rv>
  <rv s="2">
    <fb>0.64</fb>
    <v>13</v>
  </rv>
  <rv s="3">
    <v>61</v>
    <v>11</v>
    <v>318</v>
    <v>6</v>
    <v>0</v>
    <v>Image of Dakota, Illinois</v>
  </rv>
  <rv s="2">
    <fb>42.388100000000001</fb>
    <v>14</v>
  </rv>
  <rv s="5">
    <v>https://www.bing.com/search?q=dakota+illinois&amp;form=skydnc</v>
    <v>Learn more on Bing</v>
  </rv>
  <rv s="2">
    <fb>-89.524199999999993</fb>
    <v>14</v>
  </rv>
  <rv s="2">
    <fb>500</fb>
    <v>13</v>
  </rv>
  <rv s="15">
    <v>#VALUE!</v>
    <v>en-US</v>
    <v>26f92fe0-f086-5440-2b4f-b4a6ad2f0e45</v>
    <v>536870912</v>
    <v>1</v>
    <v>319</v>
    <v>112</v>
    <v>Dakota, Illinois</v>
    <v>9</v>
    <v>10</v>
    <v>Map</v>
    <v>11</v>
    <v>12</v>
    <v>892</v>
    <v>957</v>
    <v>958</v>
    <v>6</v>
    <v>Dakota is an incorporated town in Stephenson County, Illinois, United States. The population was 506 at the 2010 census, up from 499 in 2000.</v>
    <v>959</v>
    <v>960</v>
    <v>961</v>
    <v>962</v>
    <v>Dakota, Illinois</v>
    <v>963</v>
    <v>Dakota, Illinois</v>
    <v>mdp/vdpid/5476757364382105601</v>
  </rv>
  <rv s="0">
    <v>536870912</v>
    <v>61048</v>
    <v>32b81a15-4c2e-abf4-940d-a234927f1b98</v>
    <v>en-US</v>
    <v>Map</v>
  </rv>
  <rv s="0">
    <v>536870912</v>
    <v>Lena</v>
    <v>9884f0e6-b87a-768d-e726-85e568ffe511</v>
    <v>en-US</v>
    <v>Map</v>
  </rv>
  <rv s="8">
    <v>#VALUE!</v>
    <v>en-US</v>
    <v>32b81a15-4c2e-abf4-940d-a234927f1b98</v>
    <v>536870912</v>
    <v>1</v>
    <v>322</v>
    <v>28</v>
    <v>61048</v>
    <v>29</v>
    <v>5</v>
    <v>Map</v>
    <v>966</v>
    <v>61048 is a postal code in Lena, Illinois, United States</v>
    <v>61048</v>
    <v>61048</v>
    <v>mdp/vdpid/5476751755171594241</v>
  </rv>
  <rv s="2">
    <fb>6.696307</fb>
    <v>13</v>
  </rv>
  <rv s="3">
    <v>62</v>
    <v>11</v>
    <v>323</v>
    <v>6</v>
    <v>0</v>
    <v>Image of Lena, Illinois</v>
  </rv>
  <rv s="2">
    <fb>42.378599999999999</fb>
    <v>14</v>
  </rv>
  <rv s="5">
    <v>https://www.bing.com/search?q=lena+illinois&amp;form=skydnc</v>
    <v>Learn more on Bing</v>
  </rv>
  <rv s="2">
    <fb>-89.826400000000007</fb>
    <v>14</v>
  </rv>
  <rv s="2">
    <fb>2772</fb>
    <v>13</v>
  </rv>
  <rv s="15">
    <v>#VALUE!</v>
    <v>en-US</v>
    <v>9884f0e6-b87a-768d-e726-85e568ffe511</v>
    <v>536870912</v>
    <v>1</v>
    <v>324</v>
    <v>112</v>
    <v>Lena, Illinois</v>
    <v>9</v>
    <v>10</v>
    <v>Map</v>
    <v>11</v>
    <v>12</v>
    <v>892</v>
    <v>957</v>
    <v>968</v>
    <v>6</v>
    <v>Lena is a village in Stephenson County, Illinois. The population was 2,772 at the 2020 census. Lena was platted in 1853, and named after a place mentioned in a poem by Ossian.</v>
    <v>969</v>
    <v>970</v>
    <v>971</v>
    <v>972</v>
    <v>Lena, Illinois</v>
    <v>973</v>
    <v>Lena, Illinois</v>
    <v>mdp/vdpid/5476748709368692737</v>
  </rv>
  <rv s="0">
    <v>536870912</v>
    <v>61085</v>
    <v>9574d22e-1d2e-4e64-b856-d969f9df0576</v>
    <v>en-US</v>
    <v>Map</v>
  </rv>
  <rv s="0">
    <v>536870912</v>
    <v>Stockton</v>
    <v>ffde5637-001f-227a-0829-7fcbcb97a84a</v>
    <v>en-US</v>
    <v>Map</v>
  </rv>
  <rv s="8">
    <v>#VALUE!</v>
    <v>en-US</v>
    <v>9574d22e-1d2e-4e64-b856-d969f9df0576</v>
    <v>536870912</v>
    <v>1</v>
    <v>326</v>
    <v>28</v>
    <v>61085</v>
    <v>29</v>
    <v>5</v>
    <v>Map</v>
    <v>976</v>
    <v>61085 is a postal code in Stockton, Illinois, United States</v>
    <v>61085</v>
    <v>61085</v>
    <v>mdp/vdpid/5476752375056171009</v>
  </rv>
  <rv s="2">
    <fb>4.4893400000000003</fb>
    <v>13</v>
  </rv>
  <rv s="3">
    <v>63</v>
    <v>11</v>
    <v>327</v>
    <v>6</v>
    <v>0</v>
    <v>Image of Stockton, Illinois</v>
  </rv>
  <rv s="2">
    <fb>42.350299999999997</fb>
    <v>14</v>
  </rv>
  <rv s="5">
    <v>https://www.bing.com/search?q=stockton+illinois&amp;form=skydnc</v>
    <v>Learn more on Bing</v>
  </rv>
  <rv s="2">
    <fb>-90.006100000000004</fb>
    <v>14</v>
  </rv>
  <rv s="2">
    <fb>1728</fb>
    <v>13</v>
  </rv>
  <rv s="18">
    <v>#VALUE!</v>
    <v>en-US</v>
    <v>ffde5637-001f-227a-0829-7fcbcb97a84a</v>
    <v>536870912</v>
    <v>1</v>
    <v>328</v>
    <v>329</v>
    <v>Stockton, Illinois</v>
    <v>9</v>
    <v>10</v>
    <v>Map</v>
    <v>11</v>
    <v>12</v>
    <v>892</v>
    <v>978</v>
    <v>6</v>
    <v>Stockton is a village in Jo Daviess County, Illinois, United States. The population was 1,862 at the 2010 census, down from 1,926 at the 2000 census.</v>
    <v>979</v>
    <v>980</v>
    <v>981</v>
    <v>982</v>
    <v>Stockton, Illinois</v>
    <v>983</v>
    <v>Stockton, Illinois</v>
    <v>mdp/vdpid/5092443827118014465</v>
  </rv>
  <rv s="0">
    <v>536870912</v>
    <v>61101</v>
    <v>7e03c7d9-e30b-291b-7e28-aabc2ab3c56b</v>
    <v>en-US</v>
    <v>Map</v>
  </rv>
  <rv s="0">
    <v>536870912</v>
    <v>Rockford</v>
    <v>a8c9767a-55e9-4e80-a2fc-209047ccfc63</v>
    <v>en-US</v>
    <v>Map</v>
  </rv>
  <rv s="9">
    <v>#VALUE!</v>
    <v>en-US</v>
    <v>7e03c7d9-e30b-291b-7e28-aabc2ab3c56b</v>
    <v>536870912</v>
    <v>1</v>
    <v>32</v>
    <v>61101</v>
    <v>29</v>
    <v>5</v>
    <v>Map</v>
    <v>986</v>
    <v>61101 is a postal code in Rockford, Illinois, United States</v>
    <v>61101</v>
    <v>61101</v>
    <v>mdp/vdpid/5476789552578297857</v>
  </rv>
  <rv s="0">
    <v>536870912</v>
    <v>Ogle County</v>
    <v>2c1c2e89-6f61-220c-7ff0-1e351b5d0d94</v>
    <v>en-US</v>
    <v>Map</v>
  </rv>
  <rv s="2">
    <fb>167.01084499999999</fb>
    <v>13</v>
  </rv>
  <rv s="3">
    <v>64</v>
    <v>11</v>
    <v>330</v>
    <v>6</v>
    <v>0</v>
    <v>Image of Rockford, Illinois</v>
  </rv>
  <rv s="2">
    <fb>42.271129999999999</fb>
    <v>14</v>
  </rv>
  <rv s="0">
    <v>805306368</v>
    <v>Tom McNamara (Mayor)</v>
    <v>27a52177-dd3d-9020-046e-9ba1c946cc6f</v>
    <v>en-US</v>
    <v>Generic</v>
  </rv>
  <rv s="4">
    <v>59</v>
  </rv>
  <rv s="5">
    <v>https://www.bing.com/search?q=rockford+illinois&amp;form=skydnc</v>
    <v>Learn more on Bing</v>
  </rv>
  <rv s="2">
    <fb>-89.093999999999994</fb>
    <v>14</v>
  </rv>
  <rv s="2">
    <fb>148655</fb>
    <v>13</v>
  </rv>
  <rv s="6">
    <v>#VALUE!</v>
    <v>en-US</v>
    <v>a8c9767a-55e9-4e80-a2fc-209047ccfc63</v>
    <v>536870912</v>
    <v>1</v>
    <v>331</v>
    <v>8</v>
    <v>Rockford, Illinois</v>
    <v>9</v>
    <v>10</v>
    <v>Map</v>
    <v>11</v>
    <v>12</v>
    <v>892</v>
    <v>988</v>
    <v>989</v>
    <v>6</v>
    <v>Rockford is a city in Winnebago County, Illinois, United States. Located in the far northern part of the state on the banks of the Rock River, Rockford is the county seat of Winnebago County. The largest city in Illinois outside of the Chicago ...</v>
    <v>990</v>
    <v>991</v>
    <v>993</v>
    <v>994</v>
    <v>995</v>
    <v>Rockford, Illinois</v>
    <v>996</v>
    <v>Rockford, Illinois</v>
    <v>mdp/vdpid/5476796080207167489</v>
  </rv>
  <rv s="0">
    <v>536870912</v>
    <v>61102</v>
    <v>b01b3a66-d4a2-2664-b8a7-6d151419511c</v>
    <v>en-US</v>
    <v>Map</v>
  </rv>
  <rv s="9">
    <v>#VALUE!</v>
    <v>en-US</v>
    <v>b01b3a66-d4a2-2664-b8a7-6d151419511c</v>
    <v>536870912</v>
    <v>1</v>
    <v>32</v>
    <v>61102</v>
    <v>29</v>
    <v>5</v>
    <v>Map</v>
    <v>986</v>
    <v>61102 is a postal code in Rockford, Illinois, United States</v>
    <v>61102</v>
    <v>61102</v>
    <v>mdp/vdpid/5477538457519652865</v>
  </rv>
  <rv s="0">
    <v>536870912</v>
    <v>62040</v>
    <v>5bf674c7-da99-7eba-983f-141737e1f495</v>
    <v>en-US</v>
    <v>Map</v>
  </rv>
  <rv s="0">
    <v>536870912</v>
    <v>Granite City</v>
    <v>73dd36aa-02f9-61d2-b630-cf2e213f6c3f</v>
    <v>en-US</v>
    <v>Map</v>
  </rv>
  <rv s="8">
    <v>#VALUE!</v>
    <v>en-US</v>
    <v>5bf674c7-da99-7eba-983f-141737e1f495</v>
    <v>536870912</v>
    <v>1</v>
    <v>334</v>
    <v>28</v>
    <v>62040</v>
    <v>29</v>
    <v>5</v>
    <v>Map</v>
    <v>1001</v>
    <v>62040 is a postal code in Granite City, Illinois, United States</v>
    <v>62040</v>
    <v>62040</v>
    <v>mdp/vdpid/5096643791901687809</v>
  </rv>
  <rv s="0">
    <v>536870912</v>
    <v>Madison County</v>
    <v>350e7c43-6577-6d02-20c9-7ee32c15835d</v>
    <v>en-US</v>
    <v>Map</v>
  </rv>
  <rv s="2">
    <fb>53.799698999999997</fb>
    <v>13</v>
  </rv>
  <rv s="3">
    <v>65</v>
    <v>11</v>
    <v>335</v>
    <v>6</v>
    <v>0</v>
    <v>Image of Granite City, Illinois</v>
  </rv>
  <rv s="2">
    <fb>38.717799999999997</fb>
    <v>14</v>
  </rv>
  <rv s="0">
    <v>805306368</v>
    <v>Michael Parkinson (Mayor)</v>
    <v>03dac084-f6b3-b050-8e5a-433840c226b5</v>
    <v>en-US</v>
    <v>Generic</v>
  </rv>
  <rv s="4">
    <v>60</v>
  </rv>
  <rv s="5">
    <v>https://www.bing.com/search?q=granite+city+illinois&amp;form=skydnc</v>
    <v>Learn more on Bing</v>
  </rv>
  <rv s="2">
    <fb>-90.129400000000004</fb>
    <v>14</v>
  </rv>
  <rv s="2">
    <fb>27549</fb>
    <v>13</v>
  </rv>
  <rv s="6">
    <v>#VALUE!</v>
    <v>en-US</v>
    <v>73dd36aa-02f9-61d2-b630-cf2e213f6c3f</v>
    <v>536870912</v>
    <v>1</v>
    <v>336</v>
    <v>8</v>
    <v>Granite City, Illinois</v>
    <v>9</v>
    <v>10</v>
    <v>Map</v>
    <v>11</v>
    <v>12</v>
    <v>892</v>
    <v>1003</v>
    <v>1004</v>
    <v>6</v>
    <v>Granite City is a city in Madison County, Illinois, United States, within the Greater St. Louis metropolitan area. The population was 27,549 at the 2020 census, making it the third-largest city in the Metro East and Southern Illinois regions, ...</v>
    <v>1005</v>
    <v>1006</v>
    <v>1008</v>
    <v>1009</v>
    <v>1010</v>
    <v>Granite City, Illinois</v>
    <v>1011</v>
    <v>Granite City, Illinois</v>
    <v>mdp/vdpid/5096596275889963009</v>
  </rv>
  <rv s="0">
    <v>536870912</v>
    <v>62269</v>
    <v>1f264fa0-6066-5f77-99c0-a25d99defb3e</v>
    <v>en-US</v>
    <v>Map</v>
  </rv>
  <rv s="0">
    <v>536870912</v>
    <v>O'Fallon</v>
    <v>2b8b1bdf-f717-88aa-32a6-1529f8aa24eb</v>
    <v>en-US</v>
    <v>Map</v>
  </rv>
  <rv s="8">
    <v>#VALUE!</v>
    <v>en-US</v>
    <v>1f264fa0-6066-5f77-99c0-a25d99defb3e</v>
    <v>536870912</v>
    <v>1</v>
    <v>339</v>
    <v>28</v>
    <v>62269</v>
    <v>29</v>
    <v>5</v>
    <v>Map</v>
    <v>1014</v>
    <v>62269 is a postal code in O'Fallon, Illinois, United States</v>
    <v>62269</v>
    <v>62269</v>
    <v>mdp/vdpid/5480952866979971073</v>
  </rv>
  <rv s="0">
    <v>536870912</v>
    <v>St. Clair County</v>
    <v>1b0d49bb-381a-c081-eb2b-34cf5c1ecf20</v>
    <v>en-US</v>
    <v>Map</v>
  </rv>
  <rv s="2">
    <fb>39.817664000000001</fb>
    <v>13</v>
  </rv>
  <rv s="3">
    <v>66</v>
    <v>11</v>
    <v>340</v>
    <v>6</v>
    <v>0</v>
    <v>Image of O'Fallon, Illinois</v>
  </rv>
  <rv s="2">
    <fb>38.597536499999997</fb>
    <v>14</v>
  </rv>
  <rv s="0">
    <v>805306368</v>
    <v>Herb Roach (Mayor)</v>
    <v>214da5b2-33f7-e750-81a3-fda872bceebb</v>
    <v>en-US</v>
    <v>Generic</v>
  </rv>
  <rv s="4">
    <v>61</v>
  </rv>
  <rv s="5">
    <v>https://www.bing.com/search?q=o%27fallon+illinois&amp;form=skydnc</v>
    <v>Learn more on Bing</v>
  </rv>
  <rv s="2">
    <fb>-89.915362299999998</fb>
    <v>14</v>
  </rv>
  <rv s="2">
    <fb>32289</fb>
    <v>13</v>
  </rv>
  <rv s="6">
    <v>#VALUE!</v>
    <v>en-US</v>
    <v>2b8b1bdf-f717-88aa-32a6-1529f8aa24eb</v>
    <v>536870912</v>
    <v>1</v>
    <v>341</v>
    <v>8</v>
    <v>O'Fallon, Illinois</v>
    <v>9</v>
    <v>10</v>
    <v>Map</v>
    <v>11</v>
    <v>12</v>
    <v>892</v>
    <v>1016</v>
    <v>1017</v>
    <v>6</v>
    <v>O'Fallon is a city in St. Clair County, Illinois, United States. The 2020 census listed the population at 32,289. The city is the second largest city in the Metro East region and Southern Illinois. It sits 5 miles from Scott Air Force Base and ...</v>
    <v>1018</v>
    <v>1019</v>
    <v>1021</v>
    <v>1022</v>
    <v>1023</v>
    <v>O'Fallon, Illinois</v>
    <v>1024</v>
    <v>O'Fallon, Illinois</v>
    <v>mdp/vdpid/5480952040651751425</v>
  </rv>
  <rv s="0">
    <v>536870912</v>
    <v>62301</v>
    <v>87573444-ada8-37dd-31e3-2d93ac40b9d8</v>
    <v>en-US</v>
    <v>Map</v>
  </rv>
  <rv s="0">
    <v>536870912</v>
    <v>Quincy</v>
    <v>1818d76e-e1e3-c0d7-010e-44927d8d4c1d</v>
    <v>en-US</v>
    <v>Map</v>
  </rv>
  <rv s="8">
    <v>#VALUE!</v>
    <v>en-US</v>
    <v>87573444-ada8-37dd-31e3-2d93ac40b9d8</v>
    <v>536870912</v>
    <v>1</v>
    <v>344</v>
    <v>28</v>
    <v>62301</v>
    <v>29</v>
    <v>5</v>
    <v>Map</v>
    <v>1027</v>
    <v>62301 is a postal code in Quincy, Illinois, United States</v>
    <v>62301</v>
    <v>62301</v>
    <v>mdp/vdpid/5093505260085837825</v>
  </rv>
  <rv s="0">
    <v>536870912</v>
    <v>Adams County</v>
    <v>d6292644-8a64-9a8f-b803-94c365526991</v>
    <v>en-US</v>
    <v>Map</v>
  </rv>
  <rv s="2">
    <fb>41.201791999999998</fb>
    <v>13</v>
  </rv>
  <rv s="3">
    <v>67</v>
    <v>11</v>
    <v>345</v>
    <v>6</v>
    <v>0</v>
    <v>Image of Quincy, Illinois</v>
  </rv>
  <rv s="2">
    <fb>39.932222222222002</fb>
    <v>14</v>
  </rv>
  <rv s="0">
    <v>805306368</v>
    <v>Michael A. Troup (Mayor)</v>
    <v>53200911-ce4c-2aa1-007f-fd85d69b2e67</v>
    <v>en-US</v>
    <v>Generic</v>
  </rv>
  <rv s="4">
    <v>62</v>
  </rv>
  <rv s="5">
    <v>https://www.bing.com/search?q=quincy+illinois&amp;form=skydnc</v>
    <v>Learn more on Bing</v>
  </rv>
  <rv s="2">
    <fb>-91.388611111111004</fb>
    <v>14</v>
  </rv>
  <rv s="2">
    <fb>39463</fb>
    <v>13</v>
  </rv>
  <rv s="6">
    <v>#VALUE!</v>
    <v>en-US</v>
    <v>1818d76e-e1e3-c0d7-010e-44927d8d4c1d</v>
    <v>536870912</v>
    <v>1</v>
    <v>346</v>
    <v>8</v>
    <v>Quincy, Illinois</v>
    <v>9</v>
    <v>10</v>
    <v>Map</v>
    <v>11</v>
    <v>12</v>
    <v>892</v>
    <v>1029</v>
    <v>1030</v>
    <v>6</v>
    <v>Quincy, known as Illinois's "Gem City", is a city in and the county seat of Adams County, Illinois, United States, located on the Mississippi River. The 2020 census counted a population of 39,463 in the city itself, down from 40,633 in 2010. As ...</v>
    <v>1031</v>
    <v>1032</v>
    <v>1034</v>
    <v>1035</v>
    <v>1036</v>
    <v>Quincy, Illinois</v>
    <v>1037</v>
    <v>Quincy, Illinois</v>
    <v>mdp/vdpid/5093502213930614785</v>
  </rv>
  <rv s="0">
    <v>536870912</v>
    <v>46012</v>
    <v>731cf90f-8635-84e5-52ea-1f5dda1d5a28</v>
    <v>en-US</v>
    <v>Map</v>
  </rv>
  <rv s="0">
    <v>536870912</v>
    <v>Anderson</v>
    <v>9b9436e6-6938-6589-c3b4-6b08dd5c375b</v>
    <v>en-US</v>
    <v>Map</v>
  </rv>
  <rv s="8">
    <v>#VALUE!</v>
    <v>en-US</v>
    <v>731cf90f-8635-84e5-52ea-1f5dda1d5a28</v>
    <v>536870912</v>
    <v>1</v>
    <v>349</v>
    <v>28</v>
    <v>46012</v>
    <v>29</v>
    <v>5</v>
    <v>Map</v>
    <v>1040</v>
    <v>46012 is a postal code in Madison County, Indiana, United States</v>
    <v>46012</v>
    <v>46012</v>
    <v>mdp/vdpid/5478512354087927809</v>
  </rv>
  <rv s="0">
    <v>536870912</v>
    <v>Indiana</v>
    <v>109f7e5a-efbb-4953-b4b8-cb812ce1ff5d</v>
    <v>en-US</v>
    <v>Map</v>
  </rv>
  <rv s="0">
    <v>536870912</v>
    <v>Madison County</v>
    <v>105dcb8d-550c-129e-b5ce-4d4bb7a6d4ab</v>
    <v>en-US</v>
    <v>Map</v>
  </rv>
  <rv s="2">
    <fb>110.772099</fb>
    <v>13</v>
  </rv>
  <rv s="3">
    <v>68</v>
    <v>11</v>
    <v>350</v>
    <v>6</v>
    <v>0</v>
    <v>Image of Anderson, Indiana</v>
  </rv>
  <rv s="2">
    <fb>40.1</fb>
    <v>14</v>
  </rv>
  <rv s="0">
    <v>805306368</v>
    <v>Thomas Broderick Jr. (Mayor)</v>
    <v>e2e4173b-5cd2-0a49-9d36-f055b32b4350</v>
    <v>en-US</v>
    <v>Generic</v>
  </rv>
  <rv s="4">
    <v>63</v>
  </rv>
  <rv s="5">
    <v>https://www.bing.com/search?q=anderson+indiana&amp;form=skydnc</v>
    <v>Learn more on Bing</v>
  </rv>
  <rv s="2">
    <fb>-85.681389999999993</fb>
    <v>14</v>
  </rv>
  <rv s="2">
    <fb>54788</fb>
    <v>13</v>
  </rv>
  <rv s="6">
    <v>#VALUE!</v>
    <v>en-US</v>
    <v>9b9436e6-6938-6589-c3b4-6b08dd5c375b</v>
    <v>536870912</v>
    <v>1</v>
    <v>351</v>
    <v>8</v>
    <v>Anderson, Indiana</v>
    <v>9</v>
    <v>10</v>
    <v>Map</v>
    <v>11</v>
    <v>12</v>
    <v>1042</v>
    <v>1043</v>
    <v>1044</v>
    <v>6</v>
    <v>Anderson is a city in Madison County, Indiana, United States, and the county seat of Madison County. The population was 54,788 at the 2020 census. It is named after Chief William Anderson. The city is the headquarters of the Church of God ...</v>
    <v>1045</v>
    <v>1046</v>
    <v>1048</v>
    <v>1049</v>
    <v>1050</v>
    <v>Anderson, Indiana</v>
    <v>1051</v>
    <v>Anderson, Indiana</v>
    <v>mdp/vdpid/5478512142594342914</v>
  </rv>
  <rv s="2">
    <fb>94321</fb>
    <v>13</v>
  </rv>
  <rv s="2">
    <fb>18713</fb>
    <v>13</v>
  </rv>
  <rv s="0">
    <v>536870912</v>
    <v>Indianapolis</v>
    <v>28ad13c5-50fe-aae3-acb8-c5dea28be321</v>
    <v>en-US</v>
    <v>Map</v>
  </rv>
  <rv s="2">
    <fb>2501937</fb>
    <v>13</v>
  </rv>
  <rv s="2">
    <fb>2854546</fb>
    <v>13</v>
  </rv>
  <rv s="3">
    <v>69</v>
    <v>11</v>
    <v>352</v>
    <v>6</v>
    <v>0</v>
    <v>Image of Indiana</v>
  </rv>
  <rv s="0">
    <v>805306368</v>
    <v>Eric Holcomb (Governor)</v>
    <v>cf360ed0-1092-c70e-53bb-3b40013b5ef1</v>
    <v>en-US</v>
    <v>Generic</v>
  </rv>
  <rv s="0">
    <v>805306368</v>
    <v>Suzanne Crouch (Lieutenant governor)</v>
    <v>6f209ae1-e639-c096-2125-c9b162385d56</v>
    <v>en-US</v>
    <v>Generic</v>
  </rv>
  <rv s="4">
    <v>64</v>
  </rv>
  <rv s="5">
    <v>https://www.bing.com/search?q=indiana&amp;form=skydnc</v>
    <v>Learn more on Bing</v>
  </rv>
  <rv s="2">
    <fb>745</fb>
    <v>22</v>
  </rv>
  <rv s="2">
    <fb>49255</fb>
    <v>22</v>
  </rv>
  <rv s="2">
    <fb>124200</fb>
    <v>22</v>
  </rv>
  <rv s="2">
    <fb>6785528</fb>
    <v>13</v>
  </rv>
  <rv s="2">
    <fb>0.14599999999999999</fb>
    <v>24</v>
  </rv>
  <rv s="2">
    <fb>4.0000000000000001E-3</fb>
    <v>25</v>
  </rv>
  <rv s="2">
    <fb>0.24100000000000002</fb>
    <v>24</v>
  </rv>
  <rv s="2">
    <fb>0.878</fb>
    <v>24</v>
  </rv>
  <rv s="2">
    <fb>6.7000000000000004E-2</fb>
    <v>24</v>
  </rv>
  <rv s="2">
    <fb>0.63900000000000001</fb>
    <v>24</v>
  </rv>
  <rv s="2">
    <fb>0.23899999999999999</fb>
    <v>24</v>
  </rv>
  <rv s="2">
    <fb>0.85799999999999998</fb>
    <v>24</v>
  </rv>
  <rv s="7">
    <v>#VALUE!</v>
    <v>en-US</v>
    <v>109f7e5a-efbb-4953-b4b8-cb812ce1ff5d</v>
    <v>536870912</v>
    <v>1</v>
    <v>355</v>
    <v>20</v>
    <v>Indiana</v>
    <v>9</v>
    <v>10</v>
    <v>Map</v>
    <v>11</v>
    <v>21</v>
    <v>US-IN</v>
    <v>1053</v>
    <v>1054</v>
    <v>1055</v>
    <v>6</v>
    <v>Indiana is a state in the Midwestern region of the United States. It borders Lake Michigan to the northwest, Michigan to the north and northeast, Ohio to the east, the Ohio River and Kentucky to the south and southeast, and the Wabash River and ...</v>
    <v>1056</v>
    <v>1057</v>
    <v>1058</v>
    <v>1055</v>
    <v>1061</v>
    <v>1062</v>
    <v>1063</v>
    <v>1064</v>
    <v>1065</v>
    <v>Indiana</v>
    <v>29</v>
    <v>30</v>
    <v>1066</v>
    <v>813</v>
    <v>1067</v>
    <v>1068</v>
    <v>771</v>
    <v>1069</v>
    <v>617</v>
    <v>129</v>
    <v>1070</v>
    <v>1071</v>
    <v>1072</v>
    <v>42</v>
    <v>764</v>
    <v>925</v>
    <v>1073</v>
    <v>138</v>
    <v>1074</v>
    <v>564</v>
    <v>Indiana</v>
    <v>mdp/vdpid/14882</v>
  </rv>
  <rv s="0">
    <v>536870912</v>
    <v>Marion County</v>
    <v>ab457602-8310-1e9c-f76e-b62f7c980071</v>
    <v>en-US</v>
    <v>Map</v>
  </rv>
  <rv s="2">
    <fb>953.18073600000002</fb>
    <v>13</v>
  </rv>
  <rv s="3">
    <v>70</v>
    <v>11</v>
    <v>356</v>
    <v>6</v>
    <v>0</v>
    <v>Image of Indianapolis</v>
  </rv>
  <rv s="2">
    <fb>39.768611111110999</fb>
    <v>14</v>
  </rv>
  <rv s="0">
    <v>805306368</v>
    <v>Joe Hogsett (Mayor)</v>
    <v>35a12ddd-c281-8321-ccbb-63acd394f368</v>
    <v>en-US</v>
    <v>Generic</v>
  </rv>
  <rv s="4">
    <v>65</v>
  </rv>
  <rv s="5">
    <v>https://www.bing.com/search?q=indianapolis&amp;form=skydnc</v>
    <v>Learn more on Bing</v>
  </rv>
  <rv s="2">
    <fb>-86.158055555556004</fb>
    <v>14</v>
  </rv>
  <rv s="2">
    <fb>887642</fb>
    <v>13</v>
  </rv>
  <rv s="6">
    <v>#VALUE!</v>
    <v>en-US</v>
    <v>28ad13c5-50fe-aae3-acb8-c5dea28be321</v>
    <v>536870912</v>
    <v>1</v>
    <v>357</v>
    <v>8</v>
    <v>Indianapolis</v>
    <v>9</v>
    <v>10</v>
    <v>Map</v>
    <v>11</v>
    <v>12</v>
    <v>1042</v>
    <v>1076</v>
    <v>1077</v>
    <v>6</v>
    <v>Indianapolis, colloquially known as Indy, is the capital and most populous city of the U.S. state of Indiana and the seat of Marion County. Located in Central Indiana, the city lies along the White River's West Fork near its confluence with Fall ...</v>
    <v>1078</v>
    <v>1079</v>
    <v>1081</v>
    <v>1082</v>
    <v>1083</v>
    <v>Indianapolis</v>
    <v>1084</v>
    <v>Indianapolis</v>
    <v>mdp/vdpid/5478461750934241282</v>
  </rv>
  <rv s="0">
    <v>536870912</v>
    <v>46013</v>
    <v>731e761d-4083-7657-5bb6-5b258e714554</v>
    <v>en-US</v>
    <v>Map</v>
  </rv>
  <rv s="8">
    <v>#VALUE!</v>
    <v>en-US</v>
    <v>731e761d-4083-7657-5bb6-5b258e714554</v>
    <v>536870912</v>
    <v>1</v>
    <v>360</v>
    <v>28</v>
    <v>46013</v>
    <v>29</v>
    <v>5</v>
    <v>Map</v>
    <v>1040</v>
    <v>46013 is a postal code in Anderson, Indiana, United States</v>
    <v>46013</v>
    <v>46013</v>
    <v>mdp/vdpid/5478559083399217153</v>
  </rv>
  <rv s="0">
    <v>536870912</v>
    <v>46219</v>
    <v>b74f8eab-eb5f-8dda-d085-413d5e7ef143</v>
    <v>en-US</v>
    <v>Map</v>
  </rv>
  <rv s="8">
    <v>#VALUE!</v>
    <v>en-US</v>
    <v>b74f8eab-eb5f-8dda-d085-413d5e7ef143</v>
    <v>536870912</v>
    <v>1</v>
    <v>363</v>
    <v>28</v>
    <v>46219</v>
    <v>29</v>
    <v>5</v>
    <v>Map</v>
    <v>1055</v>
    <v>46219 is a postal code in Indianapolis, Indiana, United States</v>
    <v>46219</v>
    <v>46219</v>
    <v>mdp/vdpid/5478467796738244609</v>
  </rv>
  <rv s="0">
    <v>536870912</v>
    <v>46750</v>
    <v>2ed51beb-40af-1ccf-98a3-79aef4dc2272</v>
    <v>en-US</v>
    <v>Map</v>
  </rv>
  <rv s="0">
    <v>536870912</v>
    <v>Huntington</v>
    <v>f94a44ac-3ece-99d5-4e44-eb47d6ac4e77</v>
    <v>en-US</v>
    <v>Map</v>
  </rv>
  <rv s="8">
    <v>#VALUE!</v>
    <v>en-US</v>
    <v>2ed51beb-40af-1ccf-98a3-79aef4dc2272</v>
    <v>536870912</v>
    <v>1</v>
    <v>365</v>
    <v>28</v>
    <v>46750</v>
    <v>29</v>
    <v>5</v>
    <v>Map</v>
    <v>1091</v>
    <v>46750 is a postal code in Huntington, Indiana, United States</v>
    <v>46750</v>
    <v>46750</v>
    <v>mdp/vdpid/5478490742332588033</v>
  </rv>
  <rv s="0">
    <v>536870912</v>
    <v>Huntington County</v>
    <v>b838b1e7-0a4f-eae8-5193-a4d44943b156</v>
    <v>en-US</v>
    <v>Map</v>
  </rv>
  <rv s="2">
    <fb>23.194486999999999</fb>
    <v>13</v>
  </rv>
  <rv s="3">
    <v>71</v>
    <v>11</v>
    <v>366</v>
    <v>6</v>
    <v>0</v>
    <v>Image of Huntington, Indiana</v>
  </rv>
  <rv s="2">
    <fb>40.881900000000002</fb>
    <v>14</v>
  </rv>
  <rv s="0">
    <v>805306368</v>
    <v>Richard Strick (Mayor)</v>
    <v>089900d6-5a4b-8ee0-38aa-9d87ca9b2809</v>
    <v>en-US</v>
    <v>Generic</v>
  </rv>
  <rv s="4">
    <v>66</v>
  </rv>
  <rv s="5">
    <v>https://www.bing.com/search?q=huntington+indiana&amp;form=skydnc</v>
    <v>Learn more on Bing</v>
  </rv>
  <rv s="2">
    <fb>-85.495599999999996</fb>
    <v>14</v>
  </rv>
  <rv s="2">
    <fb>17022</fb>
    <v>13</v>
  </rv>
  <rv s="6">
    <v>#VALUE!</v>
    <v>en-US</v>
    <v>f94a44ac-3ece-99d5-4e44-eb47d6ac4e77</v>
    <v>536870912</v>
    <v>1</v>
    <v>367</v>
    <v>8</v>
    <v>Huntington, Indiana</v>
    <v>9</v>
    <v>10</v>
    <v>Map</v>
    <v>11</v>
    <v>12</v>
    <v>1042</v>
    <v>1093</v>
    <v>1094</v>
    <v>6</v>
    <v>Huntington, known as the "Lime City", is the largest city in and the county seat of Huntington County, Indiana, United States. It is in Huntington and Union townships. It is also part of Fort Wayne, Indiana's metropolitan area.</v>
    <v>1095</v>
    <v>1096</v>
    <v>1098</v>
    <v>1099</v>
    <v>1100</v>
    <v>Huntington, Indiana</v>
    <v>1101</v>
    <v>Huntington, Indiana</v>
    <v>mdp/vdpid/5478302252827410433</v>
  </rv>
  <rv s="0">
    <v>536870912</v>
    <v>46819</v>
    <v>c68cfac9-fb9f-72ef-fb3c-ec4387b1895e</v>
    <v>en-US</v>
    <v>Map</v>
  </rv>
  <rv s="0">
    <v>536870912</v>
    <v>Fort Wayne</v>
    <v>93c419e3-0696-464f-8905-3c6d6677ea9d</v>
    <v>en-US</v>
    <v>Map</v>
  </rv>
  <rv s="8">
    <v>#VALUE!</v>
    <v>en-US</v>
    <v>c68cfac9-fb9f-72ef-fb3c-ec4387b1895e</v>
    <v>536870912</v>
    <v>1</v>
    <v>370</v>
    <v>28</v>
    <v>46819</v>
    <v>29</v>
    <v>5</v>
    <v>Map</v>
    <v>1104</v>
    <v>46819 is a postal code in Fort Wayne, Indiana, United States</v>
    <v>46819</v>
    <v>46819</v>
    <v>mdp/vdpid/5478310356591837185</v>
  </rv>
  <rv s="0">
    <v>536870912</v>
    <v>Allen County</v>
    <v>39bf4831-0569-9b27-6df8-8f4bd2721193</v>
    <v>en-US</v>
    <v>Map</v>
  </rv>
  <rv s="2">
    <fb>287.037959</fb>
    <v>13</v>
  </rv>
  <rv s="3">
    <v>72</v>
    <v>11</v>
    <v>371</v>
    <v>6</v>
    <v>0</v>
    <v>Image of Fort Wayne, Indiana</v>
  </rv>
  <rv s="2">
    <fb>41.080449999999999</fb>
    <v>14</v>
  </rv>
  <rv s="0">
    <v>805306368</v>
    <v>Tom Henry (Mayor)</v>
    <v>bf02e43c-a31e-edc1-d2cd-a0da60b1e560</v>
    <v>en-US</v>
    <v>Generic</v>
  </rv>
  <rv s="4">
    <v>67</v>
  </rv>
  <rv s="5">
    <v>https://www.bing.com/search?q=fort+wayne+indiana&amp;form=skydnc</v>
    <v>Learn more on Bing</v>
  </rv>
  <rv s="2">
    <fb>-85.139150000000001</fb>
    <v>14</v>
  </rv>
  <rv s="2">
    <fb>263886</fb>
    <v>13</v>
  </rv>
  <rv s="12">
    <v>#VALUE!</v>
    <v>en-US</v>
    <v>93c419e3-0696-464f-8905-3c6d6677ea9d</v>
    <v>536870912</v>
    <v>1</v>
    <v>372</v>
    <v>50</v>
    <v>Fort Wayne, Indiana</v>
    <v>9</v>
    <v>10</v>
    <v>Map</v>
    <v>11</v>
    <v>12</v>
    <v>1042</v>
    <v>1106</v>
    <v>1107</v>
    <v>6</v>
    <v>Fort Wayne is a city in and the county seat of Allen County, Indiana, United States. Located in northeastern Indiana, the city is 18 miles west of the Ohio border and 50 miles south of the Michigan border. The city's population was 263,886 as of ...</v>
    <v>1108</v>
    <v>1109</v>
    <v>1111</v>
    <v>1112</v>
    <v>1113</v>
    <v>Fort Wayne, Indiana</v>
    <v>1114</v>
    <v>564</v>
    <v>Fort Wayne, Indiana</v>
    <v>mdp/vdpid/5478306571014373377</v>
  </rv>
  <rv s="0">
    <v>536870912</v>
    <v>47374</v>
    <v>cb9b16cf-9ece-cc36-f829-8fe16537f6be</v>
    <v>en-US</v>
    <v>Map</v>
  </rv>
  <rv s="0">
    <v>536870912</v>
    <v>Richmond</v>
    <v>fafac947-be40-b0ff-d6f8-18c47c3f4b02</v>
    <v>en-US</v>
    <v>Map</v>
  </rv>
  <rv s="8">
    <v>#VALUE!</v>
    <v>en-US</v>
    <v>cb9b16cf-9ece-cc36-f829-8fe16537f6be</v>
    <v>536870912</v>
    <v>1</v>
    <v>374</v>
    <v>28</v>
    <v>47374</v>
    <v>29</v>
    <v>5</v>
    <v>Map</v>
    <v>1117</v>
    <v>47374 is a postal code in Richmond, Indiana, United States</v>
    <v>47374</v>
    <v>47374</v>
    <v>mdp/vdpid/5478614126492123137</v>
  </rv>
  <rv s="0">
    <v>536870912</v>
    <v>Wayne County</v>
    <v>1a83843b-d863-f9e0-6684-1a5dec51d700</v>
    <v>en-US</v>
    <v>Map</v>
  </rv>
  <rv s="2">
    <fb>62.569670000000002</fb>
    <v>13</v>
  </rv>
  <rv s="3">
    <v>73</v>
    <v>11</v>
    <v>375</v>
    <v>6</v>
    <v>0</v>
    <v>Image of Richmond, Indiana</v>
  </rv>
  <rv s="2">
    <fb>39.830277777778001</fb>
    <v>14</v>
  </rv>
  <rv s="0">
    <v>805306368</v>
    <v>Ron Oler (Mayor)</v>
    <v>447b442c-e913-cb8c-16d9-d133e6978efa</v>
    <v>en-US</v>
    <v>Generic</v>
  </rv>
  <rv s="4">
    <v>68</v>
  </rv>
  <rv s="5">
    <v>https://www.bing.com/search?q=richmond+indiana&amp;form=skydnc</v>
    <v>Learn more on Bing</v>
  </rv>
  <rv s="2">
    <fb>-84.890555555556006</fb>
    <v>14</v>
  </rv>
  <rv s="2">
    <fb>35720</fb>
    <v>13</v>
  </rv>
  <rv s="12">
    <v>#VALUE!</v>
    <v>en-US</v>
    <v>fafac947-be40-b0ff-d6f8-18c47c3f4b02</v>
    <v>536870912</v>
    <v>1</v>
    <v>376</v>
    <v>50</v>
    <v>Richmond, Indiana</v>
    <v>9</v>
    <v>10</v>
    <v>Map</v>
    <v>11</v>
    <v>12</v>
    <v>1042</v>
    <v>1119</v>
    <v>1120</v>
    <v>6</v>
    <v>Richmond is a city in eastern Wayne County, Indiana, United States. Bordering the state of Ohio, it is the county seat of Wayne County. In the 2020 census, the city had a population of 35,720. It is the principal city of the Richmond ...</v>
    <v>1121</v>
    <v>1122</v>
    <v>1124</v>
    <v>1125</v>
    <v>1126</v>
    <v>Richmond, Indiana</v>
    <v>1127</v>
    <v>564</v>
    <v>Richmond, Indiana</v>
    <v>mdp/vdpid/5478600654152794113</v>
  </rv>
  <rv s="0">
    <v>536870912</v>
    <v>50317</v>
    <v>520f1f0d-fb3a-8810-3d94-4e5ad6f693f0</v>
    <v>en-US</v>
    <v>Map</v>
  </rv>
  <rv s="0">
    <v>536870912</v>
    <v>Des Moines</v>
    <v>a4592975-b658-4874-8c06-906edcde2841</v>
    <v>en-US</v>
    <v>Map</v>
  </rv>
  <rv s="8">
    <v>#VALUE!</v>
    <v>en-US</v>
    <v>520f1f0d-fb3a-8810-3d94-4e5ad6f693f0</v>
    <v>536870912</v>
    <v>1</v>
    <v>379</v>
    <v>28</v>
    <v>50317</v>
    <v>29</v>
    <v>5</v>
    <v>Map</v>
    <v>1130</v>
    <v>50317 is a postal code in Des Moines, Iowa, United States</v>
    <v>50317</v>
    <v>50317</v>
    <v>mdp/vdpid/5092620879108505601</v>
  </rv>
  <rv s="0">
    <v>536870912</v>
    <v>Iowa</v>
    <v>77850824-b07a-487a-af58-37f9949afc27</v>
    <v>en-US</v>
    <v>Map</v>
  </rv>
  <rv s="0">
    <v>536870912</v>
    <v>Polk County</v>
    <v>3bfc0b45-f8b5-fa72-88d1-9a4eb167f835</v>
    <v>en-US</v>
    <v>Map</v>
  </rv>
  <rv s="2">
    <fb>234.98717099999999</fb>
    <v>13</v>
  </rv>
  <rv s="3">
    <v>74</v>
    <v>11</v>
    <v>380</v>
    <v>6</v>
    <v>0</v>
    <v>Image of Des Moines, Iowa</v>
  </rv>
  <rv s="2">
    <fb>41.590833333333002</fb>
    <v>14</v>
  </rv>
  <rv s="0">
    <v>805306368</v>
    <v>Connie Boesen (Mayor)</v>
    <v>62c7bb1d-5554-9fd3-9628-dc0dd0d087cd</v>
    <v>en-US</v>
    <v>Generic</v>
  </rv>
  <rv s="4">
    <v>69</v>
  </rv>
  <rv s="5">
    <v>https://www.bing.com/search?q=des+moines+iowa&amp;form=skydnc</v>
    <v>Learn more on Bing</v>
  </rv>
  <rv s="2">
    <fb>-93.620833333332996</fb>
    <v>14</v>
  </rv>
  <rv s="2">
    <fb>214133</fb>
    <v>13</v>
  </rv>
  <rv s="6">
    <v>#VALUE!</v>
    <v>en-US</v>
    <v>a4592975-b658-4874-8c06-906edcde2841</v>
    <v>536870912</v>
    <v>1</v>
    <v>381</v>
    <v>8</v>
    <v>Des Moines, Iowa</v>
    <v>9</v>
    <v>10</v>
    <v>Map</v>
    <v>11</v>
    <v>12</v>
    <v>1132</v>
    <v>1133</v>
    <v>1134</v>
    <v>6</v>
    <v>Des Moines is the capital and most populous city in the U.S. state of Iowa. It is the county seat of Polk County with parts extending into Warren County. It was incorporated on September 22, 1851, as Fort Des Moines, which was shortened to "Des ...</v>
    <v>1135</v>
    <v>1136</v>
    <v>1138</v>
    <v>1139</v>
    <v>1140</v>
    <v>Des Moines, Iowa</v>
    <v>1141</v>
    <v>Des Moines, Iowa</v>
    <v>mdp/vdpid/5092619545336610818</v>
  </rv>
  <rv s="2">
    <fb>145746</fb>
    <v>13</v>
  </rv>
  <rv s="2">
    <fb>14317</fb>
    <v>13</v>
  </rv>
  <rv s="2">
    <fb>1236409</fb>
    <v>13</v>
  </rv>
  <rv s="2">
    <fb>1380162</fb>
    <v>13</v>
  </rv>
  <rv s="3">
    <v>75</v>
    <v>11</v>
    <v>382</v>
    <v>6</v>
    <v>0</v>
    <v>Image of Iowa</v>
  </rv>
  <rv s="0">
    <v>805306368</v>
    <v>Kim Reynolds (Governor)</v>
    <v>5a53cf17-9d69-0115-9fad-e65c96b79e58</v>
    <v>en-US</v>
    <v>Generic</v>
  </rv>
  <rv s="0">
    <v>805306368</v>
    <v>Adam Gregg (Lieutenant governor)</v>
    <v>924356c3-3ace-7a82-6cd1-f6bdf7c0b1aa</v>
    <v>en-US</v>
    <v>Generic</v>
  </rv>
  <rv s="4">
    <v>70</v>
  </rv>
  <rv s="5">
    <v>https://www.bing.com/search?q=iowa&amp;form=skydnc</v>
    <v>Learn more on Bing</v>
  </rv>
  <rv s="2">
    <fb>697</fb>
    <v>22</v>
  </rv>
  <rv s="2">
    <fb>53183</fb>
    <v>22</v>
  </rv>
  <rv s="2">
    <fb>129200</fb>
    <v>22</v>
  </rv>
  <rv s="2">
    <fb>2.42</fb>
    <v>23</v>
  </rv>
  <rv s="2">
    <fb>3190369</fb>
    <v>13</v>
  </rv>
  <rv s="2">
    <fb>0.161</fb>
    <v>24</v>
  </rv>
  <rv s="2">
    <fb>2.4E-2</fb>
    <v>24</v>
  </rv>
  <rv s="2">
    <fb>0.26700000000000002</fb>
    <v>24</v>
  </rv>
  <rv s="2">
    <fb>4.7E-2</fb>
    <v>24</v>
  </rv>
  <rv s="2">
    <fb>0.91500000000000004</fb>
    <v>24</v>
  </rv>
  <rv s="2">
    <fb>5.7000000000000002E-2</fb>
    <v>24</v>
  </rv>
  <rv s="2">
    <fb>7.9000000000000001E-2</fb>
    <v>24</v>
  </rv>
  <rv s="2">
    <fb>1.8000000000000002E-2</fb>
    <v>24</v>
  </rv>
  <rv s="2">
    <fb>0.91799999999999993</fb>
    <v>24</v>
  </rv>
  <rv s="7">
    <v>#VALUE!</v>
    <v>en-US</v>
    <v>77850824-b07a-487a-af58-37f9949afc27</v>
    <v>536870912</v>
    <v>1</v>
    <v>385</v>
    <v>20</v>
    <v>Iowa</v>
    <v>9</v>
    <v>10</v>
    <v>Map</v>
    <v>11</v>
    <v>21</v>
    <v>US-IA</v>
    <v>1143</v>
    <v>1144</v>
    <v>1130</v>
    <v>6</v>
    <v>Iowa is a landlocked state in the upper Midwestern region of the United States. It borders the Mississippi River to the east and the Missouri River and Big Sioux River to the west; Wisconsin to the northeast, Illinois to the east and southeast, ...</v>
    <v>1145</v>
    <v>1146</v>
    <v>1147</v>
    <v>1130</v>
    <v>1150</v>
    <v>1151</v>
    <v>1152</v>
    <v>1153</v>
    <v>1154</v>
    <v>Iowa</v>
    <v>29</v>
    <v>1155</v>
    <v>1156</v>
    <v>465</v>
    <v>1157</v>
    <v>552</v>
    <v>1158</v>
    <v>1159</v>
    <v>38</v>
    <v>1160</v>
    <v>1161</v>
    <v>1162</v>
    <v>462</v>
    <v>42</v>
    <v>1163</v>
    <v>1164</v>
    <v>225</v>
    <v>138</v>
    <v>1165</v>
    <v>48</v>
    <v>Iowa</v>
    <v>mdp/vdpid/14987</v>
  </rv>
  <rv s="0">
    <v>536870912</v>
    <v>50644</v>
    <v>51851d49-2850-a957-b5df-9158f783d8dd</v>
    <v>en-US</v>
    <v>Map</v>
  </rv>
  <rv s="0">
    <v>536870912</v>
    <v>Independence</v>
    <v>a8a16afd-9ef4-cc86-9e8e-fd4b1eaa1d3d</v>
    <v>en-US</v>
    <v>Map</v>
  </rv>
  <rv s="8">
    <v>#VALUE!</v>
    <v>en-US</v>
    <v>51851d49-2850-a957-b5df-9158f783d8dd</v>
    <v>536870912</v>
    <v>1</v>
    <v>387</v>
    <v>28</v>
    <v>50644</v>
    <v>29</v>
    <v>5</v>
    <v>Map</v>
    <v>1168</v>
    <v>50644 is a postal code in Independence, Iowa, United States</v>
    <v>50644</v>
    <v>50644</v>
    <v>mdp/vdpid/5092289006633222145</v>
  </rv>
  <rv s="0">
    <v>536870912</v>
    <v>Buchanan County</v>
    <v>d9132b35-addf-0f87-c128-e67df3fc1268</v>
    <v>en-US</v>
    <v>Map</v>
  </rv>
  <rv s="2">
    <fb>16.093619</fb>
    <v>13</v>
  </rv>
  <rv s="3">
    <v>76</v>
    <v>11</v>
    <v>388</v>
    <v>6</v>
    <v>0</v>
    <v>Image of Independence, Iowa</v>
  </rv>
  <rv s="2">
    <fb>42.470277777778001</fb>
    <v>14</v>
  </rv>
  <rv s="0">
    <v>805306368</v>
    <v>Brad Bleichner (Mayor)</v>
    <v>dc58683f-a168-1b01-37df-be0f57ff46f4</v>
    <v>en-US</v>
    <v>Generic</v>
  </rv>
  <rv s="4">
    <v>71</v>
  </rv>
  <rv s="5">
    <v>https://www.bing.com/search?q=independence+iowa&amp;form=skydnc</v>
    <v>Learn more on Bing</v>
  </rv>
  <rv s="2">
    <fb>-91.893888888888995</fb>
    <v>14</v>
  </rv>
  <rv s="2">
    <fb>6064</fb>
    <v>13</v>
  </rv>
  <rv s="12">
    <v>#VALUE!</v>
    <v>en-US</v>
    <v>a8a16afd-9ef4-cc86-9e8e-fd4b1eaa1d3d</v>
    <v>536870912</v>
    <v>1</v>
    <v>389</v>
    <v>50</v>
    <v>Independence, Iowa</v>
    <v>9</v>
    <v>10</v>
    <v>Map</v>
    <v>11</v>
    <v>12</v>
    <v>1132</v>
    <v>1170</v>
    <v>1171</v>
    <v>6</v>
    <v>Independence is a city in, and the county seat of, Buchanan County, Iowa, United States. The population was 6,064 at the 2020 census.</v>
    <v>1172</v>
    <v>1173</v>
    <v>1175</v>
    <v>1176</v>
    <v>1177</v>
    <v>Independence, Iowa</v>
    <v>1178</v>
    <v>48</v>
    <v>Independence, Iowa</v>
    <v>mdp/vdpid/5092290300508897281</v>
  </rv>
  <rv s="0">
    <v>536870912</v>
    <v>51031</v>
    <v>923bd654-0349-cbd1-2a4b-f3b7366820ca</v>
    <v>en-US</v>
    <v>Map</v>
  </rv>
  <rv s="0">
    <v>536870912</v>
    <v>Le Mars</v>
    <v>ef5eb51f-a389-a787-e9e7-1c37e212df77</v>
    <v>en-US</v>
    <v>Map</v>
  </rv>
  <rv s="8">
    <v>#VALUE!</v>
    <v>en-US</v>
    <v>923bd654-0349-cbd1-2a4b-f3b7366820ca</v>
    <v>536870912</v>
    <v>1</v>
    <v>392</v>
    <v>28</v>
    <v>51031</v>
    <v>29</v>
    <v>5</v>
    <v>Map</v>
    <v>1181</v>
    <v>51031 is a postal code in Plymouth County, Iowa, United States</v>
    <v>51031</v>
    <v>51031</v>
    <v>mdp/vdpid/5090165183842615297</v>
  </rv>
  <rv s="0">
    <v>536870912</v>
    <v>Plymouth County</v>
    <v>9ac5c7e9-ff77-2fbe-bdaa-2bbdc95818f6</v>
    <v>en-US</v>
    <v>Map</v>
  </rv>
  <rv s="2">
    <fb>23.308543</fb>
    <v>13</v>
  </rv>
  <rv s="3">
    <v>77</v>
    <v>11</v>
    <v>393</v>
    <v>6</v>
    <v>0</v>
    <v>Image of Le Mars, Iowa</v>
  </rv>
  <rv s="2">
    <fb>42.788888888888998</fb>
    <v>14</v>
  </rv>
  <rv s="0">
    <v>805306368</v>
    <v>Rob Bixenman (Mayor)</v>
    <v>98b8ef05-6832-1641-c0ab-fde9b19c1a9d</v>
    <v>en-US</v>
    <v>Generic</v>
  </rv>
  <rv s="4">
    <v>72</v>
  </rv>
  <rv s="5">
    <v>https://www.bing.com/search?q=le+mars+iowa&amp;form=skydnc</v>
    <v>Learn more on Bing</v>
  </rv>
  <rv s="2">
    <fb>-96.165833333332998</fb>
    <v>14</v>
  </rv>
  <rv s="2">
    <fb>10571</fb>
    <v>13</v>
  </rv>
  <rv s="6">
    <v>#VALUE!</v>
    <v>en-US</v>
    <v>ef5eb51f-a389-a787-e9e7-1c37e212df77</v>
    <v>536870912</v>
    <v>1</v>
    <v>394</v>
    <v>8</v>
    <v>Le Mars, Iowa</v>
    <v>9</v>
    <v>10</v>
    <v>Map</v>
    <v>11</v>
    <v>12</v>
    <v>1132</v>
    <v>1183</v>
    <v>1184</v>
    <v>6</v>
    <v>Le Mars is the county seat of Plymouth County, Iowa, United States. It is located on the Floyd River northeast of Sioux City. The population was 10,571 at the time of the 2020 census. Le Mars is part of the Sioux City metropolitan area.</v>
    <v>1185</v>
    <v>1186</v>
    <v>1188</v>
    <v>1189</v>
    <v>1190</v>
    <v>Le Mars, Iowa</v>
    <v>1191</v>
    <v>Le Mars, Iowa</v>
    <v>mdp/vdpid/5090160079894740993</v>
  </rv>
  <rv s="0">
    <v>536870912</v>
    <v>51239</v>
    <v>3cfb7b09-b1cb-1af1-f470-6c9d30b57096</v>
    <v>en-US</v>
    <v>Map</v>
  </rv>
  <rv s="0">
    <v>536870912</v>
    <v>Hull</v>
    <v>ae9f6f40-c00f-98cf-19d9-3f95f4bf6478</v>
    <v>en-US</v>
    <v>Map</v>
  </rv>
  <rv s="8">
    <v>#VALUE!</v>
    <v>en-US</v>
    <v>3cfb7b09-b1cb-1af1-f470-6c9d30b57096</v>
    <v>536870912</v>
    <v>1</v>
    <v>396</v>
    <v>28</v>
    <v>51239</v>
    <v>29</v>
    <v>5</v>
    <v>Map</v>
    <v>1194</v>
    <v>51239 is a postal code in Hull, Iowa, United States</v>
    <v>51239</v>
    <v>51239</v>
    <v>mdp/vdpid/5090107297330364417</v>
  </rv>
  <rv s="0">
    <v>536870912</v>
    <v>Sioux County</v>
    <v>0848504e-a806-644b-1f7c-d8f3fc3a2456</v>
    <v>en-US</v>
    <v>Map</v>
  </rv>
  <rv s="2">
    <fb>3.3507030000000002</fb>
    <v>13</v>
  </rv>
  <rv s="3">
    <v>78</v>
    <v>11</v>
    <v>397</v>
    <v>6</v>
    <v>0</v>
    <v>Image of Hull, Iowa</v>
  </rv>
  <rv s="2">
    <fb>43.190277777778</fb>
    <v>14</v>
  </rv>
  <rv s="0">
    <v>805306368</v>
    <v>Arlan Moss (Mayor)</v>
    <v>344297bc-6dc8-a0a3-627d-75f66e182965</v>
    <v>en-US</v>
    <v>Generic</v>
  </rv>
  <rv s="4">
    <v>73</v>
  </rv>
  <rv s="5">
    <v>https://www.bing.com/search?q=hull+iowa&amp;form=skydnc</v>
    <v>Learn more on Bing</v>
  </rv>
  <rv s="2">
    <fb>-96.134444444444</fb>
    <v>14</v>
  </rv>
  <rv s="2">
    <fb>2384</fb>
    <v>13</v>
  </rv>
  <rv s="6">
    <v>#VALUE!</v>
    <v>en-US</v>
    <v>ae9f6f40-c00f-98cf-19d9-3f95f4bf6478</v>
    <v>536870912</v>
    <v>1</v>
    <v>398</v>
    <v>8</v>
    <v>Hull, Iowa</v>
    <v>9</v>
    <v>10</v>
    <v>Map</v>
    <v>11</v>
    <v>12</v>
    <v>1132</v>
    <v>1196</v>
    <v>1197</v>
    <v>6</v>
    <v>Hull is a city in Sioux County, Iowa. The population was 2,384 at the time of the 2020 census.</v>
    <v>1198</v>
    <v>1199</v>
    <v>1201</v>
    <v>1202</v>
    <v>1203</v>
    <v>Hull, Iowa</v>
    <v>1204</v>
    <v>Hull, Iowa</v>
    <v>mdp/vdpid/5090108016603168769</v>
  </rv>
  <rv s="0">
    <v>536870912</v>
    <v>66502</v>
    <v>f3c25a82-2540-d8bd-d163-e65e06161e4f</v>
    <v>en-US</v>
    <v>Map</v>
  </rv>
  <rv s="0">
    <v>536870912</v>
    <v>Manhattan</v>
    <v>ed655938-3952-4ba1-9ccd-0532bd04b1ef</v>
    <v>en-US</v>
    <v>Map</v>
  </rv>
  <rv s="8">
    <v>#VALUE!</v>
    <v>en-US</v>
    <v>f3c25a82-2540-d8bd-d163-e65e06161e4f</v>
    <v>536870912</v>
    <v>1</v>
    <v>401</v>
    <v>28</v>
    <v>66502</v>
    <v>29</v>
    <v>5</v>
    <v>Map</v>
    <v>1207</v>
    <v>66502 is a postal code in Manhattan, Kansas, United States</v>
    <v>66502</v>
    <v>66502</v>
    <v>mdp/vdpid/5094289661556162561</v>
  </rv>
  <rv s="0">
    <v>536870912</v>
    <v>Kansas</v>
    <v>6e527b71-bd3e-4bc1-b1c0-59d288b4fd5e</v>
    <v>en-US</v>
    <v>Map</v>
  </rv>
  <rv s="0">
    <v>536870912</v>
    <v>Riley County</v>
    <v>dd63e2d0-074b-44f8-a092-c93df40b0180</v>
    <v>en-US</v>
    <v>Map</v>
  </rv>
  <rv s="2">
    <fb>50.081879000000001</fb>
    <v>13</v>
  </rv>
  <rv s="3">
    <v>79</v>
    <v>11</v>
    <v>402</v>
    <v>6</v>
    <v>0</v>
    <v>Image of Manhattan, Kansas</v>
  </rv>
  <rv s="2">
    <fb>39.19</fb>
    <v>14</v>
  </rv>
  <rv s="0">
    <v>805306368</v>
    <v>Mark Hatesohl (Mayor)</v>
    <v>627a91f8-501d-26d9-1d2e-c04bfc5d3133</v>
    <v>en-US</v>
    <v>Generic</v>
  </rv>
  <rv s="4">
    <v>74</v>
  </rv>
  <rv s="5">
    <v>https://www.bing.com/search?q=manhattan+kansas&amp;form=skydnc</v>
    <v>Learn more on Bing</v>
  </rv>
  <rv s="2">
    <fb>-96.586669999999998</fb>
    <v>14</v>
  </rv>
  <rv s="2">
    <fb>54100</fb>
    <v>13</v>
  </rv>
  <rv s="12">
    <v>#VALUE!</v>
    <v>en-US</v>
    <v>ed655938-3952-4ba1-9ccd-0532bd04b1ef</v>
    <v>536870912</v>
    <v>1</v>
    <v>403</v>
    <v>50</v>
    <v>Manhattan, Kansas</v>
    <v>9</v>
    <v>10</v>
    <v>Map</v>
    <v>11</v>
    <v>12</v>
    <v>1209</v>
    <v>1210</v>
    <v>1211</v>
    <v>6</v>
    <v>Manhattan is a city in and the county seat of Riley County, Kansas, U.S., although the city extends into Pottawatomie County. It is located in northeastern Kansas at the junction of the Kansas River and Big Blue River. As of the 2020 Census, the ...</v>
    <v>1212</v>
    <v>1213</v>
    <v>1215</v>
    <v>1216</v>
    <v>1217</v>
    <v>Manhattan, Kansas</v>
    <v>1218</v>
    <v>48</v>
    <v>Manhattan, Kansas</v>
    <v>mdp/vdpid/5094288667875213313</v>
  </rv>
  <rv s="2">
    <fb>213100</fb>
    <v>13</v>
  </rv>
  <rv s="2">
    <fb>9807</fb>
    <v>13</v>
  </rv>
  <rv s="0">
    <v>536870912</v>
    <v>Topeka</v>
    <v>98f8ec52-b318-4d58-b2b4-598ff64e4cfe</v>
    <v>en-US</v>
    <v>Map</v>
  </rv>
  <rv s="2">
    <fb>1113472</fb>
    <v>13</v>
  </rv>
  <rv s="2">
    <fb>1259864</fb>
    <v>13</v>
  </rv>
  <rv s="3">
    <v>80</v>
    <v>11</v>
    <v>404</v>
    <v>6</v>
    <v>0</v>
    <v>Image of Kansas</v>
  </rv>
  <rv s="0">
    <v>536870912</v>
    <v>Wichita</v>
    <v>bdf955f3-7da2-4896-9ea3-01394e083cf2</v>
    <v>en-US</v>
    <v>Map</v>
  </rv>
  <rv s="0">
    <v>805306368</v>
    <v>Laura Kelly (Governor)</v>
    <v>d58f1816-72cc-3140-0980-ec882a090f87</v>
    <v>en-US</v>
    <v>Generic</v>
  </rv>
  <rv s="0">
    <v>805306368</v>
    <v>David Toland (Lieutenant governor)</v>
    <v>31381051-b507-1bd7-8dc4-e348a453b0a5</v>
    <v>en-US</v>
    <v>Generic</v>
  </rv>
  <rv s="4">
    <v>75</v>
  </rv>
  <rv s="5">
    <v>https://www.bing.com/search?q=kansas&amp;form=skydnc</v>
    <v>Learn more on Bing</v>
  </rv>
  <rv s="2">
    <fb>757</fb>
    <v>22</v>
  </rv>
  <rv s="2">
    <fb>52205</fb>
    <v>22</v>
  </rv>
  <rv s="2">
    <fb>132000</fb>
    <v>22</v>
  </rv>
  <rv s="2">
    <fb>2.5299999999999998</fb>
    <v>23</v>
  </rv>
  <rv s="2">
    <fb>2937880</fb>
    <v>13</v>
  </rv>
  <rv s="2">
    <fb>1.2E-2</fb>
    <v>25</v>
  </rv>
  <rv s="2">
    <fb>0.31</fb>
    <v>24</v>
  </rv>
  <rv s="2">
    <fb>6.9000000000000006E-2</fb>
    <v>24</v>
  </rv>
  <rv s="2">
    <fb>0.90200000000000002</fb>
    <v>24</v>
  </rv>
  <rv s="2">
    <fb>0.66299999999999992</fb>
    <v>24</v>
  </rv>
  <rv s="2">
    <fb>8.5999999999999993E-2</fb>
    <v>24</v>
  </rv>
  <rv s="2">
    <fb>0.247</fb>
    <v>24</v>
  </rv>
  <rv s="2">
    <fb>0.86699999999999999</fb>
    <v>24</v>
  </rv>
  <rv s="7">
    <v>#VALUE!</v>
    <v>en-US</v>
    <v>6e527b71-bd3e-4bc1-b1c0-59d288b4fd5e</v>
    <v>536870912</v>
    <v>1</v>
    <v>407</v>
    <v>20</v>
    <v>Kansas</v>
    <v>9</v>
    <v>10</v>
    <v>Map</v>
    <v>11</v>
    <v>21</v>
    <v>US-KS</v>
    <v>1220</v>
    <v>1221</v>
    <v>1222</v>
    <v>6</v>
    <v>Kansas is a landlocked state in the Midwestern region of the United States. It borders Nebraska to the north; Missouri to the east; Oklahoma to the south; and Colorado to the west. Kansas is named after the Kansas River, in turn named after the ...</v>
    <v>1223</v>
    <v>1224</v>
    <v>1225</v>
    <v>1226</v>
    <v>1229</v>
    <v>1230</v>
    <v>1231</v>
    <v>1232</v>
    <v>1233</v>
    <v>Kansas</v>
    <v>29</v>
    <v>1234</v>
    <v>1235</v>
    <v>925</v>
    <v>1067</v>
    <v>1236</v>
    <v>465</v>
    <v>1237</v>
    <v>138</v>
    <v>1238</v>
    <v>1239</v>
    <v>555</v>
    <v>1240</v>
    <v>42</v>
    <v>1241</v>
    <v>465</v>
    <v>1242</v>
    <v>223</v>
    <v>1243</v>
    <v>48</v>
    <v>Kansas</v>
    <v>mdp/vdpid/16121</v>
  </rv>
  <rv s="0">
    <v>536870912</v>
    <v>Sedgwick County</v>
    <v>ec791ccb-d96c-4d46-b5ff-ba9f93b45182</v>
    <v>en-US</v>
    <v>Map</v>
  </rv>
  <rv s="2">
    <fb>426.66006099999998</fb>
    <v>13</v>
  </rv>
  <rv s="3">
    <v>81</v>
    <v>11</v>
    <v>408</v>
    <v>6</v>
    <v>0</v>
    <v>Image of Wichita, Kansas</v>
  </rv>
  <rv s="2">
    <fb>37.688888888888997</fb>
    <v>14</v>
  </rv>
  <rv s="0">
    <v>805306368</v>
    <v>Lily Wu (Mayor)</v>
    <v>8f765d51-d0bd-af23-b68f-a3c733bc544a</v>
    <v>en-US</v>
    <v>Generic</v>
  </rv>
  <rv s="4">
    <v>76</v>
  </rv>
  <rv s="5">
    <v>https://www.bing.com/search?q=wichita+kansas&amp;form=skydnc</v>
    <v>Learn more on Bing</v>
  </rv>
  <rv s="2">
    <fb>-97.336111111110995</fb>
    <v>14</v>
  </rv>
  <rv s="2">
    <fb>397532</fb>
    <v>13</v>
  </rv>
  <rv s="6">
    <v>#VALUE!</v>
    <v>en-US</v>
    <v>bdf955f3-7da2-4896-9ea3-01394e083cf2</v>
    <v>536870912</v>
    <v>1</v>
    <v>409</v>
    <v>8</v>
    <v>Wichita, Kansas</v>
    <v>9</v>
    <v>10</v>
    <v>Map</v>
    <v>11</v>
    <v>12</v>
    <v>1209</v>
    <v>1245</v>
    <v>1246</v>
    <v>6</v>
    <v>Wichita is the most populous city in the U.S. state of Kansas and the county seat of Sedgwick County. As of the 2020 census, the population of the city was 397,532. The Wichita metro area had a population of 647,610 in 2020. It is located in ...</v>
    <v>1247</v>
    <v>1248</v>
    <v>1250</v>
    <v>1251</v>
    <v>1252</v>
    <v>Wichita, Kansas</v>
    <v>1253</v>
    <v>Wichita, Kansas</v>
    <v>mdp/vdpid/5094465239685005313</v>
  </rv>
  <rv s="0">
    <v>536870912</v>
    <v>67202</v>
    <v>5cc45ffc-2aeb-e834-2789-09c93d4b8e30</v>
    <v>en-US</v>
    <v>Map</v>
  </rv>
  <rv s="8">
    <v>#VALUE!</v>
    <v>en-US</v>
    <v>5cc45ffc-2aeb-e834-2789-09c93d4b8e30</v>
    <v>536870912</v>
    <v>1</v>
    <v>412</v>
    <v>28</v>
    <v>67202</v>
    <v>29</v>
    <v>5</v>
    <v>Map</v>
    <v>1226</v>
    <v>67202 is a postal code in Wichita, Kansas, United States</v>
    <v>67202</v>
    <v>67202</v>
    <v>mdp/vdpid/5094465320886730753</v>
  </rv>
  <rv s="0">
    <v>536870912</v>
    <v>67504</v>
    <v>b9ab6476-aa89-7278-d7cd-45469baff335</v>
    <v>en-US</v>
    <v>Map</v>
  </rv>
  <rv s="0">
    <v>536870912</v>
    <v>Hutchinson</v>
    <v>d8844d6e-1420-48d8-90f0-aea3ee999fd1</v>
    <v>en-US</v>
    <v>Map</v>
  </rv>
  <rv s="8">
    <v>#VALUE!</v>
    <v>en-US</v>
    <v>b9ab6476-aa89-7278-d7cd-45469baff335</v>
    <v>536870912</v>
    <v>1</v>
    <v>414</v>
    <v>28</v>
    <v>67504</v>
    <v>29</v>
    <v>5</v>
    <v>Map</v>
    <v>1258</v>
    <v>67504 is a postal code in Hutchinson, Kansas, United States</v>
    <v>67504</v>
    <v>67504</v>
    <v>mdp/vdpid/5094237129207185409</v>
  </rv>
  <rv s="0">
    <v>536870912</v>
    <v>Reno County</v>
    <v>6530c735-4d54-4f45-8d65-4a34e1a7e839</v>
    <v>en-US</v>
    <v>Map</v>
  </rv>
  <rv s="2">
    <fb>63.974179999999997</fb>
    <v>13</v>
  </rv>
  <rv s="3">
    <v>82</v>
    <v>11</v>
    <v>415</v>
    <v>6</v>
    <v>0</v>
    <v>Image of Hutchinson, Kansas</v>
  </rv>
  <rv s="2">
    <fb>38.065600000000003</fb>
    <v>14</v>
  </rv>
  <rv s="0">
    <v>805306368</v>
    <v>Jon Richardson (Mayor)</v>
    <v>7319b3e1-6581-47aa-a71c-7b8fd0968610</v>
    <v>en-US</v>
    <v>Generic</v>
  </rv>
  <rv s="4">
    <v>77</v>
  </rv>
  <rv s="5">
    <v>https://www.bing.com/search?q=hutchinson+kansas&amp;form=skydnc</v>
    <v>Learn more on Bing</v>
  </rv>
  <rv s="2">
    <fb>-97.923599999999993</fb>
    <v>14</v>
  </rv>
  <rv s="2">
    <fb>40006</fb>
    <v>13</v>
  </rv>
  <rv s="6">
    <v>#VALUE!</v>
    <v>en-US</v>
    <v>d8844d6e-1420-48d8-90f0-aea3ee999fd1</v>
    <v>536870912</v>
    <v>1</v>
    <v>416</v>
    <v>8</v>
    <v>Hutchinson, Kansas</v>
    <v>9</v>
    <v>10</v>
    <v>Map</v>
    <v>11</v>
    <v>12</v>
    <v>1209</v>
    <v>1260</v>
    <v>1261</v>
    <v>6</v>
    <v>Hutchinson is the largest city and county seat in Reno County, Kansas, United States, and located on the Arkansas River. It has been home to salt mines since 1887, thus its nickname of "Salt City", but locals call it "Hutch". As of the 2020 ...</v>
    <v>1262</v>
    <v>1263</v>
    <v>1265</v>
    <v>1266</v>
    <v>1267</v>
    <v>Hutchinson, Kansas</v>
    <v>1268</v>
    <v>Hutchinson, Kansas</v>
    <v>mdp/vdpid/5094238916534337537</v>
  </rv>
  <rv s="0">
    <v>536870912</v>
    <v>67753</v>
    <v>0441408f-474d-96d3-774a-9c10a25c8a68</v>
    <v>en-US</v>
    <v>Map</v>
  </rv>
  <rv s="0">
    <v>536870912</v>
    <v>Rexford</v>
    <v>8ca1aea6-f7f9-4de2-8b6a-5da742e6734c</v>
    <v>en-US</v>
    <v>Map</v>
  </rv>
  <rv s="8">
    <v>#VALUE!</v>
    <v>en-US</v>
    <v>0441408f-474d-96d3-774a-9c10a25c8a68</v>
    <v>536870912</v>
    <v>1</v>
    <v>418</v>
    <v>28</v>
    <v>67753</v>
    <v>29</v>
    <v>5</v>
    <v>Map</v>
    <v>1271</v>
    <v>67753 is a postal code in Rexford, Kansas, United States</v>
    <v>67753</v>
    <v>67753</v>
    <v>mdp/vdpid/5093583373226475521</v>
  </rv>
  <rv s="0">
    <v>536870912</v>
    <v>Thomas County</v>
    <v>002228a0-c8bc-4a45-ac24-b57cecc65a01</v>
    <v>en-US</v>
    <v>Map</v>
  </rv>
  <rv s="2">
    <fb>0.67101</fb>
    <v>13</v>
  </rv>
  <rv s="3">
    <v>83</v>
    <v>11</v>
    <v>419</v>
    <v>6</v>
    <v>0</v>
    <v>Image of Rexford, Kansas</v>
  </rv>
  <rv s="2">
    <fb>39.470599999999997</fb>
    <v>14</v>
  </rv>
  <rv s="5">
    <v>https://www.bing.com/search?q=rexford+thomas+county+kansas&amp;form=skydnc</v>
    <v>Learn more on Bing</v>
  </rv>
  <rv s="2">
    <fb>-100.744</fb>
    <v>14</v>
  </rv>
  <rv s="2">
    <fb>197</fb>
    <v>13</v>
  </rv>
  <rv s="15">
    <v>#VALUE!</v>
    <v>en-US</v>
    <v>8ca1aea6-f7f9-4de2-8b6a-5da742e6734c</v>
    <v>536870912</v>
    <v>1</v>
    <v>420</v>
    <v>112</v>
    <v>Rexford, Kansas</v>
    <v>9</v>
    <v>10</v>
    <v>Map</v>
    <v>11</v>
    <v>12</v>
    <v>1209</v>
    <v>1273</v>
    <v>1274</v>
    <v>6</v>
    <v>Rexford is a city in Thomas County, Kansas, United States. As of the 2020 census, the population of the city was 197.</v>
    <v>1275</v>
    <v>1276</v>
    <v>1277</v>
    <v>1278</v>
    <v>Rexford, Kansas</v>
    <v>1279</v>
    <v>Rexford, Kansas</v>
    <v>mdp/vdpid/5090577171953483777</v>
  </rv>
  <rv s="0">
    <v>536870912</v>
    <v>67846</v>
    <v>7aa56408-b864-42c7-93a0-8427c3369944</v>
    <v>en-US</v>
    <v>Map</v>
  </rv>
  <rv s="0">
    <v>536870912</v>
    <v>Garden City</v>
    <v>07ef8592-bcdf-4dfa-aa1b-c427dd9ad2d1</v>
    <v>en-US</v>
    <v>Map</v>
  </rv>
  <rv s="8">
    <v>#VALUE!</v>
    <v>en-US</v>
    <v>7aa56408-b864-42c7-93a0-8427c3369944</v>
    <v>536870912</v>
    <v>1</v>
    <v>422</v>
    <v>28</v>
    <v>67846</v>
    <v>29</v>
    <v>5</v>
    <v>Map</v>
    <v>1282</v>
    <v>67846 is a postal code in Garden City, Kansas, United States</v>
    <v>67846</v>
    <v>67846</v>
    <v>mdp/vdpid/5093858080509132801</v>
  </rv>
  <rv s="0">
    <v>536870912</v>
    <v>Finney County</v>
    <v>a1a3dd40-1427-4c78-b3b0-1aa4977c7333</v>
    <v>en-US</v>
    <v>Map</v>
  </rv>
  <rv s="2">
    <fb>26.216037</fb>
    <v>13</v>
  </rv>
  <rv s="3">
    <v>84</v>
    <v>11</v>
    <v>423</v>
    <v>6</v>
    <v>0</v>
    <v>Image of Garden City, Kansas</v>
  </rv>
  <rv s="2">
    <fb>37.975299999999997</fb>
    <v>14</v>
  </rv>
  <rv s="0">
    <v>805306368</v>
    <v>Deborah Oyler (Mayor)</v>
    <v>cdfca1db-712a-1e09-a51d-74f34cbd9461</v>
    <v>en-US</v>
    <v>Generic</v>
  </rv>
  <rv s="4">
    <v>78</v>
  </rv>
  <rv s="5">
    <v>https://www.bing.com/search?q=garden+city+kansas&amp;form=skydnc</v>
    <v>Learn more on Bing</v>
  </rv>
  <rv s="2">
    <fb>-100.864</fb>
    <v>14</v>
  </rv>
  <rv s="2">
    <fb>28151</fb>
    <v>13</v>
  </rv>
  <rv s="12">
    <v>#VALUE!</v>
    <v>en-US</v>
    <v>07ef8592-bcdf-4dfa-aa1b-c427dd9ad2d1</v>
    <v>536870912</v>
    <v>1</v>
    <v>424</v>
    <v>50</v>
    <v>Garden City, Kansas</v>
    <v>9</v>
    <v>10</v>
    <v>Map</v>
    <v>11</v>
    <v>12</v>
    <v>1209</v>
    <v>1284</v>
    <v>1285</v>
    <v>6</v>
    <v>Garden City is a city in and the county seat of Finney County, Kansas, United States. As of the 2020 census, the population of the city was 28,151. The city is home to Garden City Community College and the Lee Richardson Zoo, the largest ...</v>
    <v>1286</v>
    <v>1287</v>
    <v>1289</v>
    <v>1290</v>
    <v>1291</v>
    <v>Garden City, Kansas</v>
    <v>1292</v>
    <v>48</v>
    <v>Garden City, Kansas</v>
    <v>mdp/vdpid/5093673842837028865</v>
  </rv>
  <rv s="0">
    <v>536870912</v>
    <v>40741</v>
    <v>21eff226-7798-a529-f462-eda4bdab3d81</v>
    <v>en-US</v>
    <v>Map</v>
  </rv>
  <rv s="0">
    <v>536870912</v>
    <v>London</v>
    <v>8df9bc1a-4a26-1163-72d7-0124feefb80c</v>
    <v>en-US</v>
    <v>Map</v>
  </rv>
  <rv s="8">
    <v>#VALUE!</v>
    <v>en-US</v>
    <v>21eff226-7798-a529-f462-eda4bdab3d81</v>
    <v>536870912</v>
    <v>1</v>
    <v>427</v>
    <v>28</v>
    <v>40741</v>
    <v>29</v>
    <v>5</v>
    <v>Map</v>
    <v>1295</v>
    <v>40741 is a postal code in London, Kentucky, United States</v>
    <v>40741</v>
    <v>40741</v>
    <v>mdp/vdpid/5483489742194475009</v>
  </rv>
  <rv s="0">
    <v>536870912</v>
    <v>Kentucky</v>
    <v>108dfd18-4626-481a-8dfa-18f64e6eac84</v>
    <v>en-US</v>
    <v>Map</v>
  </rv>
  <rv s="0">
    <v>536870912</v>
    <v>Laurel County</v>
    <v>c76da6a6-1415-3d75-c88d-7a97dd4aab0b</v>
    <v>en-US</v>
    <v>Map</v>
  </rv>
  <rv s="2">
    <fb>27.159714000000001</fb>
    <v>13</v>
  </rv>
  <rv s="3">
    <v>85</v>
    <v>11</v>
    <v>428</v>
    <v>6</v>
    <v>0</v>
    <v>Image of London, Kentucky</v>
  </rv>
  <rv s="2">
    <fb>37.127499999999998</fb>
    <v>14</v>
  </rv>
  <rv s="0">
    <v>805306368</v>
    <v>Randall Weddle (Mayor)</v>
    <v>d59748b1-854c-4676-b336-0237dc23e103</v>
    <v>en-US</v>
    <v>Generic</v>
  </rv>
  <rv s="4">
    <v>79</v>
  </rv>
  <rv s="5">
    <v>https://www.bing.com/search?q=london+kentucky&amp;form=skydnc</v>
    <v>Learn more on Bing</v>
  </rv>
  <rv s="2">
    <fb>-84.084199999999996</fb>
    <v>14</v>
  </rv>
  <rv s="2">
    <fb>7572</fb>
    <v>13</v>
  </rv>
  <rv s="6">
    <v>#VALUE!</v>
    <v>en-US</v>
    <v>8df9bc1a-4a26-1163-72d7-0124feefb80c</v>
    <v>536870912</v>
    <v>1</v>
    <v>429</v>
    <v>8</v>
    <v>London, Kentucky</v>
    <v>9</v>
    <v>10</v>
    <v>Map</v>
    <v>11</v>
    <v>12</v>
    <v>1297</v>
    <v>1298</v>
    <v>1299</v>
    <v>6</v>
    <v>London is a home rule-class city in Laurel County, Kentucky, in the United States. It is the seat of its county. The population was 8,053 at the time of the 2020 census. It is the second-largest city named "London" in the United States and the ...</v>
    <v>1300</v>
    <v>1301</v>
    <v>1303</v>
    <v>1304</v>
    <v>1305</v>
    <v>London, Kentucky</v>
    <v>1306</v>
    <v>London, Kentucky</v>
    <v>mdp/vdpid/5483487948122882049</v>
  </rv>
  <rv s="2">
    <fb>104659</fb>
    <v>13</v>
  </rv>
  <rv s="2">
    <fb>12714</fb>
    <v>13</v>
  </rv>
  <rv s="0">
    <v>536870912</v>
    <v>Frankfort</v>
    <v>77808127-2585-ed16-992f-4dbf7cb32377</v>
    <v>en-US</v>
    <v>Map</v>
  </rv>
  <rv s="2">
    <fb>1708499</fb>
    <v>13</v>
  </rv>
  <rv s="2">
    <fb>1965556</fb>
    <v>13</v>
  </rv>
  <rv s="3">
    <v>86</v>
    <v>11</v>
    <v>430</v>
    <v>6</v>
    <v>0</v>
    <v>Image of Kentucky</v>
  </rv>
  <rv s="0">
    <v>536870912</v>
    <v>Louisville</v>
    <v>1bc669d8-9310-926f-25b9-880f75cd4247</v>
    <v>en-US</v>
    <v>Map</v>
  </rv>
  <rv s="0">
    <v>805306368</v>
    <v>Andy Beshear (Governor)</v>
    <v>b3d019c3-d02d-e300-b685-dad592322a24</v>
    <v>en-US</v>
    <v>Generic</v>
  </rv>
  <rv s="0">
    <v>805306368</v>
    <v>Jacqueline Coleman (Lieutenant governor)</v>
    <v>e703cb28-e073-92db-a598-7a547e2418d3</v>
    <v>en-US</v>
    <v>Generic</v>
  </rv>
  <rv s="4">
    <v>80</v>
  </rv>
  <rv s="5">
    <v>https://www.bing.com/search?q=kentucky&amp;form=skydnc</v>
    <v>Learn more on Bing</v>
  </rv>
  <rv s="2">
    <fb>675</fb>
    <v>22</v>
  </rv>
  <rv s="2">
    <fb>43740</fb>
    <v>22</v>
  </rv>
  <rv s="2">
    <fb>123200</fb>
    <v>22</v>
  </rv>
  <rv s="2">
    <fb>2.5</fb>
    <v>23</v>
  </rv>
  <rv s="2">
    <fb>4505836</fb>
    <v>13</v>
  </rv>
  <rv s="2">
    <fb>0.152</fb>
    <v>24</v>
  </rv>
  <rv s="2">
    <fb>3.0000000000000001E-3</fb>
    <v>25</v>
  </rv>
  <rv s="2">
    <fb>8.3000000000000004E-2</fb>
    <v>24</v>
  </rv>
  <rv s="2">
    <fb>0.84200000000000008</fb>
    <v>24</v>
  </rv>
  <rv s="2">
    <fb>0.59099999999999997</fb>
    <v>24</v>
  </rv>
  <rv s="2">
    <fb>0.129</fb>
    <v>24</v>
  </rv>
  <rv s="2">
    <fb>0.22899999999999998</fb>
    <v>24</v>
  </rv>
  <rv s="2">
    <fb>0.88099999999999989</fb>
    <v>24</v>
  </rv>
  <rv s="7">
    <v>#VALUE!</v>
    <v>en-US</v>
    <v>108dfd18-4626-481a-8dfa-18f64e6eac84</v>
    <v>536870912</v>
    <v>1</v>
    <v>433</v>
    <v>20</v>
    <v>Kentucky</v>
    <v>9</v>
    <v>10</v>
    <v>Map</v>
    <v>11</v>
    <v>21</v>
    <v>US-KY</v>
    <v>1308</v>
    <v>1309</v>
    <v>1310</v>
    <v>6</v>
    <v>Kentucky, officially the Commonwealth of Kentucky, is a landlocked state in the Southeastern region of the United States. Kentucky borders Illinois, Indiana, and Ohio to the north, West Virginia to the northeast, Virginia to the east, Tennessee ...</v>
    <v>1311</v>
    <v>1312</v>
    <v>1313</v>
    <v>1314</v>
    <v>1317</v>
    <v>1318</v>
    <v>1319</v>
    <v>1320</v>
    <v>1321</v>
    <v>Kentucky</v>
    <v>29</v>
    <v>1322</v>
    <v>1323</v>
    <v>561</v>
    <v>1324</v>
    <v>1325</v>
    <v>35</v>
    <v>772</v>
    <v>1326</v>
    <v>127</v>
    <v>1327</v>
    <v>127</v>
    <v>1328</v>
    <v>42</v>
    <v>1329</v>
    <v>1164</v>
    <v>1330</v>
    <v>138</v>
    <v>1331</v>
    <v>564</v>
    <v>Kentucky</v>
    <v>mdp/vdpid/16480</v>
  </rv>
  <rv s="0">
    <v>536870912</v>
    <v>42141</v>
    <v>aa966992-1c89-9802-6a05-7d4130b11afc</v>
    <v>en-US</v>
    <v>Map</v>
  </rv>
  <rv s="0">
    <v>536870912</v>
    <v>Glasgow</v>
    <v>2e0be760-ac51-9f18-789b-472a853eec76</v>
    <v>en-US</v>
    <v>Map</v>
  </rv>
  <rv s="8">
    <v>#VALUE!</v>
    <v>en-US</v>
    <v>aa966992-1c89-9802-6a05-7d4130b11afc</v>
    <v>536870912</v>
    <v>1</v>
    <v>435</v>
    <v>28</v>
    <v>42141</v>
    <v>29</v>
    <v>5</v>
    <v>Map</v>
    <v>1334</v>
    <v>42141 is a postal code in Glasgow, Kentucky, United States</v>
    <v>42141</v>
    <v>42141</v>
    <v>mdp/vdpid/5481860852225146881</v>
  </rv>
  <rv s="0">
    <v>536870912</v>
    <v>Barren County</v>
    <v>ceec953e-0d25-bc86-1f6d-9ab1b644a1bc</v>
    <v>en-US</v>
    <v>Map</v>
  </rv>
  <rv s="2">
    <fb>41.299202999999999</fb>
    <v>13</v>
  </rv>
  <rv s="3">
    <v>87</v>
    <v>11</v>
    <v>436</v>
    <v>6</v>
    <v>0</v>
    <v>Image of Glasgow, Kentucky</v>
  </rv>
  <rv s="2">
    <fb>37.000300000000003</fb>
    <v>14</v>
  </rv>
  <rv s="0">
    <v>805306368</v>
    <v>Henry Royse (Mayor)</v>
    <v>c9cf5ee7-5c57-037f-11bc-eb1853ef17f3</v>
    <v>en-US</v>
    <v>Generic</v>
  </rv>
  <rv s="4">
    <v>81</v>
  </rv>
  <rv s="5">
    <v>https://www.bing.com/search?q=glasgow+kentucky&amp;form=skydnc</v>
    <v>Learn more on Bing</v>
  </rv>
  <rv s="2">
    <fb>-85.920299999999997</fb>
    <v>14</v>
  </rv>
  <rv s="2">
    <fb>15014</fb>
    <v>13</v>
  </rv>
  <rv s="6">
    <v>#VALUE!</v>
    <v>en-US</v>
    <v>2e0be760-ac51-9f18-789b-472a853eec76</v>
    <v>536870912</v>
    <v>1</v>
    <v>437</v>
    <v>8</v>
    <v>Glasgow, Kentucky</v>
    <v>9</v>
    <v>10</v>
    <v>Map</v>
    <v>11</v>
    <v>12</v>
    <v>1297</v>
    <v>1336</v>
    <v>1337</v>
    <v>6</v>
    <v>Glasgow is a home rule-class city in Barren County, Kentucky, United States. It is the seat of its county. Glasgow is the principal city of the Glasgow micropolitan area, which comprises Barren and Metcalfe counties. The population was 15,014 at ...</v>
    <v>1338</v>
    <v>1339</v>
    <v>1341</v>
    <v>1342</v>
    <v>1343</v>
    <v>Glasgow, Kentucky</v>
    <v>1344</v>
    <v>Glasgow, Kentucky</v>
    <v>mdp/vdpid/5481847278769537026</v>
  </rv>
  <rv s="0">
    <v>536870912</v>
    <v>42754</v>
    <v>e1311e6e-4a6d-74cb-769e-afec0f4ea9db</v>
    <v>en-US</v>
    <v>Map</v>
  </rv>
  <rv s="0">
    <v>536870912</v>
    <v>Leitchfield</v>
    <v>6d7f4969-8068-6102-d52d-0d4a612a5ee5</v>
    <v>en-US</v>
    <v>Map</v>
  </rv>
  <rv s="8">
    <v>#VALUE!</v>
    <v>en-US</v>
    <v>e1311e6e-4a6d-74cb-769e-afec0f4ea9db</v>
    <v>536870912</v>
    <v>1</v>
    <v>439</v>
    <v>28</v>
    <v>42754</v>
    <v>29</v>
    <v>5</v>
    <v>Map</v>
    <v>1347</v>
    <v>42754 is a postal code in Leitchfield, Kentucky, United States</v>
    <v>42754</v>
    <v>42754</v>
    <v>mdp/vdpid/5481786284580012033</v>
  </rv>
  <rv s="0">
    <v>536870912</v>
    <v>Grayson County</v>
    <v>be59cd74-b031-cfcc-36d9-1df46d30f625</v>
    <v>en-US</v>
    <v>Map</v>
  </rv>
  <rv s="2">
    <fb>28.218342</fb>
    <v>13</v>
  </rv>
  <rv s="3">
    <v>88</v>
    <v>11</v>
    <v>440</v>
    <v>6</v>
    <v>0</v>
    <v>Image of Leitchfield, Kentucky</v>
  </rv>
  <rv s="2">
    <fb>37.483611111111003</fb>
    <v>14</v>
  </rv>
  <rv s="0">
    <v>805306368</v>
    <v>Harold Miller (Mayor)</v>
    <v>d2e73044-0249-1c50-63be-7602293f3240</v>
    <v>en-US</v>
    <v>Generic</v>
  </rv>
  <rv s="4">
    <v>82</v>
  </rv>
  <rv s="5">
    <v>https://www.bing.com/search?q=leitchfield+kentucky&amp;form=skydnc</v>
    <v>Learn more on Bing</v>
  </rv>
  <rv s="2">
    <fb>-86.293888888889001</fb>
    <v>14</v>
  </rv>
  <rv s="2">
    <fb>6404</fb>
    <v>13</v>
  </rv>
  <rv s="12">
    <v>#VALUE!</v>
    <v>en-US</v>
    <v>6d7f4969-8068-6102-d52d-0d4a612a5ee5</v>
    <v>536870912</v>
    <v>1</v>
    <v>441</v>
    <v>50</v>
    <v>Leitchfield, Kentucky</v>
    <v>9</v>
    <v>10</v>
    <v>Map</v>
    <v>11</v>
    <v>12</v>
    <v>1297</v>
    <v>1349</v>
    <v>1350</v>
    <v>6</v>
    <v>Leitchfield is the county seat of Grayson County, Kentucky, United States. Leitchfield is a home rule-class city with a population of 6,404 as of the 2020 census.</v>
    <v>1351</v>
    <v>1352</v>
    <v>1354</v>
    <v>1355</v>
    <v>1356</v>
    <v>Leitchfield, Kentucky</v>
    <v>1357</v>
    <v>48</v>
    <v>Leitchfield, Kentucky</v>
    <v>mdp/vdpid/5481780062799790081</v>
  </rv>
  <rv s="0">
    <v>536870912</v>
    <v>04101</v>
    <v>2089390b-b5dd-1165-d8ae-33fb045d3206</v>
    <v>en-US</v>
    <v>Map</v>
  </rv>
  <rv s="0">
    <v>536870912</v>
    <v>Portland</v>
    <v>faa79e83-dad6-af0a-6f59-a774a9a659a6</v>
    <v>en-US</v>
    <v>Map</v>
  </rv>
  <rv s="8">
    <v>#VALUE!</v>
    <v>en-US</v>
    <v>2089390b-b5dd-1165-d8ae-33fb045d3206</v>
    <v>536870912</v>
    <v>1</v>
    <v>444</v>
    <v>28</v>
    <v>04101</v>
    <v>29</v>
    <v>5</v>
    <v>Map</v>
    <v>1360</v>
    <v>04101 is a postal code in Portland, Maine, United States</v>
    <v>04101</v>
    <v>04101</v>
    <v>mdp/vdpid/5488292784743907329</v>
  </rv>
  <rv s="0">
    <v>536870912</v>
    <v>Maine</v>
    <v>d62dd683-9cf9-4db9-a497-d810d529592b</v>
    <v>en-US</v>
    <v>Map</v>
  </rv>
  <rv s="0">
    <v>536870912</v>
    <v>Cumberland County</v>
    <v>dd2a2ed4-9453-b8d0-dfe2-6ad207a2da3d</v>
    <v>en-US</v>
    <v>Map</v>
  </rv>
  <rv s="2">
    <fb>179.85166000000001</fb>
    <v>13</v>
  </rv>
  <rv s="3">
    <v>89</v>
    <v>11</v>
    <v>445</v>
    <v>6</v>
    <v>0</v>
    <v>Image of Portland, Maine</v>
  </rv>
  <rv s="2">
    <fb>43.66</fb>
    <v>14</v>
  </rv>
  <rv s="0">
    <v>805306368</v>
    <v>Mark Dion (Mayor)</v>
    <v>6c77097f-0657-3f5a-a968-e1d723badeb4</v>
    <v>en-US</v>
    <v>Generic</v>
  </rv>
  <rv s="4">
    <v>83</v>
  </rv>
  <rv s="5">
    <v>https://www.bing.com/search?q=portland+maine&amp;form=skydnc</v>
    <v>Learn more on Bing</v>
  </rv>
  <rv s="2">
    <fb>-70.254999999999995</fb>
    <v>14</v>
  </rv>
  <rv s="2">
    <fb>68408</fb>
    <v>13</v>
  </rv>
  <rv s="12">
    <v>#VALUE!</v>
    <v>en-US</v>
    <v>faa79e83-dad6-af0a-6f59-a774a9a659a6</v>
    <v>536870912</v>
    <v>1</v>
    <v>446</v>
    <v>50</v>
    <v>Portland, Maine</v>
    <v>9</v>
    <v>10</v>
    <v>Map</v>
    <v>11</v>
    <v>12</v>
    <v>1362</v>
    <v>1363</v>
    <v>1364</v>
    <v>6</v>
    <v>Portland is the most populous city in the U.S. state of Maine and the seat of Cumberland County. Portland's population was 68,408 in April 2020. The Greater Portland metropolitan area has a population of approximately 550,000 people. ...</v>
    <v>1365</v>
    <v>1366</v>
    <v>1368</v>
    <v>1369</v>
    <v>1370</v>
    <v>Portland, Maine</v>
    <v>1371</v>
    <v>564</v>
    <v>Portland, Maine</v>
    <v>mdp/vdpid/5488292783351398401</v>
  </rv>
  <rv s="2">
    <fb>91646</fb>
    <v>13</v>
  </rv>
  <rv s="2">
    <fb>4010</fb>
    <v>13</v>
  </rv>
  <rv s="0">
    <v>536870912</v>
    <v>Augusta</v>
    <v>a6f13dc8-92ac-2fb1-cb14-adfd42dc32be</v>
    <v>en-US</v>
    <v>Map</v>
  </rv>
  <rv s="2">
    <fb>553284</fb>
    <v>13</v>
  </rv>
  <rv s="2">
    <fb>730705</fb>
    <v>13</v>
  </rv>
  <rv s="3">
    <v>90</v>
    <v>11</v>
    <v>447</v>
    <v>6</v>
    <v>0</v>
    <v>Image of Maine</v>
  </rv>
  <rv s="0">
    <v>805306368</v>
    <v>Janet Mills (Governor)</v>
    <v>a46a0212-e842-c48d-8bde-90ee5acba105</v>
    <v>en-US</v>
    <v>Generic</v>
  </rv>
  <rv s="4">
    <v>84</v>
  </rv>
  <rv s="5">
    <v>https://www.bing.com/search?q=maine&amp;form=skydnc</v>
    <v>Learn more on Bing</v>
  </rv>
  <rv s="2">
    <fb>777</fb>
    <v>22</v>
  </rv>
  <rv s="2">
    <fb>49331</fb>
    <v>22</v>
  </rv>
  <rv s="2">
    <fb>2.34</fb>
    <v>23</v>
  </rv>
  <rv s="2">
    <fb>1362359</fb>
    <v>13</v>
  </rv>
  <rv s="2">
    <fb>0.188</fb>
    <v>24</v>
  </rv>
  <rv s="2">
    <fb>1.2E-2</fb>
    <v>24</v>
  </rv>
  <rv s="2">
    <fb>0.28999999999999998</fb>
    <v>24</v>
  </rv>
  <rv s="2">
    <fb>0.91599999999999993</fb>
    <v>24</v>
  </rv>
  <rv s="2">
    <fb>0.63400000000000001</fb>
    <v>24</v>
  </rv>
  <rv s="2">
    <fb>0.11900000000000001</fb>
    <v>24</v>
  </rv>
  <rv s="2">
    <fb>0.193</fb>
    <v>24</v>
  </rv>
  <rv s="2">
    <fb>4.9000000000000002E-2</fb>
    <v>24</v>
  </rv>
  <rv s="2">
    <fb>0.94900000000000007</fb>
    <v>24</v>
  </rv>
  <rv s="19">
    <v>#VALUE!</v>
    <v>en-US</v>
    <v>d62dd683-9cf9-4db9-a497-d810d529592b</v>
    <v>536870912</v>
    <v>1</v>
    <v>450</v>
    <v>451</v>
    <v>Maine</v>
    <v>9</v>
    <v>10</v>
    <v>Map</v>
    <v>11</v>
    <v>452</v>
    <v>US-ME</v>
    <v>1373</v>
    <v>1374</v>
    <v>1375</v>
    <v>6</v>
    <v>Maine is a state in the New England region of the Northeastern United States, and the easternmost state. It borders New Hampshire to the west, the Gulf of Maine to the southeast, and the Canadian provinces of New Brunswick and Quebec to the ...</v>
    <v>1376</v>
    <v>1377</v>
    <v>1378</v>
    <v>1360</v>
    <v>1380</v>
    <v>1381</v>
    <v>1382</v>
    <v>1383</v>
    <v>915</v>
    <v>Maine</v>
    <v>1384</v>
    <v>1385</v>
    <v>463</v>
    <v>1386</v>
    <v>34</v>
    <v>1387</v>
    <v>1388</v>
    <v>35</v>
    <v>38</v>
    <v>1389</v>
    <v>44</v>
    <v>1390</v>
    <v>1391</v>
    <v>32</v>
    <v>1392</v>
    <v>1393</v>
    <v>1394</v>
    <v>564</v>
    <v>Maine</v>
    <v>mdp/vdpid/19840</v>
  </rv>
  <rv s="0">
    <v>536870912</v>
    <v>R2J 4L7</v>
    <v>24a673da-b00d-14a5-1a65-80016f0fcee5</v>
    <v>en-US</v>
    <v>Map</v>
  </rv>
  <rv s="0">
    <v>536870912</v>
    <v>Winnipeg</v>
    <v>c6d83906-6502-91c0-1d62-5dbd767a4bbf</v>
    <v>en-US</v>
    <v>Map</v>
  </rv>
  <rv s="9">
    <v>#VALUE!</v>
    <v>en-US</v>
    <v>24a673da-b00d-14a5-1a65-80016f0fcee5</v>
    <v>536870912</v>
    <v>1</v>
    <v>32</v>
    <v>R2J 4L7</v>
    <v>29</v>
    <v>5</v>
    <v>Map</v>
    <v>1397</v>
    <v>R2J 4L7 is a postal code in Winnipeg, Manitoba, Canada</v>
    <v>R2J 4L7</v>
    <v>R2J 4L7</v>
    <v>mdp/vdpid/4896093310994612225</v>
  </rv>
  <rv s="0">
    <v>536870912</v>
    <v>Manitoba</v>
    <v>21c9c883-dcc4-1490-a815-79c6eb525369</v>
    <v>en-US</v>
    <v>Map</v>
  </rv>
  <rv s="0">
    <v>536870912</v>
    <v>Winnipeg Metropolitan Region</v>
    <v>076cd741-6177-da1b-6749-984ed2aa0682</v>
    <v>en-US</v>
    <v>Map</v>
  </rv>
  <rv s="2">
    <fb>448.92</fb>
    <v>13</v>
  </rv>
  <rv s="3">
    <v>91</v>
    <v>11</v>
    <v>453</v>
    <v>6</v>
    <v>0</v>
    <v>Image of Winnipeg</v>
  </rv>
  <rv s="2">
    <fb>49.883333</fb>
    <v>14</v>
  </rv>
  <rv s="0">
    <v>805306368</v>
    <v>Scott Gillingham (Mayor)</v>
    <v>21cbd22b-4602-405c-3a48-3196a85e20de</v>
    <v>en-US</v>
    <v>Generic</v>
  </rv>
  <rv s="4">
    <v>85</v>
  </rv>
  <rv s="5">
    <v>https://www.bing.com/search?q=winnipeg+canada&amp;form=skydnc</v>
    <v>Learn more on Bing</v>
  </rv>
  <rv s="2">
    <fb>-97.15</fb>
    <v>14</v>
  </rv>
  <rv s="2">
    <fb>749607</fb>
    <v>13</v>
  </rv>
  <rv s="6">
    <v>#VALUE!</v>
    <v>en-US</v>
    <v>c6d83906-6502-91c0-1d62-5dbd767a4bbf</v>
    <v>536870912</v>
    <v>1</v>
    <v>454</v>
    <v>8</v>
    <v>Winnipeg</v>
    <v>9</v>
    <v>10</v>
    <v>Map</v>
    <v>11</v>
    <v>36</v>
    <v>1399</v>
    <v>1400</v>
    <v>1401</v>
    <v>68</v>
    <v>Winnipeg is the capital and largest city of the province of Manitoba in Canada. It is centred on the confluence of the Red and Assiniboine rivers, near the longitudinal centre of North America. As of 2021, Winnipeg had a city population of ...</v>
    <v>1402</v>
    <v>1403</v>
    <v>1405</v>
    <v>1406</v>
    <v>1407</v>
    <v>Winnipeg</v>
    <v>1408</v>
    <v>Winnipeg</v>
    <v>mdp/vdpid/4896045143104159745</v>
  </rv>
  <rv s="2">
    <fb>647797</fb>
    <v>13</v>
  </rv>
  <rv s="2">
    <fb>179222</fb>
    <v>13</v>
  </rv>
  <rv s="2">
    <fb>489050</fb>
    <v>13</v>
  </rv>
  <rv s="3">
    <v>92</v>
    <v>11</v>
    <v>455</v>
    <v>6</v>
    <v>0</v>
    <v>Image of Manitoba</v>
  </rv>
  <rv s="0">
    <v>805306368</v>
    <v>Anita Neville (Lieutenant governor)</v>
    <v>6fec39d8-c729-0f9a-2ff3-8a2a9de48266</v>
    <v>en-US</v>
    <v>Generic</v>
  </rv>
  <rv s="0">
    <v>805306368</v>
    <v>Wab Kinew (Premier)</v>
    <v>cce53cff-f3d3-4498-8de5-3e9257781dc0</v>
    <v>en-US</v>
    <v>Generic</v>
  </rv>
  <rv s="4">
    <v>86</v>
  </rv>
  <rv s="5">
    <v>https://www.bing.com/search?q=manitoba&amp;form=skydnc</v>
    <v>Learn more on Bing</v>
  </rv>
  <rv s="2">
    <fb>78110</fb>
    <v>44</v>
  </rv>
  <rv s="2">
    <fb>1343371</fb>
    <v>13</v>
  </rv>
  <rv s="11">
    <v>#VALUE!</v>
    <v>en-US</v>
    <v>21c9c883-dcc4-1490-a815-79c6eb525369</v>
    <v>536870912</v>
    <v>1</v>
    <v>459</v>
    <v>42</v>
    <v>Manitoba</v>
    <v>9</v>
    <v>10</v>
    <v>Map</v>
    <v>11</v>
    <v>43</v>
    <v>CA-MB</v>
    <v>1410</v>
    <v>1411</v>
    <v>1397</v>
    <v>68</v>
    <v>Manitoba is a province of Canada at the longitudinal centre of the country. It is Canada's fifth-most populous province, with a population of 1,342,153 as of 2021. Manitoba has a widely varied landscape, from arctic tundra and the Hudson Bay ...</v>
    <v>1412</v>
    <v>1412</v>
    <v>1413</v>
    <v>1397</v>
    <v>1416</v>
    <v>1417</v>
    <v>1418</v>
    <v>Manitoba</v>
    <v>29</v>
    <v>1322</v>
    <v>1419</v>
    <v>48</v>
    <v>Manitoba</v>
    <v>mdp/vdpid/20110</v>
  </rv>
  <rv s="0">
    <v>536870912</v>
    <v>20723</v>
    <v>634fe3de-083e-3b97-1f33-aec0f2cbb585</v>
    <v>en-US</v>
    <v>Map</v>
  </rv>
  <rv s="0">
    <v>536870912</v>
    <v>Laurel</v>
    <v>42f82aee-a99f-aef2-831a-5e399d25a7d9</v>
    <v>en-US</v>
    <v>Map</v>
  </rv>
  <rv s="8">
    <v>#VALUE!</v>
    <v>en-US</v>
    <v>634fe3de-083e-3b97-1f33-aec0f2cbb585</v>
    <v>536870912</v>
    <v>1</v>
    <v>462</v>
    <v>28</v>
    <v>20723</v>
    <v>29</v>
    <v>5</v>
    <v>Map</v>
    <v>1422</v>
    <v>20723 is a postal code in Laurel, Maryland, United States</v>
    <v>20723</v>
    <v>20723</v>
    <v>mdp/vdpid/5490043682620964865</v>
  </rv>
  <rv s="0">
    <v>536870912</v>
    <v>Maryland</v>
    <v>4c472f4d-06a8-4d90-8bb8-da4d168c73fe</v>
    <v>en-US</v>
    <v>Map</v>
  </rv>
  <rv s="0">
    <v>536870912</v>
    <v>Prince George's County</v>
    <v>9acdd316-6886-e979-8ec2-6d997b04208d</v>
    <v>en-US</v>
    <v>Map</v>
  </rv>
  <rv s="2">
    <fb>12.385892999999999</fb>
    <v>13</v>
  </rv>
  <rv s="3">
    <v>93</v>
    <v>11</v>
    <v>463</v>
    <v>6</v>
    <v>0</v>
    <v>Image of Laurel, Maryland</v>
  </rv>
  <rv s="2">
    <fb>39.095799999999997</fb>
    <v>14</v>
  </rv>
  <rv s="0">
    <v>805306368</v>
    <v>Craig A. Moe (Mayor)</v>
    <v>d97f8dad-6631-fb6f-070c-cd0449ffbd65</v>
    <v>en-US</v>
    <v>Generic</v>
  </rv>
  <rv s="4">
    <v>87</v>
  </rv>
  <rv s="5">
    <v>https://www.bing.com/search?q=laurel+maryland&amp;form=skydnc</v>
    <v>Learn more on Bing</v>
  </rv>
  <rv s="2">
    <fb>-76.859700000000004</fb>
    <v>14</v>
  </rv>
  <rv s="2">
    <fb>30060</fb>
    <v>13</v>
  </rv>
  <rv s="12">
    <v>#VALUE!</v>
    <v>en-US</v>
    <v>42f82aee-a99f-aef2-831a-5e399d25a7d9</v>
    <v>536870912</v>
    <v>1</v>
    <v>464</v>
    <v>50</v>
    <v>Laurel, Maryland</v>
    <v>9</v>
    <v>10</v>
    <v>Map</v>
    <v>11</v>
    <v>12</v>
    <v>1424</v>
    <v>1425</v>
    <v>1426</v>
    <v>6</v>
    <v>Laurel is a city in Maryland, United States, located midway between Washington, D.C. and Baltimore on the banks of the Patuxent River. While the city limits are entirely in northern Prince George's County, outlying developments extend into Anne ...</v>
    <v>1427</v>
    <v>1428</v>
    <v>1430</v>
    <v>1431</v>
    <v>1432</v>
    <v>Laurel, Maryland</v>
    <v>1433</v>
    <v>564</v>
    <v>Laurel, Maryland</v>
    <v>mdp/vdpid/5490043591487127553</v>
  </rv>
  <rv s="2">
    <fb>32131</fb>
    <v>13</v>
  </rv>
  <rv s="2">
    <fb>17044</fb>
    <v>13</v>
  </rv>
  <rv s="0">
    <v>536870912</v>
    <v>Annapolis</v>
    <v>5c1c2452-fad3-09a7-1bd5-bafdf1acf665</v>
    <v>en-US</v>
    <v>Map</v>
  </rv>
  <rv s="2">
    <fb>2166389</fb>
    <v>13</v>
  </rv>
  <rv s="2">
    <fb>2447127</fb>
    <v>13</v>
  </rv>
  <rv s="3">
    <v>94</v>
    <v>11</v>
    <v>465</v>
    <v>6</v>
    <v>0</v>
    <v>Image of Maryland</v>
  </rv>
  <rv s="0">
    <v>536870912</v>
    <v>Baltimore</v>
    <v>ee720710-86f4-43c1-914a-9e12af6cb368</v>
    <v>en-US</v>
    <v>Map</v>
  </rv>
  <rv s="0">
    <v>805306368</v>
    <v>Wes Moore (Governor)</v>
    <v>061797ca-ac16-c2b9-5af5-fc8b9f70c021</v>
    <v>en-US</v>
    <v>Generic</v>
  </rv>
  <rv s="0">
    <v>805306368</v>
    <v>Aruna Miller (Lieutenant governor)</v>
    <v>4a11c83c-3bfa-1c3b-dcfb-99dd4e08405b</v>
    <v>en-US</v>
    <v>Generic</v>
  </rv>
  <rv s="4">
    <v>88</v>
  </rv>
  <rv s="5">
    <v>https://www.bing.com/search?q=maryland&amp;form=skydnc</v>
    <v>Learn more on Bing</v>
  </rv>
  <rv s="2">
    <fb>1230</fb>
    <v>22</v>
  </rv>
  <rv s="2">
    <fb>74551</fb>
    <v>22</v>
  </rv>
  <rv s="2">
    <fb>286900</fb>
    <v>22</v>
  </rv>
  <rv s="2">
    <fb>2.67</fb>
    <v>23</v>
  </rv>
  <rv s="2">
    <fb>6165129</fb>
    <v>13</v>
  </rv>
  <rv s="2">
    <fb>0.14099999999999999</fb>
    <v>24</v>
  </rv>
  <rv s="2">
    <fb>0.379</fb>
    <v>24</v>
  </rv>
  <rv s="2">
    <fb>0.30499999999999999</fb>
    <v>24</v>
  </rv>
  <rv s="2">
    <fb>0.14499999999999999</fb>
    <v>24</v>
  </rv>
  <rv s="2">
    <fb>0.89400000000000002</fb>
    <v>24</v>
  </rv>
  <rv s="2">
    <fb>9.5000000000000001E-2</fb>
    <v>24</v>
  </rv>
  <rv s="2">
    <fb>0.67900000000000005</fb>
    <v>24</v>
  </rv>
  <rv s="2">
    <fb>0.22399999999999998</fb>
    <v>24</v>
  </rv>
  <rv s="2">
    <fb>0.59599999999999997</fb>
    <v>24</v>
  </rv>
  <rv s="16">
    <v>#VALUE!</v>
    <v>en-US</v>
    <v>4c472f4d-06a8-4d90-8bb8-da4d168c73fe</v>
    <v>536870912</v>
    <v>1</v>
    <v>468</v>
    <v>191</v>
    <v>Maryland</v>
    <v>9</v>
    <v>10</v>
    <v>Map</v>
    <v>11</v>
    <v>469</v>
    <v>US-MD</v>
    <v>1435</v>
    <v>1436</v>
    <v>1437</v>
    <v>6</v>
    <v>Maryland is a state in the Mid-Atlantic region of the United States. The state borders Virginia to its south, West Virginia to its west, Pennsylvania to its north, Delaware to its east, the Atlantic Ocean, and the national capital of Washington, ...</v>
    <v>1438</v>
    <v>1439</v>
    <v>1440</v>
    <v>1441</v>
    <v>1444</v>
    <v>1445</v>
    <v>1446</v>
    <v>1447</v>
    <v>1448</v>
    <v>Maryland</v>
    <v>1449</v>
    <v>1450</v>
    <v>40</v>
    <v>1451</v>
    <v>763</v>
    <v>217</v>
    <v>1452</v>
    <v>1453</v>
    <v>1454</v>
    <v>1455</v>
    <v>1456</v>
    <v>1457</v>
    <v>42</v>
    <v>560</v>
    <v>136</v>
    <v>1458</v>
    <v>808</v>
    <v>1459</v>
    <v>564</v>
    <v>Maryland</v>
    <v>mdp/vdpid/20487</v>
  </rv>
  <rv s="2">
    <fb>238.411179</fb>
    <v>13</v>
  </rv>
  <rv s="3">
    <v>95</v>
    <v>11</v>
    <v>470</v>
    <v>6</v>
    <v>0</v>
    <v>Image of Baltimore</v>
  </rv>
  <rv s="2">
    <fb>39.286388888889</fb>
    <v>14</v>
  </rv>
  <rv s="0">
    <v>805306368</v>
    <v>Brandon Scott (Mayor)</v>
    <v>ed5d77db-9ed6-1eba-7937-86e869ad16fb</v>
    <v>en-US</v>
    <v>Generic</v>
  </rv>
  <rv s="4">
    <v>89</v>
  </rv>
  <rv s="5">
    <v>https://www.bing.com/search?q=baltimore+maryland&amp;form=skydnc</v>
    <v>Learn more on Bing</v>
  </rv>
  <rv s="2">
    <fb>-76.614999999999995</fb>
    <v>14</v>
  </rv>
  <rv s="2">
    <fb>585708</fb>
    <v>13</v>
  </rv>
  <rv s="10">
    <v>#VALUE!</v>
    <v>en-US</v>
    <v>ee720710-86f4-43c1-914a-9e12af6cb368</v>
    <v>536870912</v>
    <v>1</v>
    <v>471</v>
    <v>35</v>
    <v>Baltimore</v>
    <v>9</v>
    <v>10</v>
    <v>Map</v>
    <v>11</v>
    <v>12</v>
    <v>1424</v>
    <v>1461</v>
    <v>6</v>
    <v>Baltimore is the most populous city in the U.S. state of Maryland. With a population of 585,708 at the 2020 census, it is the 30th-most populous city in the United States. Baltimore was designated an independent city by the Constitution of ...</v>
    <v>1462</v>
    <v>1463</v>
    <v>1465</v>
    <v>1466</v>
    <v>1467</v>
    <v>Baltimore</v>
    <v>1468</v>
    <v>564</v>
    <v>Baltimore</v>
    <v>mdp/vdpid/5490064267963006978</v>
  </rv>
  <rv s="0">
    <v>536870912</v>
    <v>20785</v>
    <v>c0577e8b-915c-0918-8900-4bb8cd936f73</v>
    <v>en-US</v>
    <v>Map</v>
  </rv>
  <rv s="0">
    <v>536870912</v>
    <v>Hyattsville</v>
    <v>ce3855b8-8096-4447-a1f0-8a45df433a72</v>
    <v>en-US</v>
    <v>Map</v>
  </rv>
  <rv s="8">
    <v>#VALUE!</v>
    <v>en-US</v>
    <v>c0577e8b-915c-0918-8900-4bb8cd936f73</v>
    <v>536870912</v>
    <v>1</v>
    <v>474</v>
    <v>28</v>
    <v>20785</v>
    <v>29</v>
    <v>5</v>
    <v>Map</v>
    <v>1471</v>
    <v>20785 is a postal code in Hyattsville, Maryland, United States</v>
    <v>20785</v>
    <v>20785</v>
    <v>mdp/vdpid/5490057161285304321</v>
  </rv>
  <rv s="2">
    <fb>6.9723579999999998</fb>
    <v>13</v>
  </rv>
  <rv s="3">
    <v>96</v>
    <v>11</v>
    <v>475</v>
    <v>6</v>
    <v>0</v>
    <v>Image of Hyattsville, Maryland</v>
  </rv>
  <rv s="2">
    <fb>38.952944199999997</fb>
    <v>14</v>
  </rv>
  <rv s="0">
    <v>805306368</v>
    <v>Robert Croslin (Mayor)</v>
    <v>ef28afc6-cd61-d2ee-7c71-ceeeb762d8ac</v>
    <v>en-US</v>
    <v>Generic</v>
  </rv>
  <rv s="4">
    <v>90</v>
  </rv>
  <rv s="5">
    <v>https://www.bing.com/search?q=hyattsville+maryland&amp;form=skydnc</v>
    <v>Learn more on Bing</v>
  </rv>
  <rv s="2">
    <fb>-76.940864700000006</fb>
    <v>14</v>
  </rv>
  <rv s="2">
    <fb>21187</fb>
    <v>13</v>
  </rv>
  <rv s="12">
    <v>#VALUE!</v>
    <v>en-US</v>
    <v>ce3855b8-8096-4447-a1f0-8a45df433a72</v>
    <v>536870912</v>
    <v>1</v>
    <v>476</v>
    <v>50</v>
    <v>Hyattsville, Maryland</v>
    <v>9</v>
    <v>10</v>
    <v>Map</v>
    <v>11</v>
    <v>12</v>
    <v>1424</v>
    <v>1425</v>
    <v>1473</v>
    <v>6</v>
    <v>Hyattsville is a city in Prince George's County, Maryland, United States. It is an urban suburb of Washington, D.C. The population was 21,187 at the 2020 United States census.</v>
    <v>1474</v>
    <v>1475</v>
    <v>1477</v>
    <v>1478</v>
    <v>1479</v>
    <v>Hyattsville, Maryland</v>
    <v>1480</v>
    <v>564</v>
    <v>Hyattsville, Maryland</v>
    <v>mdp/vdpid/5490055582968709122</v>
  </rv>
  <rv s="0">
    <v>536870912</v>
    <v>21218</v>
    <v>a5ade432-af22-3f1c-97a5-5271856f5553</v>
    <v>en-US</v>
    <v>Map</v>
  </rv>
  <rv s="8">
    <v>#VALUE!</v>
    <v>en-US</v>
    <v>a5ade432-af22-3f1c-97a5-5271856f5553</v>
    <v>536870912</v>
    <v>1</v>
    <v>479</v>
    <v>28</v>
    <v>21218</v>
    <v>29</v>
    <v>5</v>
    <v>Map</v>
    <v>1441</v>
    <v>21218 is a postal code in Baltimore, Maryland, United States</v>
    <v>21218</v>
    <v>21218</v>
    <v>mdp/vdpid/5490064162518204417</v>
  </rv>
  <rv s="0">
    <v>536870912</v>
    <v>21701</v>
    <v>54f97e20-fac8-3f73-4ab1-98290f215f7d</v>
    <v>en-US</v>
    <v>Map</v>
  </rv>
  <rv s="0">
    <v>536870912</v>
    <v>Frederick</v>
    <v>deb1292f-74ad-3776-93b6-cc05d9cca427</v>
    <v>en-US</v>
    <v>Map</v>
  </rv>
  <rv s="8">
    <v>#VALUE!</v>
    <v>en-US</v>
    <v>54f97e20-fac8-3f73-4ab1-98290f215f7d</v>
    <v>536870912</v>
    <v>1</v>
    <v>482</v>
    <v>28</v>
    <v>21701</v>
    <v>29</v>
    <v>5</v>
    <v>Map</v>
    <v>1485</v>
    <v>21701 is a postal code in Frederick, Maryland, United States</v>
    <v>21701</v>
    <v>21701</v>
    <v>mdp/vdpid/5487026287404908545</v>
  </rv>
  <rv s="0">
    <v>536870912</v>
    <v>Frederick County</v>
    <v>69f813f0-4ab0-ec1d-3e1b-e515e762162b</v>
    <v>en-US</v>
    <v>Map</v>
  </rv>
  <rv s="2">
    <fb>60.091014999999999</fb>
    <v>13</v>
  </rv>
  <rv s="3">
    <v>97</v>
    <v>11</v>
    <v>483</v>
    <v>6</v>
    <v>0</v>
    <v>Image of Frederick, Maryland</v>
  </rv>
  <rv s="2">
    <fb>39.426293999999999</fb>
    <v>14</v>
  </rv>
  <rv s="0">
    <v>805306368</v>
    <v>Michael O'Connor (Mayor)</v>
    <v>d1f1be2b-50bb-e5b2-3764-7ea20d0cb609</v>
    <v>en-US</v>
    <v>Generic</v>
  </rv>
  <rv s="4">
    <v>91</v>
  </rv>
  <rv s="5">
    <v>https://www.bing.com/search?q=frederick+maryland&amp;form=skydnc</v>
    <v>Learn more on Bing</v>
  </rv>
  <rv s="2">
    <fb>-77.420402999999993</fb>
    <v>14</v>
  </rv>
  <rv s="2">
    <fb>78171</fb>
    <v>13</v>
  </rv>
  <rv s="12">
    <v>#VALUE!</v>
    <v>en-US</v>
    <v>deb1292f-74ad-3776-93b6-cc05d9cca427</v>
    <v>536870912</v>
    <v>1</v>
    <v>484</v>
    <v>50</v>
    <v>Frederick, Maryland</v>
    <v>9</v>
    <v>10</v>
    <v>Map</v>
    <v>11</v>
    <v>12</v>
    <v>1424</v>
    <v>1487</v>
    <v>1488</v>
    <v>6</v>
    <v>Frederick is a city in, and the county seat of, Frederick County, Maryland, United States. It is located at an important crossroads at the intersection of a major north–south Native American trail and east–west routes to the Chesapeake Bay, both ...</v>
    <v>1489</v>
    <v>1490</v>
    <v>1492</v>
    <v>1493</v>
    <v>1494</v>
    <v>Frederick, Maryland</v>
    <v>1495</v>
    <v>564</v>
    <v>Frederick, Maryland</v>
    <v>mdp/vdpid/5486932205340983297</v>
  </rv>
  <rv s="0">
    <v>536870912</v>
    <v>01752</v>
    <v>a75085d5-2fec-7b17-0a2d-c90da8c3b37c</v>
    <v>en-US</v>
    <v>Map</v>
  </rv>
  <rv s="0">
    <v>536870912</v>
    <v>Marlborough</v>
    <v>6ee209af-0823-9f14-b3f5-a27d0e37691d</v>
    <v>en-US</v>
    <v>Map</v>
  </rv>
  <rv s="8">
    <v>#VALUE!</v>
    <v>en-US</v>
    <v>a75085d5-2fec-7b17-0a2d-c90da8c3b37c</v>
    <v>536870912</v>
    <v>1</v>
    <v>487</v>
    <v>28</v>
    <v>01752</v>
    <v>29</v>
    <v>5</v>
    <v>Map</v>
    <v>1498</v>
    <v>01752 is a postal code in Marlborough, Massachusetts, United States</v>
    <v>01752</v>
    <v>01752</v>
    <v>mdp/vdpid/5488151713372176385</v>
  </rv>
  <rv s="0">
    <v>536870912</v>
    <v>Massachusetts</v>
    <v>845219d5-3650-4199-b926-964ca27c863c</v>
    <v>en-US</v>
    <v>Map</v>
  </rv>
  <rv s="0">
    <v>536870912</v>
    <v>Middlesex County</v>
    <v>35a312f1-7a02-c8cd-c683-cff4021fabff</v>
    <v>en-US</v>
    <v>Map</v>
  </rv>
  <rv s="2">
    <fb>57.228327999999998</fb>
    <v>13</v>
  </rv>
  <rv s="3">
    <v>98</v>
    <v>11</v>
    <v>488</v>
    <v>6</v>
    <v>0</v>
    <v>Image of Marlborough, Massachusetts</v>
  </rv>
  <rv s="2">
    <fb>42.345833333332997</fb>
    <v>14</v>
  </rv>
  <rv s="0">
    <v>805306368</v>
    <v>J. Christian Dumais (Mayor)</v>
    <v>f7b78ad3-29d0-46d6-7a36-80a77b9a5d64</v>
    <v>en-US</v>
    <v>Generic</v>
  </rv>
  <rv s="4">
    <v>92</v>
  </rv>
  <rv s="5">
    <v>https://www.bing.com/search?q=marlborough+massachusetts&amp;form=skydnc</v>
    <v>Learn more on Bing</v>
  </rv>
  <rv s="2">
    <fb>-71.552777777778005</fb>
    <v>14</v>
  </rv>
  <rv s="2">
    <fb>41793</fb>
    <v>13</v>
  </rv>
  <rv s="12">
    <v>#VALUE!</v>
    <v>en-US</v>
    <v>6ee209af-0823-9f14-b3f5-a27d0e37691d</v>
    <v>536870912</v>
    <v>1</v>
    <v>489</v>
    <v>50</v>
    <v>Marlborough, Massachusetts</v>
    <v>9</v>
    <v>10</v>
    <v>Map</v>
    <v>11</v>
    <v>12</v>
    <v>1500</v>
    <v>1501</v>
    <v>1502</v>
    <v>6</v>
    <v>Marlborough is a city in Middlesex County, Massachusetts, United States. The population was 41,793 at the 2020 census. Marlborough became a prosperous industrial town in the 19th century and made the transition to high technology industry in the ...</v>
    <v>1503</v>
    <v>1504</v>
    <v>1506</v>
    <v>1507</v>
    <v>1508</v>
    <v>Marlborough, Massachusetts</v>
    <v>1509</v>
    <v>564</v>
    <v>Marlborough, Massachusetts</v>
    <v>mdp/vdpid/5488153075497566209</v>
  </rv>
  <rv s="2">
    <fb>27336</fb>
    <v>13</v>
  </rv>
  <rv s="2">
    <fb>16288</fb>
    <v>13</v>
  </rv>
  <rv s="0">
    <v>536870912</v>
    <v>Boston</v>
    <v>f0f5899a-361f-4fe4-89d1-11130aa2c653</v>
    <v>en-US</v>
    <v>Map</v>
  </rv>
  <rv s="2">
    <fb>2549721</fb>
    <v>13</v>
  </rv>
  <rv s="2">
    <fb>2858026</fb>
    <v>13</v>
  </rv>
  <rv s="3">
    <v>99</v>
    <v>11</v>
    <v>490</v>
    <v>6</v>
    <v>0</v>
    <v>Image of Massachusetts</v>
  </rv>
  <rv s="0">
    <v>805306368</v>
    <v>Maura Healey (Governor)</v>
    <v>16f75b4a-61cd-c874-f8be-b832c93cc2f9</v>
    <v>en-US</v>
    <v>Generic</v>
  </rv>
  <rv s="0">
    <v>805306368</v>
    <v>Kim Driscoll (Lieutenant governor)</v>
    <v>49e728c3-181d-48d9-8e7d-8c9fef062e0e</v>
    <v>en-US</v>
    <v>Generic</v>
  </rv>
  <rv s="4">
    <v>93</v>
  </rv>
  <rv s="5">
    <v>https://www.bing.com/search?q=massachusetts&amp;form=skydnc</v>
    <v>Learn more on Bing</v>
  </rv>
  <rv s="2">
    <fb>1102</fb>
    <v>22</v>
  </rv>
  <rv s="2">
    <fb>68563</fb>
    <v>22</v>
  </rv>
  <rv s="2">
    <fb>333100</fb>
    <v>22</v>
  </rv>
  <rv s="2">
    <fb>7029917</fb>
    <v>13</v>
  </rv>
  <rv s="2">
    <fb>0.40500000000000003</fb>
    <v>24</v>
  </rv>
  <rv s="2">
    <fb>0.155</fb>
    <v>24</v>
  </rv>
  <rv s="2">
    <fb>0.89800000000000002</fb>
    <v>24</v>
  </rv>
  <rv s="2">
    <fb>0.11199999999999999</fb>
    <v>24</v>
  </rv>
  <rv s="2">
    <fb>0.67500000000000004</fb>
    <v>24</v>
  </rv>
  <rv s="2">
    <fb>0.20399999999999999</fb>
    <v>24</v>
  </rv>
  <rv s="2">
    <fb>0.82099999999999995</fb>
    <v>24</v>
  </rv>
  <rv s="7">
    <v>#VALUE!</v>
    <v>en-US</v>
    <v>845219d5-3650-4199-b926-964ca27c863c</v>
    <v>536870912</v>
    <v>1</v>
    <v>493</v>
    <v>20</v>
    <v>Massachusetts</v>
    <v>9</v>
    <v>10</v>
    <v>Map</v>
    <v>11</v>
    <v>21</v>
    <v>US-MA</v>
    <v>1511</v>
    <v>1512</v>
    <v>1513</v>
    <v>6</v>
    <v>Massachusetts, officially the Commonwealth of Massachusetts, is a state in the New England region of the Northeastern United States. It borders the Atlantic Ocean and Gulf of Maine to its east, Connecticut and Rhode Island to its south, New ...</v>
    <v>1514</v>
    <v>1515</v>
    <v>1516</v>
    <v>1513</v>
    <v>1519</v>
    <v>1520</v>
    <v>1521</v>
    <v>1522</v>
    <v>1523</v>
    <v>Massachusetts</v>
    <v>29</v>
    <v>1234</v>
    <v>1524</v>
    <v>713</v>
    <v>558</v>
    <v>552</v>
    <v>770</v>
    <v>1525</v>
    <v>124</v>
    <v>1526</v>
    <v>1527</v>
    <v>1528</v>
    <v>1529</v>
    <v>42</v>
    <v>1163</v>
    <v>813</v>
    <v>1530</v>
    <v>212</v>
    <v>1531</v>
    <v>564</v>
    <v>Massachusetts</v>
    <v>mdp/vdpid/20543</v>
  </rv>
  <rv s="0">
    <v>536870912</v>
    <v>02038</v>
    <v>e429a73b-2b72-0463-ce22-8de72792b7d5</v>
    <v>en-US</v>
    <v>Map</v>
  </rv>
  <rv s="0">
    <v>536870912</v>
    <v>Franklin</v>
    <v>b981bebc-2e7b-09fa-3735-44a31f71967d</v>
    <v>en-US</v>
    <v>Map</v>
  </rv>
  <rv s="8">
    <v>#VALUE!</v>
    <v>en-US</v>
    <v>e429a73b-2b72-0463-ce22-8de72792b7d5</v>
    <v>536870912</v>
    <v>1</v>
    <v>496</v>
    <v>28</v>
    <v>02038</v>
    <v>29</v>
    <v>5</v>
    <v>Map</v>
    <v>1534</v>
    <v>02038 is a postal code in Franklin, Massachusetts, United States</v>
    <v>02038</v>
    <v>02038</v>
    <v>mdp/vdpid/5488906555401175041</v>
  </rv>
  <rv s="0">
    <v>536870912</v>
    <v>Norfolk County</v>
    <v>eaa431cd-02d9-4291-327a-6b359c950c9d</v>
    <v>en-US</v>
    <v>Map</v>
  </rv>
  <rv s="2">
    <fb>69.929678979100004</fb>
    <v>13</v>
  </rv>
  <rv s="3">
    <v>100</v>
    <v>11</v>
    <v>498</v>
    <v>6</v>
    <v>0</v>
    <v>Image of Franklin, Massachusetts</v>
  </rv>
  <rv s="2">
    <fb>42.083333333333002</fb>
    <v>14</v>
  </rv>
  <rv s="5">
    <v>https://www.bing.com/search?q=franklin+massachusetts&amp;form=skydnc</v>
    <v>Learn more on Bing</v>
  </rv>
  <rv s="2">
    <fb>-71.400000000000006</fb>
    <v>14</v>
  </rv>
  <rv s="2">
    <fb>33261</fb>
    <v>13</v>
  </rv>
  <rv s="15">
    <v>#VALUE!</v>
    <v>en-US</v>
    <v>b981bebc-2e7b-09fa-3735-44a31f71967d</v>
    <v>536870912</v>
    <v>1</v>
    <v>499</v>
    <v>112</v>
    <v>Franklin, Massachusetts</v>
    <v>9</v>
    <v>10</v>
    <v>Map</v>
    <v>11</v>
    <v>12</v>
    <v>1500</v>
    <v>1536</v>
    <v>1537</v>
    <v>6</v>
    <v>The Town of Franklin is a city in Norfolk County, Massachusetts, United States. Franklin is one of thirteen Massachusetts municipalities that have applied for, and been granted, city forms of government but wish to retain "The town of" in their ...</v>
    <v>1538</v>
    <v>1539</v>
    <v>1540</v>
    <v>1541</v>
    <v>Franklin, Massachusetts</v>
    <v>1542</v>
    <v>Franklin, Massachusetts</v>
    <v>mdp/vdpid/5488912701348380673</v>
  </rv>
  <rv s="0">
    <v>536870912</v>
    <v>48150</v>
    <v>4fa649b1-1811-1906-a6e9-afb2738dfccf</v>
    <v>en-US</v>
    <v>Map</v>
  </rv>
  <rv s="0">
    <v>536870912</v>
    <v>Livonia</v>
    <v>bf28b23b-ce83-4820-a8ba-236bb028f49e</v>
    <v>en-US</v>
    <v>Map</v>
  </rv>
  <rv s="8">
    <v>#VALUE!</v>
    <v>en-US</v>
    <v>4fa649b1-1811-1906-a6e9-afb2738dfccf</v>
    <v>536870912</v>
    <v>1</v>
    <v>501</v>
    <v>28</v>
    <v>48150</v>
    <v>29</v>
    <v>5</v>
    <v>Map</v>
    <v>1545</v>
    <v>48150 is a postal code in Livonia, Michigan, United States</v>
    <v>48150</v>
    <v>48150</v>
    <v>mdp/vdpid/5479040358811697153</v>
  </rv>
  <rv s="0">
    <v>536870912</v>
    <v>Michigan</v>
    <v>162411c2-b757-495d-aa81-93942fae2f7e</v>
    <v>en-US</v>
    <v>Map</v>
  </rv>
  <rv s="0">
    <v>536870912</v>
    <v>Wayne County</v>
    <v>09f3b34b-b13d-3e93-74b4-09147cac37ab</v>
    <v>en-US</v>
    <v>Map</v>
  </rv>
  <rv s="2">
    <fb>92.862970000000004</fb>
    <v>13</v>
  </rv>
  <rv s="3">
    <v>101</v>
    <v>11</v>
    <v>502</v>
    <v>6</v>
    <v>0</v>
    <v>Image of Livonia, Michigan</v>
  </rv>
  <rv s="2">
    <fb>42.401111111111</fb>
    <v>14</v>
  </rv>
  <rv s="0">
    <v>805306368</v>
    <v>Maureen Miller Brosnan (Mayor)</v>
    <v>1c526f7d-77bf-4e68-115e-139b5f5ffc8a</v>
    <v>en-US</v>
    <v>Generic</v>
  </rv>
  <rv s="4">
    <v>94</v>
  </rv>
  <rv s="5">
    <v>https://www.bing.com/search?q=livonia+michigan&amp;form=skydnc</v>
    <v>Learn more on Bing</v>
  </rv>
  <rv s="2">
    <fb>-83.371111111111006</fb>
    <v>14</v>
  </rv>
  <rv s="2">
    <fb>95535</fb>
    <v>13</v>
  </rv>
  <rv s="12">
    <v>#VALUE!</v>
    <v>en-US</v>
    <v>bf28b23b-ce83-4820-a8ba-236bb028f49e</v>
    <v>536870912</v>
    <v>1</v>
    <v>503</v>
    <v>50</v>
    <v>Livonia, Michigan</v>
    <v>9</v>
    <v>10</v>
    <v>Map</v>
    <v>11</v>
    <v>12</v>
    <v>1547</v>
    <v>1548</v>
    <v>1549</v>
    <v>6</v>
    <v>Livonia is a city in Wayne County, Michigan, United States. A western suburb of Detroit, Livonia is located roughly 20 miles northwest of downtown Detroit. As of the 2020 census, the city had a population of 95,535. Originally organized as ...</v>
    <v>1550</v>
    <v>1551</v>
    <v>1553</v>
    <v>1554</v>
    <v>1555</v>
    <v>Livonia, Michigan</v>
    <v>1556</v>
    <v>564</v>
    <v>Livonia, Michigan</v>
    <v>mdp/vdpid/5479046781163536385</v>
  </rv>
  <rv s="2">
    <fb>250493</fb>
    <v>13</v>
  </rv>
  <rv s="2">
    <fb>20408</fb>
    <v>13</v>
  </rv>
  <rv s="0">
    <v>536870912</v>
    <v>Lansing</v>
    <v>f72f32c4-1da0-4657-9366-ff9fa67191cd</v>
    <v>en-US</v>
    <v>Map</v>
  </rv>
  <rv s="2">
    <fb>3841148</fb>
    <v>13</v>
  </rv>
  <rv s="2">
    <fb>4560055</fb>
    <v>13</v>
  </rv>
  <rv s="3">
    <v>102</v>
    <v>11</v>
    <v>504</v>
    <v>6</v>
    <v>0</v>
    <v>Image of Michigan</v>
  </rv>
  <rv s="0">
    <v>536870912</v>
    <v>Detroit</v>
    <v>85910f05-3dc5-436a-85db-fe5802c27206</v>
    <v>en-US</v>
    <v>Map</v>
  </rv>
  <rv s="0">
    <v>805306368</v>
    <v>Gretchen Whitmer (Governor)</v>
    <v>f6d1e9db-75f6-c594-7272-dd636d3f4ad3</v>
    <v>en-US</v>
    <v>Generic</v>
  </rv>
  <rv s="0">
    <v>805306368</v>
    <v>Garlin Gilchrist (Lieutenant governor)</v>
    <v>d8f5ba75-ec82-cc25-7294-3463565f1b51</v>
    <v>en-US</v>
    <v>Generic</v>
  </rv>
  <rv s="4">
    <v>95</v>
  </rv>
  <rv s="5">
    <v>https://www.bing.com/search?q=michigan&amp;form=skydnc</v>
    <v>Learn more on Bing</v>
  </rv>
  <rv s="2">
    <fb>783</fb>
    <v>22</v>
  </rv>
  <rv s="2">
    <fb>49576</fb>
    <v>22</v>
  </rv>
  <rv s="2">
    <fb>122400</fb>
    <v>22</v>
  </rv>
  <rv s="2">
    <fb>2.52</fb>
    <v>23</v>
  </rv>
  <rv s="2">
    <fb>10077331</fb>
    <v>13</v>
  </rv>
  <rv s="2">
    <fb>4.0000000000000001E-3</fb>
    <v>24</v>
  </rv>
  <rv s="2">
    <fb>0.03</fb>
    <v>24</v>
  </rv>
  <rv s="2">
    <fb>0.26899999999999996</fb>
    <v>24</v>
  </rv>
  <rv s="2">
    <fb>0.89599999999999991</fb>
    <v>24</v>
  </rv>
  <rv s="2">
    <fb>0.61199999999999999</fb>
    <v>24</v>
  </rv>
  <rv s="2">
    <fb>0.10300000000000001</fb>
    <v>24</v>
  </rv>
  <rv s="2">
    <fb>0.222</fb>
    <v>24</v>
  </rv>
  <rv s="2">
    <fb>5.7999999999999996E-2</fb>
    <v>24</v>
  </rv>
  <rv s="2">
    <fb>0.79700000000000004</fb>
    <v>24</v>
  </rv>
  <rv s="19">
    <v>#VALUE!</v>
    <v>en-US</v>
    <v>162411c2-b757-495d-aa81-93942fae2f7e</v>
    <v>536870912</v>
    <v>1</v>
    <v>507</v>
    <v>451</v>
    <v>Michigan</v>
    <v>9</v>
    <v>10</v>
    <v>Map</v>
    <v>11</v>
    <v>452</v>
    <v>US-MI</v>
    <v>1558</v>
    <v>1559</v>
    <v>1560</v>
    <v>6</v>
    <v>Michigan is a state in the Great Lakes region of the Upper Midwest region of the United States. It borders Wisconsin to the northwest in the Upper Peninsula, and Indiana and Ohio to the south in the Lower Peninsula; it is also connected by Lakes ...</v>
    <v>1561</v>
    <v>1562</v>
    <v>1563</v>
    <v>1564</v>
    <v>1567</v>
    <v>1568</v>
    <v>1569</v>
    <v>1570</v>
    <v>1571</v>
    <v>Michigan</v>
    <v>1572</v>
    <v>1573</v>
    <v>1574</v>
    <v>551</v>
    <v>34</v>
    <v>1575</v>
    <v>1576</v>
    <v>918</v>
    <v>138</v>
    <v>1577</v>
    <v>1393</v>
    <v>1578</v>
    <v>1579</v>
    <v>813</v>
    <v>1580</v>
    <v>1581</v>
    <v>1582</v>
    <v>564</v>
    <v>Michigan</v>
    <v>mdp/vdpid/21196</v>
  </rv>
  <rv s="2">
    <fb>370.02801099999999</fb>
    <v>13</v>
  </rv>
  <rv s="3">
    <v>103</v>
    <v>11</v>
    <v>508</v>
    <v>6</v>
    <v>0</v>
    <v>Image of Detroit</v>
  </rv>
  <rv s="2">
    <fb>42.331666666666997</fb>
    <v>14</v>
  </rv>
  <rv s="0">
    <v>805306368</v>
    <v>Mike Duggan (Mayor)</v>
    <v>4c592419-4b3b-4608-9820-cb8179963aed</v>
    <v>en-US</v>
    <v>Generic</v>
  </rv>
  <rv s="4">
    <v>96</v>
  </rv>
  <rv s="5">
    <v>https://www.bing.com/search?q=detroit+michigan&amp;form=skydnc</v>
    <v>Learn more on Bing</v>
  </rv>
  <rv s="2">
    <fb>-83.047499999999999</fb>
    <v>14</v>
  </rv>
  <rv s="2">
    <fb>639111</fb>
    <v>13</v>
  </rv>
  <rv s="12">
    <v>#VALUE!</v>
    <v>en-US</v>
    <v>85910f05-3dc5-436a-85db-fe5802c27206</v>
    <v>536870912</v>
    <v>1</v>
    <v>509</v>
    <v>50</v>
    <v>Detroit</v>
    <v>9</v>
    <v>10</v>
    <v>Map</v>
    <v>11</v>
    <v>12</v>
    <v>1547</v>
    <v>1548</v>
    <v>1584</v>
    <v>6</v>
    <v>Detroit is the most populous city in the U.S. state of Michigan. It is the largest U.S. city on the United States–Canada border, and the seat of government of Wayne County. Detroit had a population of 639,111 at the 2020 census, making it the ...</v>
    <v>1585</v>
    <v>1586</v>
    <v>1588</v>
    <v>1589</v>
    <v>1590</v>
    <v>Detroit</v>
    <v>1591</v>
    <v>564</v>
    <v>Detroit</v>
    <v>mdp/vdpid/5479049601749090306</v>
  </rv>
  <rv s="0">
    <v>536870912</v>
    <v>48238</v>
    <v>3429067c-d375-ea81-0f87-b91575623da0</v>
    <v>en-US</v>
    <v>Map</v>
  </rv>
  <rv s="8">
    <v>#VALUE!</v>
    <v>en-US</v>
    <v>3429067c-d375-ea81-0f87-b91575623da0</v>
    <v>536870912</v>
    <v>1</v>
    <v>512</v>
    <v>28</v>
    <v>48238</v>
    <v>29</v>
    <v>5</v>
    <v>Map</v>
    <v>1564</v>
    <v>48238 is a postal code in Detroit, Michigan, United States</v>
    <v>48238</v>
    <v>48238</v>
    <v>mdp/vdpid/5479044554155884545</v>
  </rv>
  <rv s="0">
    <v>536870912</v>
    <v>48838</v>
    <v>eadd9ef8-5431-aefa-3f3c-e4323d541529</v>
    <v>en-US</v>
    <v>Map</v>
  </rv>
  <rv s="0">
    <v>536870912</v>
    <v>Greenville</v>
    <v>33354148-a242-1ec8-d730-34e0a5f60d25</v>
    <v>en-US</v>
    <v>Map</v>
  </rv>
  <rv s="8">
    <v>#VALUE!</v>
    <v>en-US</v>
    <v>eadd9ef8-5431-aefa-3f3c-e4323d541529</v>
    <v>536870912</v>
    <v>1</v>
    <v>515</v>
    <v>28</v>
    <v>48838</v>
    <v>29</v>
    <v>5</v>
    <v>Map</v>
    <v>1596</v>
    <v>48838 is a postal code in Greenville, Michigan, United States</v>
    <v>48838</v>
    <v>48838</v>
    <v>mdp/vdpid/5477390265142476801</v>
  </rv>
  <rv s="0">
    <v>536870912</v>
    <v>Montcalm County</v>
    <v>05e03481-5c8c-2587-ab71-e67e8c5aa6cc</v>
    <v>en-US</v>
    <v>Map</v>
  </rv>
  <rv s="2">
    <fb>17.300823000000001</fb>
    <v>13</v>
  </rv>
  <rv s="3">
    <v>104</v>
    <v>11</v>
    <v>516</v>
    <v>6</v>
    <v>0</v>
    <v>Image of Greenville, Michigan</v>
  </rv>
  <rv s="2">
    <fb>43.177500000000002</fb>
    <v>14</v>
  </rv>
  <rv s="0">
    <v>805306368</v>
    <v>Jeff Scoby (Mayor)</v>
    <v>3ff426b8-be23-12c5-e68e-34a1f7d7abd2</v>
    <v>en-US</v>
    <v>Generic</v>
  </rv>
  <rv s="4">
    <v>97</v>
  </rv>
  <rv s="5">
    <v>https://www.bing.com/search?q=greenville+michigan&amp;form=skydnc</v>
    <v>Learn more on Bing</v>
  </rv>
  <rv s="2">
    <fb>-85.252777777777993</fb>
    <v>14</v>
  </rv>
  <rv s="2">
    <fb>8816</fb>
    <v>13</v>
  </rv>
  <rv s="6">
    <v>#VALUE!</v>
    <v>en-US</v>
    <v>33354148-a242-1ec8-d730-34e0a5f60d25</v>
    <v>536870912</v>
    <v>1</v>
    <v>517</v>
    <v>8</v>
    <v>Greenville, Michigan</v>
    <v>9</v>
    <v>10</v>
    <v>Map</v>
    <v>11</v>
    <v>12</v>
    <v>1547</v>
    <v>1598</v>
    <v>1599</v>
    <v>6</v>
    <v>Greenville is a city in the Lower Peninsula of the U.S. state of Michigan. With a population 8,816 at the 2020 census, it is the largest city in Montcalm County. The city is the location of the establishment of the Meijer chain of stores.</v>
    <v>1600</v>
    <v>1601</v>
    <v>1603</v>
    <v>1604</v>
    <v>1605</v>
    <v>Greenville, Michigan</v>
    <v>1606</v>
    <v>Greenville, Michigan</v>
    <v>mdp/vdpid/5477389747028492289</v>
  </rv>
  <rv s="0">
    <v>536870912</v>
    <v>48866</v>
    <v>b3cbfdda-6db4-277c-13ee-175003389dc7</v>
    <v>en-US</v>
    <v>Map</v>
  </rv>
  <rv s="0">
    <v>536870912</v>
    <v>Ovid</v>
    <v>0fbe50c9-0ce6-0de7-e24b-26ff4436d801</v>
    <v>en-US</v>
    <v>Map</v>
  </rv>
  <rv s="1">
    <v>#VALUE!</v>
    <v>en-US</v>
    <v>b3cbfdda-6db4-277c-13ee-175003389dc7</v>
    <v>536870912</v>
    <v>1</v>
    <v>519</v>
    <v>2</v>
    <v>48866</v>
    <v>4</v>
    <v>5</v>
    <v>Map</v>
    <v>1609</v>
    <v>48866 is a postal code in Ovid, Michigan, United States</v>
    <v>48866</v>
    <v>48866</v>
  </rv>
  <rv s="0">
    <v>536870912</v>
    <v>Clinton County</v>
    <v>5147efa6-7d86-76cb-4a4f-2a09a4fdd108</v>
    <v>en-US</v>
    <v>Map</v>
  </rv>
  <rv s="2">
    <fb>2.3288129999999998</fb>
    <v>13</v>
  </rv>
  <rv s="3">
    <v>105</v>
    <v>11</v>
    <v>520</v>
    <v>6</v>
    <v>0</v>
    <v>Image of Ovid, Michigan</v>
  </rv>
  <rv s="2">
    <fb>43.005833333333001</fb>
    <v>14</v>
  </rv>
  <rv s="0">
    <v>805306368</v>
    <v>William Lasher (Mayor)</v>
    <v>20c5a537-eb2e-e09f-df70-3f8eae60a06a</v>
    <v>en-US</v>
    <v>Generic</v>
  </rv>
  <rv s="4">
    <v>98</v>
  </rv>
  <rv s="5">
    <v>https://www.bing.com/search?q=ovid+michigan&amp;form=skydnc</v>
    <v>Learn more on Bing</v>
  </rv>
  <rv s="2">
    <fb>-84.371666666666997</fb>
    <v>14</v>
  </rv>
  <rv s="2">
    <fb>1481</fb>
    <v>13</v>
  </rv>
  <rv s="6">
    <v>#VALUE!</v>
    <v>en-US</v>
    <v>0fbe50c9-0ce6-0de7-e24b-26ff4436d801</v>
    <v>536870912</v>
    <v>1</v>
    <v>521</v>
    <v>8</v>
    <v>Ovid, Michigan</v>
    <v>9</v>
    <v>10</v>
    <v>Map</v>
    <v>11</v>
    <v>12</v>
    <v>1547</v>
    <v>1611</v>
    <v>1612</v>
    <v>6</v>
    <v>Ovid is a city in the U.S. state of Michigan. Nearly all of the city is located within Clinton County with only a very small portion extending east into Shiawassee County. The population was 1,603 at the 2010 census.</v>
    <v>1613</v>
    <v>1614</v>
    <v>1616</v>
    <v>1617</v>
    <v>1618</v>
    <v>Ovid, Michigan</v>
    <v>1619</v>
    <v>Ovid, Michigan</v>
    <v>mdp/vdpid/5478932782799388673</v>
  </rv>
  <rv s="0">
    <v>536870912</v>
    <v>49037</v>
    <v>e5420256-d3cb-f37e-2764-3b216503d010</v>
    <v>en-US</v>
    <v>Map</v>
  </rv>
  <rv s="0">
    <v>536870912</v>
    <v>Battle Creek</v>
    <v>99849431-af89-060c-bd7e-db6116730a8a</v>
    <v>en-US</v>
    <v>Map</v>
  </rv>
  <rv s="8">
    <v>#VALUE!</v>
    <v>en-US</v>
    <v>e5420256-d3cb-f37e-2764-3b216503d010</v>
    <v>536870912</v>
    <v>1</v>
    <v>524</v>
    <v>28</v>
    <v>49037</v>
    <v>29</v>
    <v>5</v>
    <v>Map</v>
    <v>1622</v>
    <v>49037 is a postal code in Battle Creek, Michigan, United States</v>
    <v>49037</v>
    <v>49037</v>
    <v>mdp/vdpid/5477464520530067457</v>
  </rv>
  <rv s="0">
    <v>536870912</v>
    <v>Calhoun County</v>
    <v>ac4aaa03-5374-5428-4470-6bb91700e316</v>
    <v>en-US</v>
    <v>Map</v>
  </rv>
  <rv s="2">
    <fb>113.269885</fb>
    <v>13</v>
  </rv>
  <rv s="3">
    <v>106</v>
    <v>11</v>
    <v>525</v>
    <v>6</v>
    <v>0</v>
    <v>Image of Battle Creek, Michigan</v>
  </rv>
  <rv s="2">
    <fb>42.312222222221997</fb>
    <v>14</v>
  </rv>
  <rv s="0">
    <v>805306368</v>
    <v>Mark Behnke (Mayor)</v>
    <v>f0ca8967-0fe4-14a1-20a6-32789a4d4366</v>
    <v>en-US</v>
    <v>Generic</v>
  </rv>
  <rv s="4">
    <v>99</v>
  </rv>
  <rv s="5">
    <v>https://www.bing.com/search?q=battle+creek+michigan&amp;form=skydnc</v>
    <v>Learn more on Bing</v>
  </rv>
  <rv s="2">
    <fb>-85.204166666667007</fb>
    <v>14</v>
  </rv>
  <rv s="2">
    <fb>52721</fb>
    <v>13</v>
  </rv>
  <rv s="6">
    <v>#VALUE!</v>
    <v>en-US</v>
    <v>99849431-af89-060c-bd7e-db6116730a8a</v>
    <v>536870912</v>
    <v>1</v>
    <v>526</v>
    <v>8</v>
    <v>Battle Creek, Michigan</v>
    <v>9</v>
    <v>10</v>
    <v>Map</v>
    <v>11</v>
    <v>12</v>
    <v>1547</v>
    <v>1624</v>
    <v>1625</v>
    <v>6</v>
    <v>Battle Creek is a city in the U.S. state of Michigan, in northwest Calhoun County, at the confluence of the Kalamazoo and Battle Creek rivers. It is the principal city of the Battle Creek, Michigan Metropolitan Statistical Area, which ...</v>
    <v>1626</v>
    <v>1627</v>
    <v>1629</v>
    <v>1630</v>
    <v>1631</v>
    <v>Battle Creek, Michigan</v>
    <v>1632</v>
    <v>Battle Creek, Michigan</v>
    <v>mdp/vdpid/5477466132686307329</v>
  </rv>
  <rv s="0">
    <v>536870912</v>
    <v>49042</v>
    <v>71e0b912-2d8b-d61a-2300-8bb3d6b33b76</v>
    <v>en-US</v>
    <v>Map</v>
  </rv>
  <rv s="0">
    <v>536870912</v>
    <v>Constantine</v>
    <v>a80d1e4f-e299-435a-52c8-bff39cb01f1c</v>
    <v>en-US</v>
    <v>Map</v>
  </rv>
  <rv s="8">
    <v>#VALUE!</v>
    <v>en-US</v>
    <v>71e0b912-2d8b-d61a-2300-8bb3d6b33b76</v>
    <v>536870912</v>
    <v>1</v>
    <v>529</v>
    <v>28</v>
    <v>49042</v>
    <v>29</v>
    <v>5</v>
    <v>Map</v>
    <v>1635</v>
    <v>49042 is a postal code in Constantine, Michigan, United States</v>
    <v>49042</v>
    <v>49042</v>
    <v>mdp/vdpid/5478224558093762561</v>
  </rv>
  <rv s="0">
    <v>536870912</v>
    <v>St. Joseph County</v>
    <v>ef29e906-b112-dce9-bb1f-ee0d0cb0537f</v>
    <v>en-US</v>
    <v>Map</v>
  </rv>
  <rv s="2">
    <fb>4.5913029999999999</fb>
    <v>13</v>
  </rv>
  <rv s="3">
    <v>107</v>
    <v>11</v>
    <v>530</v>
    <v>6</v>
    <v>0</v>
    <v>Image of Constantine, Michigan</v>
  </rv>
  <rv s="2">
    <fb>41.841111111110997</fb>
    <v>14</v>
  </rv>
  <rv s="5">
    <v>https://www.bing.com/search?q=constantine+michigan&amp;form=skydnc</v>
    <v>Learn more on Bing</v>
  </rv>
  <rv s="2">
    <fb>-85.668611111111005</fb>
    <v>14</v>
  </rv>
  <rv s="2">
    <fb>1947</fb>
    <v>13</v>
  </rv>
  <rv s="15">
    <v>#VALUE!</v>
    <v>en-US</v>
    <v>a80d1e4f-e299-435a-52c8-bff39cb01f1c</v>
    <v>536870912</v>
    <v>1</v>
    <v>531</v>
    <v>112</v>
    <v>Constantine, Michigan</v>
    <v>9</v>
    <v>10</v>
    <v>Map</v>
    <v>11</v>
    <v>12</v>
    <v>1547</v>
    <v>1637</v>
    <v>1638</v>
    <v>6</v>
    <v>Constantine is a village in St. Joseph County in the U.S. state of Michigan. The population was 2,076 at the 2010 census. The village is located within Constantine Township. U.S. Highway 131 leads to Kalamazoo to the north and to the Indiana ...</v>
    <v>1639</v>
    <v>1640</v>
    <v>1641</v>
    <v>1642</v>
    <v>Constantine, Michigan</v>
    <v>1643</v>
    <v>Constantine, Michigan</v>
    <v>mdp/vdpid/5478213153747632129</v>
  </rv>
  <rv s="0">
    <v>536870912</v>
    <v>49404</v>
    <v>d14d86ec-ce0a-2926-04c4-1d8e52a7adab</v>
    <v>en-US</v>
    <v>Map</v>
  </rv>
  <rv s="0">
    <v>536870912</v>
    <v>Coopersville</v>
    <v>947e5ef9-e715-df1e-7e8f-e2a27e79f864</v>
    <v>en-US</v>
    <v>Map</v>
  </rv>
  <rv s="8">
    <v>#VALUE!</v>
    <v>en-US</v>
    <v>d14d86ec-ce0a-2926-04c4-1d8e52a7adab</v>
    <v>536870912</v>
    <v>1</v>
    <v>533</v>
    <v>28</v>
    <v>49404</v>
    <v>29</v>
    <v>5</v>
    <v>Map</v>
    <v>1646</v>
    <v>49404 is a postal code in Coopersville, Michigan, United States</v>
    <v>49404</v>
    <v>49404</v>
    <v>mdp/vdpid/5477290290500861953</v>
  </rv>
  <rv s="0">
    <v>536870912</v>
    <v>Ottawa County</v>
    <v>c2859fbf-7b46-5538-0ab0-f0cc757ba585</v>
    <v>en-US</v>
    <v>Map</v>
  </rv>
  <rv s="2">
    <fb>12.469450999999999</fb>
    <v>13</v>
  </rv>
  <rv s="3">
    <v>108</v>
    <v>11</v>
    <v>534</v>
    <v>6</v>
    <v>0</v>
    <v>Image of Coopersville, Michigan</v>
  </rv>
  <rv s="2">
    <fb>43.039722222221997</fb>
    <v>14</v>
  </rv>
  <rv s="0">
    <v>805306368</v>
    <v>Duane Young (Mayor)</v>
    <v>e4d79a12-e32f-4615-2d42-75a5156e9083</v>
    <v>en-US</v>
    <v>Generic</v>
  </rv>
  <rv s="4">
    <v>100</v>
  </rv>
  <rv s="5">
    <v>https://www.bing.com/search?q=coopersville+michigan&amp;form=skydnc</v>
    <v>Learn more on Bing</v>
  </rv>
  <rv s="2">
    <fb>-85.93</fb>
    <v>14</v>
  </rv>
  <rv s="2">
    <fb>4828</fb>
    <v>13</v>
  </rv>
  <rv s="6">
    <v>#VALUE!</v>
    <v>en-US</v>
    <v>947e5ef9-e715-df1e-7e8f-e2a27e79f864</v>
    <v>536870912</v>
    <v>1</v>
    <v>535</v>
    <v>8</v>
    <v>Coopersville, Michigan</v>
    <v>9</v>
    <v>10</v>
    <v>Map</v>
    <v>11</v>
    <v>12</v>
    <v>1547</v>
    <v>1648</v>
    <v>1649</v>
    <v>6</v>
    <v>Coopersville is a city located in north central Ottawa County in the U.S. state of Michigan. The population was 4,828 at the 2020 census. It is primarily a farming community. The city is located within Polkton Township, though it is ...</v>
    <v>1650</v>
    <v>1651</v>
    <v>1653</v>
    <v>1654</v>
    <v>1655</v>
    <v>Coopersville, Michigan</v>
    <v>1656</v>
    <v>Coopersville, Michigan</v>
    <v>mdp/vdpid/5477289909439954945</v>
  </rv>
  <rv s="0">
    <v>536870912</v>
    <v>49677</v>
    <v>47c141bd-bcb9-5ede-80e3-764f6acca38f</v>
    <v>en-US</v>
    <v>Map</v>
  </rv>
  <rv s="0">
    <v>536870912</v>
    <v>Reed City</v>
    <v>05b41bfd-127a-1929-8a52-e8e817e1262a</v>
    <v>en-US</v>
    <v>Map</v>
  </rv>
  <rv s="8">
    <v>#VALUE!</v>
    <v>en-US</v>
    <v>47c141bd-bcb9-5ede-80e3-764f6acca38f</v>
    <v>536870912</v>
    <v>1</v>
    <v>537</v>
    <v>28</v>
    <v>49677</v>
    <v>29</v>
    <v>5</v>
    <v>Map</v>
    <v>1659</v>
    <v>49677 is a postal code in Reed City, Michigan, United States</v>
    <v>49677</v>
    <v>49677</v>
    <v>mdp/vdpid/5477170947251240961</v>
  </rv>
  <rv s="0">
    <v>536870912</v>
    <v>Osceola County</v>
    <v>eb969234-2373-2603-05da-8110917b33f4</v>
    <v>en-US</v>
    <v>Map</v>
  </rv>
  <rv s="2">
    <fb>5.4467239999999997</fb>
    <v>13</v>
  </rv>
  <rv s="3">
    <v>109</v>
    <v>11</v>
    <v>538</v>
    <v>6</v>
    <v>0</v>
    <v>Image of Reed City, Michigan</v>
  </rv>
  <rv s="2">
    <fb>43.875</fb>
    <v>14</v>
  </rv>
  <rv s="5">
    <v>https://www.bing.com/search?q=reed+city+michigan&amp;form=skydnc</v>
    <v>Learn more on Bing</v>
  </rv>
  <rv s="2">
    <fb>-85.51</fb>
    <v>14</v>
  </rv>
  <rv s="2">
    <fb>2490</fb>
    <v>13</v>
  </rv>
  <rv s="15">
    <v>#VALUE!</v>
    <v>en-US</v>
    <v>05b41bfd-127a-1929-8a52-e8e817e1262a</v>
    <v>536870912</v>
    <v>1</v>
    <v>539</v>
    <v>112</v>
    <v>Reed City, Michigan</v>
    <v>9</v>
    <v>10</v>
    <v>Map</v>
    <v>11</v>
    <v>12</v>
    <v>1547</v>
    <v>1661</v>
    <v>1662</v>
    <v>6</v>
    <v>Reed City is a city in the U.S. state of Michigan. The population was 2,490 at the 2020 census. It is located in southwestern Osceola County and is the county seat.</v>
    <v>1663</v>
    <v>1664</v>
    <v>1665</v>
    <v>1666</v>
    <v>Reed City, Michigan</v>
    <v>1667</v>
    <v>Reed City, Michigan</v>
    <v>mdp/vdpid/5477171529689071617</v>
  </rv>
  <rv s="0">
    <v>536870912</v>
    <v>55024</v>
    <v>08d493bf-fe7c-f310-ec7f-c5867ad134c2</v>
    <v>en-US</v>
    <v>Map</v>
  </rv>
  <rv s="0">
    <v>536870912</v>
    <v>Farmington</v>
    <v>b0878b56-8bdf-4128-f674-4bc9089bf29e</v>
    <v>en-US</v>
    <v>Map</v>
  </rv>
  <rv s="8">
    <v>#VALUE!</v>
    <v>en-US</v>
    <v>08d493bf-fe7c-f310-ec7f-c5867ad134c2</v>
    <v>536870912</v>
    <v>1</v>
    <v>542</v>
    <v>28</v>
    <v>55024</v>
    <v>29</v>
    <v>5</v>
    <v>Map</v>
    <v>1670</v>
    <v>55024 is a postal code in Farmington, Minnesota, United States</v>
    <v>55024</v>
    <v>55024</v>
    <v>mdp/vdpid/5091522806898753537</v>
  </rv>
  <rv s="0">
    <v>536870912</v>
    <v>Minnesota</v>
    <v>77f97f6f-7e93-46e5-b486-6198effe8dea</v>
    <v>en-US</v>
    <v>Map</v>
  </rv>
  <rv s="0">
    <v>536870912</v>
    <v>Dakota County</v>
    <v>e3297dbd-bb24-acac-1087-80d333e87427</v>
    <v>en-US</v>
    <v>Map</v>
  </rv>
  <rv s="2">
    <fb>38.522480000000002</fb>
    <v>13</v>
  </rv>
  <rv s="3">
    <v>110</v>
    <v>11</v>
    <v>543</v>
    <v>6</v>
    <v>0</v>
    <v>Image of Farmington, Minnesota</v>
  </rv>
  <rv s="2">
    <fb>44.640277777778003</fb>
    <v>14</v>
  </rv>
  <rv s="0">
    <v>805306368</v>
    <v>Joshua Hoyt (Mayor)</v>
    <v>dc296f1f-b682-b3fb-9832-530e0d3ac8d7</v>
    <v>en-US</v>
    <v>Generic</v>
  </rv>
  <rv s="4">
    <v>101</v>
  </rv>
  <rv s="5">
    <v>https://www.bing.com/search?q=farmington+minnesota&amp;form=skydnc</v>
    <v>Learn more on Bing</v>
  </rv>
  <rv s="2">
    <fb>-93.143611111110999</fb>
    <v>14</v>
  </rv>
  <rv s="2">
    <fb>23632</fb>
    <v>13</v>
  </rv>
  <rv s="12">
    <v>#VALUE!</v>
    <v>en-US</v>
    <v>b0878b56-8bdf-4128-f674-4bc9089bf29e</v>
    <v>536870912</v>
    <v>1</v>
    <v>544</v>
    <v>50</v>
    <v>Farmington, Minnesota</v>
    <v>9</v>
    <v>10</v>
    <v>Map</v>
    <v>11</v>
    <v>12</v>
    <v>1672</v>
    <v>1673</v>
    <v>1674</v>
    <v>6</v>
    <v>Farmington is a city in Dakota County, Minnesota, United States. The population was 23,632 at the 2020 census. It is a part of the Minneapolis-St. Paul metropolitan area.</v>
    <v>1675</v>
    <v>1676</v>
    <v>1678</v>
    <v>1679</v>
    <v>1680</v>
    <v>Farmington, Minnesota</v>
    <v>1681</v>
    <v>48</v>
    <v>Farmington, Minnesota</v>
    <v>mdp/vdpid/5091515811906977793</v>
  </rv>
  <rv s="2">
    <fb>225163</fb>
    <v>13</v>
  </rv>
  <rv s="2">
    <fb>21449</fb>
    <v>13</v>
  </rv>
  <rv s="0">
    <v>536870912</v>
    <v>Saint Paul</v>
    <v>1cc78952-7fdf-3532-7f33-51048c23af61</v>
    <v>en-US</v>
    <v>Map</v>
  </rv>
  <rv s="2">
    <fb>2124745</fb>
    <v>13</v>
  </rv>
  <rv s="2">
    <fb>2409935</fb>
    <v>13</v>
  </rv>
  <rv s="3">
    <v>111</v>
    <v>11</v>
    <v>545</v>
    <v>6</v>
    <v>0</v>
    <v>Image of Minnesota</v>
  </rv>
  <rv s="0">
    <v>536870912</v>
    <v>Minneapolis</v>
    <v>def03125-42ba-47cd-8061-ee55f5c63e67</v>
    <v>en-US</v>
    <v>Map</v>
  </rv>
  <rv s="0">
    <v>805306368</v>
    <v>Tim Walz (Governor)</v>
    <v>f38cda49-b64f-17fd-7bee-8b4b8615e92e</v>
    <v>en-US</v>
    <v>Generic</v>
  </rv>
  <rv s="0">
    <v>805306368</v>
    <v>Peggy Flanagan (Lieutenant governor)</v>
    <v>cf730391-3139-9782-b8cc-c66b64347b03</v>
    <v>en-US</v>
    <v>Generic</v>
  </rv>
  <rv s="4">
    <v>102</v>
  </rv>
  <rv s="5">
    <v>https://www.bing.com/search?q=minnesota&amp;form=skydnc</v>
    <v>Learn more on Bing</v>
  </rv>
  <rv s="2">
    <fb>848</fb>
    <v>22</v>
  </rv>
  <rv s="2">
    <fb>61492</fb>
    <v>22</v>
  </rv>
  <rv s="2">
    <fb>186200</fb>
    <v>22</v>
  </rv>
  <rv s="2">
    <fb>2.4900000000000002</fb>
    <v>23</v>
  </rv>
  <rv s="2">
    <fb>5706494</fb>
    <v>13</v>
  </rv>
  <rv s="2">
    <fb>4.0999999999999995E-2</fb>
    <v>24</v>
  </rv>
  <rv s="2">
    <fb>1.3000000000000001E-2</fb>
    <v>25</v>
  </rv>
  <rv s="2">
    <fb>0.33700000000000002</fb>
    <v>24</v>
  </rv>
  <rv s="2">
    <fb>7.6999999999999999E-2</fb>
    <v>24</v>
  </rv>
  <rv s="2">
    <fb>0.92400000000000004</fb>
    <v>24</v>
  </rv>
  <rv s="2">
    <fb>0.7</fb>
    <v>24</v>
  </rv>
  <rv s="2">
    <fb>0.23399999999999999</fb>
    <v>24</v>
  </rv>
  <rv s="16">
    <v>#VALUE!</v>
    <v>en-US</v>
    <v>77f97f6f-7e93-46e5-b486-6198effe8dea</v>
    <v>536870912</v>
    <v>1</v>
    <v>548</v>
    <v>191</v>
    <v>Minnesota</v>
    <v>9</v>
    <v>10</v>
    <v>Map</v>
    <v>11</v>
    <v>21</v>
    <v>US-MN</v>
    <v>1683</v>
    <v>1684</v>
    <v>1685</v>
    <v>6</v>
    <v>Minnesota is a state in the Upper Midwestern region of the United States. It is the 12th largest U.S. state in area and the 22nd most populous, with over 5.75 million residents. Minnesota is known as the "Land of 10,000 Lakes" but actually has ...</v>
    <v>1686</v>
    <v>1687</v>
    <v>1688</v>
    <v>1689</v>
    <v>1692</v>
    <v>1693</v>
    <v>1694</v>
    <v>1695</v>
    <v>1696</v>
    <v>Minnesota</v>
    <v>1697</v>
    <v>1698</v>
    <v>1699</v>
    <v>215</v>
    <v>1700</v>
    <v>1393</v>
    <v>1701</v>
    <v>46</v>
    <v>1702</v>
    <v>1703</v>
    <v>562</v>
    <v>1704</v>
    <v>42</v>
    <v>560</v>
    <v>1158</v>
    <v>1705</v>
    <v>226</v>
    <v>716</v>
    <v>48</v>
    <v>Minnesota</v>
    <v>mdp/vdpid/21412</v>
  </rv>
  <rv s="0">
    <v>536870912</v>
    <v>Ramsey County</v>
    <v>7bcdc4fe-3bb2-9c69-330f-0fb818a0d2a8</v>
    <v>en-US</v>
    <v>Map</v>
  </rv>
  <rv s="2">
    <fb>145.49762799999999</fb>
    <v>13</v>
  </rv>
  <rv s="3">
    <v>112</v>
    <v>11</v>
    <v>549</v>
    <v>6</v>
    <v>0</v>
    <v>Image of Saint Paul, Minnesota</v>
  </rv>
  <rv s="2">
    <fb>44.944166666667002</fb>
    <v>14</v>
  </rv>
  <rv s="0">
    <v>805306368</v>
    <v>Melvin Carter (Mayor)</v>
    <v>1f8075b5-caff-8f85-9d5e-217d5a78e791</v>
    <v>en-US</v>
    <v>Generic</v>
  </rv>
  <rv s="4">
    <v>103</v>
  </rv>
  <rv s="5">
    <v>https://www.bing.com/search?q=saint+paul+minnesota&amp;form=skydnc</v>
    <v>Learn more on Bing</v>
  </rv>
  <rv s="2">
    <fb>-93.093611111111002</fb>
    <v>14</v>
  </rv>
  <rv s="2">
    <fb>311527</fb>
    <v>13</v>
  </rv>
  <rv s="12">
    <v>#VALUE!</v>
    <v>en-US</v>
    <v>1cc78952-7fdf-3532-7f33-51048c23af61</v>
    <v>536870912</v>
    <v>1</v>
    <v>550</v>
    <v>50</v>
    <v>Saint Paul, Minnesota</v>
    <v>9</v>
    <v>10</v>
    <v>Map</v>
    <v>11</v>
    <v>12</v>
    <v>1672</v>
    <v>1707</v>
    <v>1708</v>
    <v>6</v>
    <v>Saint Paul is the capital of the U.S. state of Minnesota and the county seat of Ramsey County. Situated on high bluffs overlooking a bend in the Mississippi River, Saint Paul is a regional business hub and the center of Minnesota's government. ...</v>
    <v>1709</v>
    <v>1710</v>
    <v>1712</v>
    <v>1713</v>
    <v>1714</v>
    <v>Saint Paul, Minnesota</v>
    <v>1715</v>
    <v>48</v>
    <v>Saint Paul, Minnesota</v>
    <v>mdp/vdpid/5091504572296331266</v>
  </rv>
  <rv s="0">
    <v>536870912</v>
    <v>Hennepin County</v>
    <v>6277a673-6452-bf90-7803-a4beecdaa970</v>
    <v>en-US</v>
    <v>Map</v>
  </rv>
  <rv s="2">
    <fb>148.841632</fb>
    <v>13</v>
  </rv>
  <rv s="3">
    <v>113</v>
    <v>11</v>
    <v>551</v>
    <v>6</v>
    <v>0</v>
    <v>Image of Minneapolis</v>
  </rv>
  <rv s="2">
    <fb>44.981944444444402</fb>
    <v>14</v>
  </rv>
  <rv s="0">
    <v>805306368</v>
    <v>Jacob Frey (Mayor)</v>
    <v>41a9a5df-60a5-4dba-bf84-fc78d87ba0ed</v>
    <v>en-US</v>
    <v>Generic</v>
  </rv>
  <rv s="4">
    <v>104</v>
  </rv>
  <rv s="5">
    <v>https://www.bing.com/search?q=minneapolis&amp;form=skydnc</v>
    <v>Learn more on Bing</v>
  </rv>
  <rv s="2">
    <fb>-93.269166666666706</fb>
    <v>14</v>
  </rv>
  <rv s="2">
    <fb>429954</fb>
    <v>13</v>
  </rv>
  <rv s="12">
    <v>#VALUE!</v>
    <v>en-US</v>
    <v>def03125-42ba-47cd-8061-ee55f5c63e67</v>
    <v>536870912</v>
    <v>1</v>
    <v>552</v>
    <v>50</v>
    <v>Minneapolis</v>
    <v>9</v>
    <v>10</v>
    <v>Map</v>
    <v>11</v>
    <v>12</v>
    <v>1672</v>
    <v>1717</v>
    <v>1718</v>
    <v>6</v>
    <v>Minneapolis, officially the City of Minneapolis, is a city in the state of Minnesota and the county seat of Hennepin County. As of the 2020 census the population was 429,954, making it the state's most populous city. Nicknamed the "City of ...</v>
    <v>1719</v>
    <v>1720</v>
    <v>1722</v>
    <v>1723</v>
    <v>1724</v>
    <v>Minneapolis</v>
    <v>1725</v>
    <v>48</v>
    <v>Minneapolis</v>
    <v>mdp/vdpid/5091499307454955522</v>
  </rv>
  <rv s="0">
    <v>536870912</v>
    <v>55110</v>
    <v>d618a305-b491-0ed1-944b-19fdc87ac194</v>
    <v>en-US</v>
    <v>Map</v>
  </rv>
  <rv s="8">
    <v>#VALUE!</v>
    <v>en-US</v>
    <v>d618a305-b491-0ed1-944b-19fdc87ac194</v>
    <v>536870912</v>
    <v>1</v>
    <v>555</v>
    <v>28</v>
    <v>55110</v>
    <v>29</v>
    <v>5</v>
    <v>Map</v>
    <v>1685</v>
    <v>55110 is a postal code in Saint Paul, Minnesota, United States</v>
    <v>55110</v>
    <v>55110</v>
    <v>mdp/vdpid/4899352641550680065</v>
  </rv>
  <rv s="0">
    <v>536870912</v>
    <v>55113</v>
    <v>b0c7eeee-b328-e12b-b4dd-dbc897935965</v>
    <v>en-US</v>
    <v>Map</v>
  </rv>
  <rv s="8">
    <v>#VALUE!</v>
    <v>en-US</v>
    <v>b0c7eeee-b328-e12b-b4dd-dbc897935965</v>
    <v>536870912</v>
    <v>1</v>
    <v>558</v>
    <v>28</v>
    <v>55113</v>
    <v>29</v>
    <v>5</v>
    <v>Map</v>
    <v>1685</v>
    <v>55113 is a postal code in Saint Paul, Minnesota, United States</v>
    <v>55113</v>
    <v>55113</v>
    <v>mdp/vdpid/5091498242907045889</v>
  </rv>
  <rv s="0">
    <v>536870912</v>
    <v>55126</v>
    <v>558203f4-bbdc-d369-153a-e1e9e0eed3c3</v>
    <v>en-US</v>
    <v>Map</v>
  </rv>
  <rv s="8">
    <v>#VALUE!</v>
    <v>en-US</v>
    <v>558203f4-bbdc-d369-153a-e1e9e0eed3c3</v>
    <v>536870912</v>
    <v>1</v>
    <v>561</v>
    <v>28</v>
    <v>55126</v>
    <v>29</v>
    <v>5</v>
    <v>Map</v>
    <v>1685</v>
    <v>55126 is a postal code in Saint Paul, Minnesota, United States</v>
    <v>55126</v>
    <v>55126</v>
    <v>mdp/vdpid/4899350443450171393</v>
  </rv>
  <rv s="0">
    <v>536870912</v>
    <v>55355</v>
    <v>70a8ace3-70c2-fcd3-8c87-fd92ef66d8fe</v>
    <v>en-US</v>
    <v>Map</v>
  </rv>
  <rv s="0">
    <v>536870912</v>
    <v>Litchfield</v>
    <v>b5d6f634-7c6e-cdad-1ea0-69e2da39844c</v>
    <v>en-US</v>
    <v>Map</v>
  </rv>
  <rv s="8">
    <v>#VALUE!</v>
    <v>en-US</v>
    <v>70a8ace3-70c2-fcd3-8c87-fd92ef66d8fe</v>
    <v>536870912</v>
    <v>1</v>
    <v>563</v>
    <v>28</v>
    <v>55355</v>
    <v>29</v>
    <v>5</v>
    <v>Map</v>
    <v>1734</v>
    <v>55355 is a postal code in Litchfield, Minnesota, United States</v>
    <v>55355</v>
    <v>55355</v>
    <v>mdp/vdpid/5091357852639952897</v>
  </rv>
  <rv s="0">
    <v>536870912</v>
    <v>Meeker County</v>
    <v>bed2a2e0-927a-05a6-40ec-2b525afe7d3f</v>
    <v>en-US</v>
    <v>Map</v>
  </rv>
  <rv s="2">
    <fb>14.00207</fb>
    <v>13</v>
  </rv>
  <rv s="3">
    <v>114</v>
    <v>11</v>
    <v>564</v>
    <v>6</v>
    <v>0</v>
    <v>Image of Litchfield, Minnesota</v>
  </rv>
  <rv s="2">
    <fb>45.127222222222002</fb>
    <v>14</v>
  </rv>
  <rv s="0">
    <v>805306368</v>
    <v>Ron Dingmann (Mayor)</v>
    <v>098c336c-8c72-d71b-64a3-763f71c6e17b</v>
    <v>en-US</v>
    <v>Generic</v>
  </rv>
  <rv s="4">
    <v>105</v>
  </rv>
  <rv s="5">
    <v>https://www.bing.com/search?q=litchfield+minnesota&amp;form=skydnc</v>
    <v>Learn more on Bing</v>
  </rv>
  <rv s="2">
    <fb>-94.528055555555994</fb>
    <v>14</v>
  </rv>
  <rv s="2">
    <fb>6624</fb>
    <v>13</v>
  </rv>
  <rv s="12">
    <v>#VALUE!</v>
    <v>en-US</v>
    <v>b5d6f634-7c6e-cdad-1ea0-69e2da39844c</v>
    <v>536870912</v>
    <v>1</v>
    <v>565</v>
    <v>50</v>
    <v>Litchfield, Minnesota</v>
    <v>9</v>
    <v>10</v>
    <v>Map</v>
    <v>11</v>
    <v>12</v>
    <v>1672</v>
    <v>1736</v>
    <v>1737</v>
    <v>6</v>
    <v>Litchfield is a city in and the county seat of Meeker County, Minnesota, United States. The population was 6,624 at the 2020 census.</v>
    <v>1738</v>
    <v>1739</v>
    <v>1741</v>
    <v>1742</v>
    <v>1743</v>
    <v>Litchfield, Minnesota</v>
    <v>1744</v>
    <v>48</v>
    <v>Litchfield, Minnesota</v>
    <v>mdp/vdpid/4899208636397518849</v>
  </rv>
  <rv s="0">
    <v>536870912</v>
    <v>55411</v>
    <v>f8701e48-568f-573c-8e21-e9a2437d230e</v>
    <v>en-US</v>
    <v>Map</v>
  </rv>
  <rv s="8">
    <v>#VALUE!</v>
    <v>en-US</v>
    <v>f8701e48-568f-573c-8e21-e9a2437d230e</v>
    <v>536870912</v>
    <v>1</v>
    <v>568</v>
    <v>28</v>
    <v>55411</v>
    <v>29</v>
    <v>5</v>
    <v>Map</v>
    <v>1689</v>
    <v>55411 is a postal code in Minneapolis, Minnesota, United States</v>
    <v>55411</v>
    <v>55411</v>
    <v>mdp/vdpid/5091497664730628097</v>
  </rv>
  <rv s="0">
    <v>536870912</v>
    <v>55964</v>
    <v>e5e1b376-9775-fa31-de99-ae24aac0f99f</v>
    <v>en-US</v>
    <v>Map</v>
  </rv>
  <rv s="0">
    <v>536870912</v>
    <v>Plainview</v>
    <v>347dea60-c982-a39f-bc8c-2817205bea20</v>
    <v>en-US</v>
    <v>Map</v>
  </rv>
  <rv s="8">
    <v>#VALUE!</v>
    <v>en-US</v>
    <v>e5e1b376-9775-fa31-de99-ae24aac0f99f</v>
    <v>536870912</v>
    <v>1</v>
    <v>570</v>
    <v>28</v>
    <v>55964</v>
    <v>29</v>
    <v>5</v>
    <v>Map</v>
    <v>1749</v>
    <v>55964 is a postal code in Plainview, Minnesota, United States</v>
    <v>55964</v>
    <v>55964</v>
    <v>mdp/vdpid/5091968972195102721</v>
  </rv>
  <rv s="0">
    <v>536870912</v>
    <v>Wabasha County</v>
    <v>6931a9cc-048b-8129-de6d-2a4ac6d720d9</v>
    <v>en-US</v>
    <v>Map</v>
  </rv>
  <rv s="2">
    <fb>5.5490199999999996</fb>
    <v>13</v>
  </rv>
  <rv s="3">
    <v>115</v>
    <v>11</v>
    <v>571</v>
    <v>6</v>
    <v>0</v>
    <v>Image of Plainview, Minnesota</v>
  </rv>
  <rv s="2">
    <fb>44.164999999999999</fb>
    <v>14</v>
  </rv>
  <rv s="5">
    <v>https://www.bing.com/search?q=plainview+minnesota&amp;form=skydnc</v>
    <v>Learn more on Bing</v>
  </rv>
  <rv s="2">
    <fb>-92.171666666666994</fb>
    <v>14</v>
  </rv>
  <rv s="2">
    <fb>3483</fb>
    <v>13</v>
  </rv>
  <rv s="15">
    <v>#VALUE!</v>
    <v>en-US</v>
    <v>347dea60-c982-a39f-bc8c-2817205bea20</v>
    <v>536870912</v>
    <v>1</v>
    <v>572</v>
    <v>112</v>
    <v>Plainview, Minnesota</v>
    <v>9</v>
    <v>10</v>
    <v>Map</v>
    <v>11</v>
    <v>12</v>
    <v>1672</v>
    <v>1751</v>
    <v>1752</v>
    <v>6</v>
    <v>Plainview is a city in Wabasha County, Minnesota, United States. The population was 3,483 at the 2020 census, up from 3,340 at the 2010 census. The author Jon Hassler was raised in Plainview and some of the places in his writing are based on the ...</v>
    <v>1753</v>
    <v>1754</v>
    <v>1755</v>
    <v>1756</v>
    <v>Plainview, Minnesota</v>
    <v>1757</v>
    <v>Plainview, Minnesota</v>
    <v>mdp/vdpid/5091965428830306305</v>
  </rv>
  <rv s="0">
    <v>536870912</v>
    <v>55992</v>
    <v>35b96e48-73ce-b94c-75d5-aeb914a9d3c4</v>
    <v>en-US</v>
    <v>Map</v>
  </rv>
  <rv s="0">
    <v>536870912</v>
    <v>Zumbrota</v>
    <v>d6d9a504-3238-5142-df34-14f79f46f976</v>
    <v>en-US</v>
    <v>Map</v>
  </rv>
  <rv s="8">
    <v>#VALUE!</v>
    <v>en-US</v>
    <v>35b96e48-73ce-b94c-75d5-aeb914a9d3c4</v>
    <v>536870912</v>
    <v>1</v>
    <v>574</v>
    <v>28</v>
    <v>55992</v>
    <v>29</v>
    <v>5</v>
    <v>Map</v>
    <v>1760</v>
    <v>55992 is a postal code in Zumbrota, Minnesota, United States</v>
    <v>55992</v>
    <v>55992</v>
    <v>mdp/vdpid/5091955332452712449</v>
  </rv>
  <rv s="0">
    <v>536870912</v>
    <v>Goodhue County</v>
    <v>cedde66b-5553-fc17-c742-10ca73721731</v>
    <v>en-US</v>
    <v>Map</v>
  </rv>
  <rv s="2">
    <fb>7.165743</fb>
    <v>13</v>
  </rv>
  <rv s="3">
    <v>116</v>
    <v>11</v>
    <v>575</v>
    <v>6</v>
    <v>0</v>
    <v>Image of Zumbrota, Minnesota</v>
  </rv>
  <rv s="2">
    <fb>44.292777777777999</fb>
    <v>14</v>
  </rv>
  <rv s="5">
    <v>https://www.bing.com/search?q=zumbrota+minnesota&amp;form=skydnc</v>
    <v>Learn more on Bing</v>
  </rv>
  <rv s="2">
    <fb>-92.671666666666994</fb>
    <v>14</v>
  </rv>
  <rv s="2">
    <fb>3726</fb>
    <v>13</v>
  </rv>
  <rv s="15">
    <v>#VALUE!</v>
    <v>en-US</v>
    <v>d6d9a504-3238-5142-df34-14f79f46f976</v>
    <v>536870912</v>
    <v>1</v>
    <v>576</v>
    <v>112</v>
    <v>Zumbrota, Minnesota</v>
    <v>9</v>
    <v>10</v>
    <v>Map</v>
    <v>11</v>
    <v>12</v>
    <v>1672</v>
    <v>1762</v>
    <v>1763</v>
    <v>6</v>
    <v>Zumbrota is a city in Goodhue County, Minnesota, United States, along the North Fork of the Zumbro River. The population was 3,252 at the 2010 census. It promotes itself as "the only Zumbrota in the world."</v>
    <v>1764</v>
    <v>1765</v>
    <v>1766</v>
    <v>1767</v>
    <v>Zumbrota, Minnesota</v>
    <v>1768</v>
    <v>Zumbrota, Minnesota</v>
    <v>mdp/vdpid/5091906367409618945</v>
  </rv>
  <rv s="0">
    <v>536870912</v>
    <v>56058</v>
    <v>f145d8d3-39d8-ba7d-39b2-0b0341fd6442</v>
    <v>en-US</v>
    <v>Map</v>
  </rv>
  <rv s="0">
    <v>536870912</v>
    <v>Le Sueur</v>
    <v>1fbb9612-cd5e-480e-6c84-0fb7c9c3a45b</v>
    <v>en-US</v>
    <v>Map</v>
  </rv>
  <rv s="1">
    <v>#VALUE!</v>
    <v>en-US</v>
    <v>f145d8d3-39d8-ba7d-39b2-0b0341fd6442</v>
    <v>536870912</v>
    <v>1</v>
    <v>578</v>
    <v>2</v>
    <v>56058</v>
    <v>4</v>
    <v>5</v>
    <v>Map</v>
    <v>1771</v>
    <v>56058 is a postal code in Le Sueur, Minnesota, United States</v>
    <v>56058</v>
    <v>56058</v>
  </rv>
  <rv s="0">
    <v>536870912</v>
    <v>Le Sueur County</v>
    <v>bc35a1b4-c956-0120-774d-3e2452f25a3b</v>
    <v>en-US</v>
    <v>Map</v>
  </rv>
  <rv s="2">
    <fb>14.244586999999999</fb>
    <v>13</v>
  </rv>
  <rv s="3">
    <v>117</v>
    <v>11</v>
    <v>579</v>
    <v>6</v>
    <v>0</v>
    <v>Image of Le Sueur, Minnesota</v>
  </rv>
  <rv s="2">
    <fb>44.465833333333002</fb>
    <v>14</v>
  </rv>
  <rv s="0">
    <v>805306368</v>
    <v>Shawn Kirby (Mayor)</v>
    <v>1b791bf8-53c3-4b18-ed75-3e9db72c7938</v>
    <v>en-US</v>
    <v>Generic</v>
  </rv>
  <rv s="4">
    <v>106</v>
  </rv>
  <rv s="5">
    <v>https://www.bing.com/search?q=le+sueur+minnesota&amp;form=skydnc</v>
    <v>Learn more on Bing</v>
  </rv>
  <rv s="2">
    <fb>-93.908888888888995</fb>
    <v>14</v>
  </rv>
  <rv s="2">
    <fb>4213</fb>
    <v>13</v>
  </rv>
  <rv s="6">
    <v>#VALUE!</v>
    <v>en-US</v>
    <v>1fbb9612-cd5e-480e-6c84-0fb7c9c3a45b</v>
    <v>536870912</v>
    <v>1</v>
    <v>580</v>
    <v>8</v>
    <v>Le Sueur, Minnesota</v>
    <v>9</v>
    <v>10</v>
    <v>Map</v>
    <v>11</v>
    <v>12</v>
    <v>1672</v>
    <v>1773</v>
    <v>1774</v>
    <v>6</v>
    <v>Le Sueur is a city in Le Sueur County in the U.S. state of Minnesota, between Mankato and the Twin Cities. It lies along the Minnesota River and U.S. Highway 169. Le Sueur was named in honor of the French explorer Pierre-Charles Le Sueur. The ...</v>
    <v>1775</v>
    <v>1776</v>
    <v>1778</v>
    <v>1779</v>
    <v>1780</v>
    <v>Le Sueur, Minnesota</v>
    <v>1781</v>
    <v>Le Sueur, Minnesota</v>
    <v>mdp/vdpid/5091484909399179265</v>
  </rv>
  <rv s="0">
    <v>536870912</v>
    <v>56073</v>
    <v>6f206801-b471-d5a1-99b6-9761f9225262</v>
    <v>en-US</v>
    <v>Map</v>
  </rv>
  <rv s="0">
    <v>536870912</v>
    <v>New Ulm</v>
    <v>c83da2ae-09ef-3096-9055-1bd55830f098</v>
    <v>en-US</v>
    <v>Map</v>
  </rv>
  <rv s="8">
    <v>#VALUE!</v>
    <v>en-US</v>
    <v>6f206801-b471-d5a1-99b6-9761f9225262</v>
    <v>536870912</v>
    <v>1</v>
    <v>583</v>
    <v>28</v>
    <v>56073</v>
    <v>29</v>
    <v>5</v>
    <v>Map</v>
    <v>1784</v>
    <v>56073 is a postal code in New Ulm, Minnesota, United States</v>
    <v>56073</v>
    <v>56073</v>
    <v>mdp/vdpid/5091437190248923137</v>
  </rv>
  <rv s="0">
    <v>536870912</v>
    <v>Brown County</v>
    <v>c643439c-f7d5-0af1-0a3f-b9dedc705f96</v>
    <v>en-US</v>
    <v>Map</v>
  </rv>
  <rv s="2">
    <fb>26.226721999999999</fb>
    <v>13</v>
  </rv>
  <rv s="3">
    <v>118</v>
    <v>11</v>
    <v>584</v>
    <v>6</v>
    <v>0</v>
    <v>Image of New Ulm, Minnesota</v>
  </rv>
  <rv s="2">
    <fb>44.3125</fb>
    <v>14</v>
  </rv>
  <rv s="0">
    <v>805306368</v>
    <v>Kathleen Backer (Mayor)</v>
    <v>483a0331-196b-3549-78f0-b0c5329d5a8a</v>
    <v>en-US</v>
    <v>Generic</v>
  </rv>
  <rv s="4">
    <v>107</v>
  </rv>
  <rv s="5">
    <v>https://www.bing.com/search?q=new+ulm+minnesota&amp;form=skydnc</v>
    <v>Learn more on Bing</v>
  </rv>
  <rv s="2">
    <fb>-94.460555555555999</fb>
    <v>14</v>
  </rv>
  <rv s="2">
    <fb>14120</fb>
    <v>13</v>
  </rv>
  <rv s="6">
    <v>#VALUE!</v>
    <v>en-US</v>
    <v>c83da2ae-09ef-3096-9055-1bd55830f098</v>
    <v>536870912</v>
    <v>1</v>
    <v>585</v>
    <v>8</v>
    <v>New Ulm, Minnesota</v>
    <v>9</v>
    <v>10</v>
    <v>Map</v>
    <v>11</v>
    <v>12</v>
    <v>1672</v>
    <v>1786</v>
    <v>1787</v>
    <v>6</v>
    <v>New Ulm ( NEW ULM) is a city in Brown County, Minnesota, United States. The population was 14,120 at the 2020 census. It is the county seat of Brown County. It is located on the triangle of land formed by the confluence of the Minnesota River ...</v>
    <v>1788</v>
    <v>1789</v>
    <v>1791</v>
    <v>1792</v>
    <v>1793</v>
    <v>New Ulm, Minnesota</v>
    <v>1794</v>
    <v>New Ulm, Minnesota</v>
    <v>mdp/vdpid/5091387361950957569</v>
  </rv>
  <rv s="0">
    <v>536870912</v>
    <v>56352</v>
    <v>567ece17-71ae-b19c-29ea-2cfed9e0d039</v>
    <v>en-US</v>
    <v>Map</v>
  </rv>
  <rv s="0">
    <v>536870912</v>
    <v>Melrose</v>
    <v>a6dedc81-22c4-b4cc-de17-abbe93171919</v>
    <v>en-US</v>
    <v>Map</v>
  </rv>
  <rv s="8">
    <v>#VALUE!</v>
    <v>en-US</v>
    <v>567ece17-71ae-b19c-29ea-2cfed9e0d039</v>
    <v>536870912</v>
    <v>1</v>
    <v>587</v>
    <v>28</v>
    <v>56352</v>
    <v>29</v>
    <v>5</v>
    <v>Map</v>
    <v>1797</v>
    <v>56352 is a postal code in Melrose, Minnesota, United States</v>
    <v>56352</v>
    <v>56352</v>
    <v>mdp/vdpid/4899182558312398849</v>
  </rv>
  <rv s="0">
    <v>536870912</v>
    <v>Stearns County</v>
    <v>179d5981-c592-7250-6369-02338e1e531a</v>
    <v>en-US</v>
    <v>Map</v>
  </rv>
  <rv s="2">
    <fb>8.5926050000000007</fb>
    <v>13</v>
  </rv>
  <rv s="3">
    <v>119</v>
    <v>11</v>
    <v>588</v>
    <v>6</v>
    <v>0</v>
    <v>Image of Melrose, Minnesota</v>
  </rv>
  <rv s="2">
    <fb>45.674689999999998</fb>
    <v>14</v>
  </rv>
  <rv s="0">
    <v>805306368</v>
    <v>Joe Finken (Mayor)</v>
    <v>d98a72bd-fc9b-f00a-c813-b67b6b0bedbf</v>
    <v>en-US</v>
    <v>Generic</v>
  </rv>
  <rv s="4">
    <v>108</v>
  </rv>
  <rv s="5">
    <v>https://www.bing.com/search?q=melrose+minnesota&amp;form=skydnc</v>
    <v>Learn more on Bing</v>
  </rv>
  <rv s="2">
    <fb>-94.807519999999997</fb>
    <v>14</v>
  </rv>
  <rv s="2">
    <fb>3602</fb>
    <v>13</v>
  </rv>
  <rv s="6">
    <v>#VALUE!</v>
    <v>en-US</v>
    <v>a6dedc81-22c4-b4cc-de17-abbe93171919</v>
    <v>536870912</v>
    <v>1</v>
    <v>589</v>
    <v>8</v>
    <v>Melrose, Minnesota</v>
    <v>9</v>
    <v>10</v>
    <v>Map</v>
    <v>11</v>
    <v>12</v>
    <v>1672</v>
    <v>1799</v>
    <v>1800</v>
    <v>6</v>
    <v>Melrose is a city in Stearns County, Minnesota, United States. The population was 3,598 at the 2010 census. It is part of the St. Cloud Metropolitan Statistical Area.</v>
    <v>1801</v>
    <v>1802</v>
    <v>1804</v>
    <v>1805</v>
    <v>1806</v>
    <v>Melrose, Minnesota</v>
    <v>1807</v>
    <v>Melrose, Minnesota</v>
    <v>mdp/vdpid/4899178096529244161</v>
  </rv>
  <rv s="0">
    <v>536870912</v>
    <v>56362</v>
    <v>700b1eb5-c603-9df7-fdd8-51bc290a65b7</v>
    <v>en-US</v>
    <v>Map</v>
  </rv>
  <rv s="0">
    <v>536870912</v>
    <v>Paynesville</v>
    <v>bc5d9260-aefa-6489-5067-e7809a765647</v>
    <v>en-US</v>
    <v>Map</v>
  </rv>
  <rv s="8">
    <v>#VALUE!</v>
    <v>en-US</v>
    <v>700b1eb5-c603-9df7-fdd8-51bc290a65b7</v>
    <v>536870912</v>
    <v>1</v>
    <v>591</v>
    <v>28</v>
    <v>56362</v>
    <v>29</v>
    <v>5</v>
    <v>Map</v>
    <v>1810</v>
    <v>56362 is a postal code in Paynesville, Minnesota, United States</v>
    <v>56362</v>
    <v>56362</v>
    <v>mdp/vdpid/4899196955512537089</v>
  </rv>
  <rv s="2">
    <fb>5.9958580000000001</fb>
    <v>13</v>
  </rv>
  <rv s="3">
    <v>120</v>
    <v>11</v>
    <v>592</v>
    <v>6</v>
    <v>0</v>
    <v>Image of Paynesville, Minnesota</v>
  </rv>
  <rv s="2">
    <fb>45.380519999999997</fb>
    <v>14</v>
  </rv>
  <rv s="0">
    <v>805306368</v>
    <v>Shawn C. Reinke (Mayor)</v>
    <v>e67b2ed1-9942-4537-c81a-f00b2a1b0d4d</v>
    <v>en-US</v>
    <v>Generic</v>
  </rv>
  <rv s="4">
    <v>109</v>
  </rv>
  <rv s="5">
    <v>https://www.bing.com/search?q=paynesville+minnesota&amp;form=skydnc</v>
    <v>Learn more on Bing</v>
  </rv>
  <rv s="2">
    <fb>-94.711950000000002</fb>
    <v>14</v>
  </rv>
  <rv s="2">
    <fb>2388</fb>
    <v>13</v>
  </rv>
  <rv s="6">
    <v>#VALUE!</v>
    <v>en-US</v>
    <v>bc5d9260-aefa-6489-5067-e7809a765647</v>
    <v>536870912</v>
    <v>1</v>
    <v>593</v>
    <v>8</v>
    <v>Paynesville, Minnesota</v>
    <v>9</v>
    <v>10</v>
    <v>Map</v>
    <v>11</v>
    <v>12</v>
    <v>1672</v>
    <v>1799</v>
    <v>1812</v>
    <v>6</v>
    <v>Paynesville is a city in Stearns County, Minnesota, United States, on Lake Koronis, in the central part of the state. The population was 2,388 at the 2020 census. It is part of the St. Cloud Metropolitan Statistical Area.</v>
    <v>1813</v>
    <v>1814</v>
    <v>1816</v>
    <v>1817</v>
    <v>1818</v>
    <v>Paynesville, Minnesota</v>
    <v>1819</v>
    <v>Paynesville, Minnesota</v>
    <v>mdp/vdpid/4899185520111779841</v>
  </rv>
  <rv s="0">
    <v>536870912</v>
    <v>39216</v>
    <v>1ffb193e-a056-5afc-417c-e4faa69453a8</v>
    <v>en-US</v>
    <v>Map</v>
  </rv>
  <rv s="0">
    <v>536870912</v>
    <v>Jackson</v>
    <v>ed40f72a-f28d-48a5-887c-e021839859d4</v>
    <v>en-US</v>
    <v>Map</v>
  </rv>
  <rv s="8">
    <v>#VALUE!</v>
    <v>en-US</v>
    <v>1ffb193e-a056-5afc-417c-e4faa69453a8</v>
    <v>536870912</v>
    <v>1</v>
    <v>596</v>
    <v>28</v>
    <v>39216</v>
    <v>29</v>
    <v>5</v>
    <v>Map</v>
    <v>1822</v>
    <v>39216 is a postal code in Jackson, Mississippi, United States</v>
    <v>39216</v>
    <v>39216</v>
    <v>mdp/vdpid/5110365246699077633</v>
  </rv>
  <rv s="0">
    <v>536870912</v>
    <v>Mississippi</v>
    <v>6af619ca-217d-49c0-9a86-153fc7fbcd78</v>
    <v>en-US</v>
    <v>Map</v>
  </rv>
  <rv s="0">
    <v>536870912</v>
    <v>Rankin County</v>
    <v>236554f3-d994-c208-79ac-18960a0ac20b</v>
    <v>en-US</v>
    <v>Map</v>
  </rv>
  <rv s="2">
    <fb>293.27059700000001</fb>
    <v>13</v>
  </rv>
  <rv s="3">
    <v>121</v>
    <v>11</v>
    <v>597</v>
    <v>6</v>
    <v>0</v>
    <v>Image of Jackson, Mississippi</v>
  </rv>
  <rv s="2">
    <fb>32.298888888889003</fb>
    <v>14</v>
  </rv>
  <rv s="0">
    <v>805306368</v>
    <v>Chokwe Antar Lumumba (Mayor)</v>
    <v>30b59646-5c43-27ec-d673-3ce65c6b3e20</v>
    <v>en-US</v>
    <v>Generic</v>
  </rv>
  <rv s="4">
    <v>110</v>
  </rv>
  <rv s="5">
    <v>https://www.bing.com/search?q=jackson+mississippi&amp;form=skydnc</v>
    <v>Learn more on Bing</v>
  </rv>
  <rv s="2">
    <fb>-90.184722222222007</fb>
    <v>14</v>
  </rv>
  <rv s="2">
    <fb>153701</fb>
    <v>13</v>
  </rv>
  <rv s="6">
    <v>#VALUE!</v>
    <v>en-US</v>
    <v>ed40f72a-f28d-48a5-887c-e021839859d4</v>
    <v>536870912</v>
    <v>1</v>
    <v>598</v>
    <v>8</v>
    <v>Jackson, Mississippi</v>
    <v>9</v>
    <v>10</v>
    <v>Map</v>
    <v>11</v>
    <v>12</v>
    <v>1824</v>
    <v>1825</v>
    <v>1826</v>
    <v>6</v>
    <v>Jackson is the capital of and the most populous city in the U.S. state of Mississippi. Along with Raymond, Jackson is one of two county seats for Hinds County. The city had a population of 153,701 at the 2020 census, a significant decline from ...</v>
    <v>1827</v>
    <v>1828</v>
    <v>1830</v>
    <v>1831</v>
    <v>1832</v>
    <v>Jackson, Mississippi</v>
    <v>1833</v>
    <v>Jackson, Mississippi</v>
    <v>mdp/vdpid/5110177747737509889</v>
  </rv>
  <rv s="2">
    <fb>125443</fb>
    <v>13</v>
  </rv>
  <rv s="2">
    <fb>6886</fb>
    <v>13</v>
  </rv>
  <rv s="2">
    <fb>1096593</fb>
    <v>13</v>
  </rv>
  <rv s="2">
    <fb>1307441</fb>
    <v>13</v>
  </rv>
  <rv s="3">
    <v>122</v>
    <v>11</v>
    <v>599</v>
    <v>6</v>
    <v>0</v>
    <v>Image of Mississippi</v>
  </rv>
  <rv s="0">
    <v>805306368</v>
    <v>Tate Reeves (Governor)</v>
    <v>1213e585-32e8-e04c-eea2-e80c2d44dde8</v>
    <v>en-US</v>
    <v>Generic</v>
  </rv>
  <rv s="0">
    <v>805306368</v>
    <v>Delbert Hosemann (Lieutenant governor)</v>
    <v>babf7478-24bf-5e4a-6287-b982d6af7dc4</v>
    <v>en-US</v>
    <v>Generic</v>
  </rv>
  <rv s="4">
    <v>111</v>
  </rv>
  <rv s="5">
    <v>https://www.bing.com/search?q=mississippi&amp;form=skydnc</v>
    <v>Learn more on Bing</v>
  </rv>
  <rv s="2">
    <fb>39665</fb>
    <v>22</v>
  </rv>
  <rv s="2">
    <fb>103100</fb>
    <v>22</v>
  </rv>
  <rv s="2">
    <fb>2.64</fb>
    <v>23</v>
  </rv>
  <rv s="2">
    <fb>2961279</fb>
    <v>13</v>
  </rv>
  <rv s="2">
    <fb>6.9999999999999993E-3</fb>
    <v>24</v>
  </rv>
  <rv s="2">
    <fb>1.1000000000000001E-2</fb>
    <v>24</v>
  </rv>
  <rv s="2">
    <fb>0.20699999999999999</fb>
    <v>24</v>
  </rv>
  <rv s="2">
    <fb>0.82299999999999995</fb>
    <v>24</v>
  </rv>
  <rv s="2">
    <fb>3.1E-2</fb>
    <v>24</v>
  </rv>
  <rv s="2">
    <fb>0.57499999999999996</fb>
    <v>24</v>
  </rv>
  <rv s="2">
    <fb>0.24299999999999999</fb>
    <v>24</v>
  </rv>
  <rv s="2">
    <fb>0.59499999999999997</fb>
    <v>24</v>
  </rv>
  <rv s="7">
    <v>#VALUE!</v>
    <v>en-US</v>
    <v>6af619ca-217d-49c0-9a86-153fc7fbcd78</v>
    <v>536870912</v>
    <v>1</v>
    <v>602</v>
    <v>20</v>
    <v>Mississippi</v>
    <v>9</v>
    <v>10</v>
    <v>Map</v>
    <v>11</v>
    <v>21</v>
    <v>US-MS</v>
    <v>1835</v>
    <v>1836</v>
    <v>1822</v>
    <v>6</v>
    <v>Mississippi is a state in the Southeastern region of the United States. It borders Tennessee to the north, Alabama to the east, the Gulf of Mexico to the south, Louisiana to the southwest, and Arkansas to the northwest. Mississippi's western ...</v>
    <v>1837</v>
    <v>1838</v>
    <v>1839</v>
    <v>1822</v>
    <v>1842</v>
    <v>1843</v>
    <v>26</v>
    <v>1844</v>
    <v>1845</v>
    <v>Mississippi</v>
    <v>29</v>
    <v>1846</v>
    <v>1847</v>
    <v>1848</v>
    <v>215</v>
    <v>763</v>
    <v>1849</v>
    <v>1850</v>
    <v>554</v>
    <v>813</v>
    <v>1851</v>
    <v>1852</v>
    <v>1853</v>
    <v>42</v>
    <v>1391</v>
    <v>1387</v>
    <v>1854</v>
    <v>226</v>
    <v>1855</v>
    <v>48</v>
    <v>Mississippi</v>
    <v>mdp/vdpid/21502</v>
  </rv>
  <rv s="0">
    <v>536870912</v>
    <v>63069</v>
    <v>296064a6-4ca0-1451-56ef-e8ae05b8b834</v>
    <v>en-US</v>
    <v>Map</v>
  </rv>
  <rv s="0">
    <v>536870912</v>
    <v>Pacific</v>
    <v>79032bf8-6675-e116-fc1c-1302aa3a61c6</v>
    <v>en-US</v>
    <v>Map</v>
  </rv>
  <rv s="8">
    <v>#VALUE!</v>
    <v>en-US</v>
    <v>296064a6-4ca0-1451-56ef-e8ae05b8b834</v>
    <v>536870912</v>
    <v>1</v>
    <v>605</v>
    <v>28</v>
    <v>63069</v>
    <v>29</v>
    <v>5</v>
    <v>Map</v>
    <v>1858</v>
    <v>63069 is a postal code in Pacific, Missouri, United States</v>
    <v>63069</v>
    <v>63069</v>
    <v>mdp/vdpid/5096637749906112513</v>
  </rv>
  <rv s="0">
    <v>536870912</v>
    <v>Missouri</v>
    <v>6185f8cb-44e1-4da6-9bf0-b75286aeb591</v>
    <v>en-US</v>
    <v>Map</v>
  </rv>
  <rv s="2">
    <fb>15.37452</fb>
    <v>13</v>
  </rv>
  <rv s="3">
    <v>123</v>
    <v>11</v>
    <v>606</v>
    <v>6</v>
    <v>0</v>
    <v>Image of Pacific, Missouri</v>
  </rv>
  <rv s="2">
    <fb>38.481400000000001</fb>
    <v>14</v>
  </rv>
  <rv s="0">
    <v>805306368</v>
    <v>Heather Filley (Mayor)</v>
    <v>8cc0de4b-3bf9-f90a-be1a-1efcacd2d7b2</v>
    <v>en-US</v>
    <v>Generic</v>
  </rv>
  <rv s="4">
    <v>112</v>
  </rv>
  <rv s="5">
    <v>https://www.bing.com/search?q=pacific+missouri&amp;form=skydnc</v>
    <v>Learn more on Bing</v>
  </rv>
  <rv s="2">
    <fb>-90.75</fb>
    <v>14</v>
  </rv>
  <rv s="2">
    <fb>7414</fb>
    <v>13</v>
  </rv>
  <rv s="10">
    <v>#VALUE!</v>
    <v>en-US</v>
    <v>79032bf8-6675-e116-fc1c-1302aa3a61c6</v>
    <v>536870912</v>
    <v>1</v>
    <v>607</v>
    <v>35</v>
    <v>Pacific, Missouri</v>
    <v>9</v>
    <v>10</v>
    <v>Map</v>
    <v>11</v>
    <v>12</v>
    <v>1860</v>
    <v>1861</v>
    <v>6</v>
    <v>Pacific is a city in the U.S. state of Missouri in eastern Franklin County and extending to the east into southwest St. Louis County. The population was 7,414 at the 2020 census.</v>
    <v>1862</v>
    <v>1863</v>
    <v>1865</v>
    <v>1866</v>
    <v>1867</v>
    <v>Pacific, Missouri</v>
    <v>1868</v>
    <v>48</v>
    <v>Pacific, Missouri</v>
    <v>mdp/vdpid/5096613067182047233</v>
  </rv>
  <rv s="2">
    <fb>181533</fb>
    <v>13</v>
  </rv>
  <rv s="2">
    <fb>18997</fb>
    <v>13</v>
  </rv>
  <rv s="0">
    <v>536870912</v>
    <v>Jefferson City</v>
    <v>81535f0b-c6a8-d0ca-9542-f43e51dc1f18</v>
    <v>en-US</v>
    <v>Map</v>
  </rv>
  <rv s="2">
    <fb>2364688</fb>
    <v>13</v>
  </rv>
  <rv s="2">
    <fb>2760084</fb>
    <v>13</v>
  </rv>
  <rv s="3">
    <v>124</v>
    <v>11</v>
    <v>608</v>
    <v>6</v>
    <v>0</v>
    <v>Image of Missouri</v>
  </rv>
  <rv s="0">
    <v>536870912</v>
    <v>Kansas City</v>
    <v>5b93ac88-7242-4198-8c11-93854400c8d7</v>
    <v>en-US</v>
    <v>Map</v>
  </rv>
  <rv s="0">
    <v>805306368</v>
    <v>Mike Parson (Governor)</v>
    <v>62bf026b-d9a9-58d5-78da-bc64c6183f46</v>
    <v>en-US</v>
    <v>Generic</v>
  </rv>
  <rv s="0">
    <v>805306368</v>
    <v>Mike Kehoe (Lieutenant governor)</v>
    <v>b2f50b37-ce14-c873-e2df-fd5943b7c015</v>
    <v>en-US</v>
    <v>Generic</v>
  </rv>
  <rv s="4">
    <v>113</v>
  </rv>
  <rv s="5">
    <v>https://www.bing.com/search?q=missouri&amp;form=skydnc</v>
    <v>Learn more on Bing</v>
  </rv>
  <rv s="2">
    <fb>746</fb>
    <v>22</v>
  </rv>
  <rv s="2">
    <fb>48173</fb>
    <v>22</v>
  </rv>
  <rv s="2">
    <fb>138400</fb>
    <v>22</v>
  </rv>
  <rv s="2">
    <fb>2.48</fb>
    <v>23</v>
  </rv>
  <rv s="2">
    <fb>6154913</fb>
    <v>13</v>
  </rv>
  <rv s="2">
    <fb>0.27100000000000002</fb>
    <v>24</v>
  </rv>
  <rv s="2">
    <fb>3.9E-2</fb>
    <v>24</v>
  </rv>
  <rv s="2">
    <fb>0.88400000000000001</fb>
    <v>24</v>
  </rv>
  <rv s="2">
    <fb>0.63200000000000001</fb>
    <v>24</v>
  </rv>
  <rv s="2">
    <fb>0.10400000000000001</fb>
    <v>24</v>
  </rv>
  <rv s="2">
    <fb>0.83299999999999996</fb>
    <v>24</v>
  </rv>
  <rv s="16">
    <v>#VALUE!</v>
    <v>en-US</v>
    <v>6185f8cb-44e1-4da6-9bf0-b75286aeb591</v>
    <v>536870912</v>
    <v>1</v>
    <v>611</v>
    <v>191</v>
    <v>Missouri</v>
    <v>9</v>
    <v>10</v>
    <v>Map</v>
    <v>11</v>
    <v>21</v>
    <v>US-MO</v>
    <v>1870</v>
    <v>1871</v>
    <v>1872</v>
    <v>6</v>
    <v>Missouri is a landlocked state in the Midwestern region of the United States. Ranking 21st in land area, it borders Iowa to the north, Illinois, Kentucky and Tennessee to the east, Arkansas to the south and Oklahoma, Kansas, and Nebraska to the ...</v>
    <v>1873</v>
    <v>1874</v>
    <v>1875</v>
    <v>1876</v>
    <v>1879</v>
    <v>1880</v>
    <v>1881</v>
    <v>1882</v>
    <v>1883</v>
    <v>Missouri</v>
    <v>1884</v>
    <v>1885</v>
    <v>32</v>
    <v>33</v>
    <v>763</v>
    <v>627</v>
    <v>1886</v>
    <v>43</v>
    <v>1887</v>
    <v>1888</v>
    <v>1699</v>
    <v>1889</v>
    <v>42</v>
    <v>1890</v>
    <v>561</v>
    <v>1330</v>
    <v>467</v>
    <v>1891</v>
    <v>48</v>
    <v>Missouri</v>
    <v>mdp/vdpid/21512</v>
  </rv>
  <rv s="0">
    <v>536870912</v>
    <v>Jackson County</v>
    <v>633372c3-6297-7146-762f-f060830b8598</v>
    <v>en-US</v>
    <v>Map</v>
  </rv>
  <rv s="2">
    <fb>826.150937</fb>
    <v>13</v>
  </rv>
  <rv s="3">
    <v>125</v>
    <v>11</v>
    <v>612</v>
    <v>6</v>
    <v>0</v>
    <v>Image of Kansas City, Missouri</v>
  </rv>
  <rv s="2">
    <fb>39.049999999999997</fb>
    <v>14</v>
  </rv>
  <rv s="0">
    <v>805306368</v>
    <v>Quinton Lucas (Mayor)</v>
    <v>58fec710-a5ca-d301-5246-b1a5b6b377a6</v>
    <v>en-US</v>
    <v>Generic</v>
  </rv>
  <rv s="4">
    <v>114</v>
  </rv>
  <rv s="5">
    <v>https://www.bing.com/search?q=kansas+city+missouri&amp;form=skydnc</v>
    <v>Learn more on Bing</v>
  </rv>
  <rv s="2">
    <fb>-94.583333333333002</fb>
    <v>14</v>
  </rv>
  <rv s="2">
    <fb>508090</fb>
    <v>13</v>
  </rv>
  <rv s="12">
    <v>#VALUE!</v>
    <v>en-US</v>
    <v>5b93ac88-7242-4198-8c11-93854400c8d7</v>
    <v>536870912</v>
    <v>1</v>
    <v>613</v>
    <v>50</v>
    <v>Kansas City, Missouri</v>
    <v>9</v>
    <v>10</v>
    <v>Map</v>
    <v>11</v>
    <v>12</v>
    <v>1860</v>
    <v>1893</v>
    <v>1894</v>
    <v>6</v>
    <v>Kansas City, Missouri is the largest city in the U.S. state of Missouri by population and area. Most of the city lies within Jackson County, with portions spilling into Clay, Platte, and Cass counties. It is the urban central city of the Kansas ...</v>
    <v>1895</v>
    <v>1896</v>
    <v>1898</v>
    <v>1899</v>
    <v>1900</v>
    <v>Kansas City, Missouri</v>
    <v>1901</v>
    <v>48</v>
    <v>Kansas City, Missouri</v>
    <v>mdp/vdpid/5095866610086838274</v>
  </rv>
  <rv s="0">
    <v>536870912</v>
    <v>64128</v>
    <v>ad4890e9-24b2-f956-e79d-53982f17b400</v>
    <v>en-US</v>
    <v>Map</v>
  </rv>
  <rv s="8">
    <v>#VALUE!</v>
    <v>en-US</v>
    <v>ad4890e9-24b2-f956-e79d-53982f17b400</v>
    <v>536870912</v>
    <v>1</v>
    <v>616</v>
    <v>28</v>
    <v>64128</v>
    <v>29</v>
    <v>5</v>
    <v>Map</v>
    <v>1876</v>
    <v>64128 is a postal code in Kansas City metropolitan area, Missouri, United States</v>
    <v>64128</v>
    <v>64128</v>
    <v>mdp/vdpid/5095872898975924225</v>
  </rv>
  <rv s="0">
    <v>536870912</v>
    <v>65202</v>
    <v>e029b644-bf9e-6bff-6cb3-3621d2c595bf</v>
    <v>en-US</v>
    <v>Map</v>
  </rv>
  <rv s="0">
    <v>536870912</v>
    <v>Columbia</v>
    <v>92eff56f-85b1-441d-8b3d-7006f02581a9</v>
    <v>en-US</v>
    <v>Map</v>
  </rv>
  <rv s="8">
    <v>#VALUE!</v>
    <v>en-US</v>
    <v>e029b644-bf9e-6bff-6cb3-3621d2c595bf</v>
    <v>536870912</v>
    <v>1</v>
    <v>619</v>
    <v>28</v>
    <v>65202</v>
    <v>29</v>
    <v>5</v>
    <v>Map</v>
    <v>1906</v>
    <v>65202 is a postal code in Columbia, Missouri, United States</v>
    <v>65202</v>
    <v>65202</v>
    <v>mdp/vdpid/5096439068510650369</v>
  </rv>
  <rv s="0">
    <v>536870912</v>
    <v>Boone County</v>
    <v>106cabb6-98a7-4fd2-90fa-fa01e834d318</v>
    <v>en-US</v>
    <v>Map</v>
  </rv>
  <rv s="2">
    <fb>169.01002399999999</fb>
    <v>13</v>
  </rv>
  <rv s="3">
    <v>126</v>
    <v>11</v>
    <v>620</v>
    <v>6</v>
    <v>0</v>
    <v>Image of Columbia, Missouri</v>
  </rv>
  <rv s="2">
    <fb>38.951709999999999</fb>
    <v>14</v>
  </rv>
  <rv s="0">
    <v>805306368</v>
    <v>Barbara Buffaloe (Mayor)</v>
    <v>9c2576dd-ebc8-f5dd-88d2-11e22571717d</v>
    <v>en-US</v>
    <v>Generic</v>
  </rv>
  <rv s="4">
    <v>115</v>
  </rv>
  <rv s="5">
    <v>https://www.bing.com/search?q=columbia+missouri&amp;form=skydnc</v>
    <v>Learn more on Bing</v>
  </rv>
  <rv s="2">
    <fb>-92.334069999999997</fb>
    <v>14</v>
  </rv>
  <rv s="2">
    <fb>126254</fb>
    <v>13</v>
  </rv>
  <rv s="12">
    <v>#VALUE!</v>
    <v>en-US</v>
    <v>92eff56f-85b1-441d-8b3d-7006f02581a9</v>
    <v>536870912</v>
    <v>1</v>
    <v>621</v>
    <v>50</v>
    <v>Columbia, Missouri</v>
    <v>9</v>
    <v>10</v>
    <v>Map</v>
    <v>11</v>
    <v>12</v>
    <v>1860</v>
    <v>1908</v>
    <v>1909</v>
    <v>6</v>
    <v>Columbia is a city in the U.S. state of Missouri. It is the county seat of Boone County and home to the University of Missouri. Founded in 1821, it is the principal city of the five-county Columbia metropolitan area. It is Missouri's fourth most ...</v>
    <v>1910</v>
    <v>1911</v>
    <v>1913</v>
    <v>1914</v>
    <v>1915</v>
    <v>Columbia, Missouri</v>
    <v>1916</v>
    <v>48</v>
    <v>Columbia, Missouri</v>
    <v>mdp/vdpid/5096413264833675265</v>
  </rv>
  <rv s="0">
    <v>536870912</v>
    <v>59101</v>
    <v>0b0f4ae9-41be-de17-c2ae-8047278ae520</v>
    <v>en-US</v>
    <v>Map</v>
  </rv>
  <rv s="0">
    <v>536870912</v>
    <v>Billings</v>
    <v>c0f552c6-eaaf-4d0b-806d-6017c2034bbb</v>
    <v>en-US</v>
    <v>Map</v>
  </rv>
  <rv s="8">
    <v>#VALUE!</v>
    <v>en-US</v>
    <v>0b0f4ae9-41be-de17-c2ae-8047278ae520</v>
    <v>536870912</v>
    <v>1</v>
    <v>624</v>
    <v>28</v>
    <v>59101</v>
    <v>29</v>
    <v>5</v>
    <v>Map</v>
    <v>1919</v>
    <v>59101 is a postal code in Billings, Montana, United States</v>
    <v>59101</v>
    <v>59101</v>
    <v>mdp/vdpid/4888497379172417537</v>
  </rv>
  <rv s="0">
    <v>536870912</v>
    <v>Montana</v>
    <v>447d6cd5-53f6-4c8f-bf6c-9ff228415c3b</v>
    <v>en-US</v>
    <v>Map</v>
  </rv>
  <rv s="0">
    <v>536870912</v>
    <v>Yellowstone County</v>
    <v>3d63a389-b199-75fb-97c5-975c27b66ac3</v>
    <v>en-US</v>
    <v>Map</v>
  </rv>
  <rv s="2">
    <fb>113.467037</fb>
    <v>13</v>
  </rv>
  <rv s="3">
    <v>127</v>
    <v>11</v>
    <v>625</v>
    <v>6</v>
    <v>0</v>
    <v>Image of Billings, Montana</v>
  </rv>
  <rv s="2">
    <fb>45.786666666667003</fb>
    <v>14</v>
  </rv>
  <rv s="0">
    <v>805306368</v>
    <v>Bill Cole (Mayor)</v>
    <v>3127788f-90f4-6192-49a5-c4bfe70cee18</v>
    <v>en-US</v>
    <v>Generic</v>
  </rv>
  <rv s="4">
    <v>116</v>
  </rv>
  <rv s="5">
    <v>https://www.bing.com/search?q=billings+montana&amp;form=skydnc</v>
    <v>Learn more on Bing</v>
  </rv>
  <rv s="2">
    <fb>-108.53722222222</fb>
    <v>14</v>
  </rv>
  <rv s="2">
    <fb>117116</fb>
    <v>13</v>
  </rv>
  <rv s="12">
    <v>#VALUE!</v>
    <v>en-US</v>
    <v>c0f552c6-eaaf-4d0b-806d-6017c2034bbb</v>
    <v>536870912</v>
    <v>1</v>
    <v>626</v>
    <v>50</v>
    <v>Billings, Montana</v>
    <v>9</v>
    <v>10</v>
    <v>Map</v>
    <v>11</v>
    <v>12</v>
    <v>1921</v>
    <v>1922</v>
    <v>1923</v>
    <v>6</v>
    <v>Billings is the most populous city in the U.S. state of Montana, with a population of 117,116 as of the 2020 census. Located in the south-central portion of the state, it is the seat of Yellowstone County and the principal city of the Billings ...</v>
    <v>1924</v>
    <v>1925</v>
    <v>1927</v>
    <v>1928</v>
    <v>1929</v>
    <v>Billings, Montana</v>
    <v>1930</v>
    <v>76</v>
    <v>Billings, Montana</v>
    <v>mdp/vdpid/4888443605946990593</v>
  </rv>
  <rv s="2">
    <fb>381154</fb>
    <v>13</v>
  </rv>
  <rv s="2">
    <fb>4781</fb>
    <v>13</v>
  </rv>
  <rv s="0">
    <v>536870912</v>
    <v>Helena</v>
    <v>097df9b7-6962-dbe8-2072-661fa4996ede</v>
    <v>en-US</v>
    <v>Map</v>
  </rv>
  <rv s="2">
    <fb>409394</fb>
    <v>13</v>
  </rv>
  <rv s="2">
    <fb>497756</fb>
    <v>13</v>
  </rv>
  <rv s="3">
    <v>128</v>
    <v>11</v>
    <v>627</v>
    <v>6</v>
    <v>0</v>
    <v>Image of Montana</v>
  </rv>
  <rv s="0">
    <v>805306368</v>
    <v>Greg Gianforte (Governor)</v>
    <v>d6243525-cd8a-23f1-fe91-bca377dc4fe8</v>
    <v>en-US</v>
    <v>Generic</v>
  </rv>
  <rv s="0">
    <v>805306368</v>
    <v>Kristen Juras (Lieutenant governor)</v>
    <v>17151917-f12f-38da-5ee2-575494f79565</v>
    <v>en-US</v>
    <v>Generic</v>
  </rv>
  <rv s="4">
    <v>117</v>
  </rv>
  <rv s="5">
    <v>https://www.bing.com/search?q=montana&amp;form=skydnc</v>
    <v>Learn more on Bing</v>
  </rv>
  <rv s="2">
    <fb>711</fb>
    <v>22</v>
  </rv>
  <rv s="2">
    <fb>47169</fb>
    <v>22</v>
  </rv>
  <rv s="2">
    <fb>193500</fb>
    <v>22</v>
  </rv>
  <rv s="2">
    <fb>2.41</fb>
    <v>23</v>
  </rv>
  <rv s="2">
    <fb>1084225</fb>
    <v>13</v>
  </rv>
  <rv s="2">
    <fb>0.17199999999999999</fb>
    <v>24</v>
  </rv>
  <rv s="2">
    <fb>6.6000000000000003E-2</fb>
    <v>25</v>
  </rv>
  <rv s="2">
    <fb>0.29499999999999998</fb>
    <v>24</v>
  </rv>
  <rv s="2">
    <fb>6.0000000000000001E-3</fb>
    <v>24</v>
  </rv>
  <rv s="2">
    <fb>0.92799999999999994</fb>
    <v>24</v>
  </rv>
  <rv s="2">
    <fb>3.6000000000000004E-2</fb>
    <v>24</v>
  </rv>
  <rv s="2">
    <fb>0.63600000000000001</fb>
    <v>24</v>
  </rv>
  <rv s="2">
    <fb>9.0999999999999998E-2</fb>
    <v>24</v>
  </rv>
  <rv s="2">
    <fb>0.21899999999999997</fb>
    <v>24</v>
  </rv>
  <rv s="2">
    <fb>0.89200000000000002</fb>
    <v>24</v>
  </rv>
  <rv s="13">
    <v>#VALUE!</v>
    <v>en-US</v>
    <v>447d6cd5-53f6-4c8f-bf6c-9ff228415c3b</v>
    <v>536870912</v>
    <v>1</v>
    <v>630</v>
    <v>55</v>
    <v>Montana</v>
    <v>9</v>
    <v>10</v>
    <v>Map</v>
    <v>11</v>
    <v>21</v>
    <v>US-MT</v>
    <v>1932</v>
    <v>1933</v>
    <v>1934</v>
    <v>6</v>
    <v>Montana is a landlocked state in the Mountain West subregion of the Western United States. It borders Idaho to the west, North Dakota to the east, South Dakota to the southeast, Wyoming to the south, and the Canadian provinces of Alberta, ...</v>
    <v>1935</v>
    <v>1936</v>
    <v>1937</v>
    <v>1919</v>
    <v>1940</v>
    <v>1941</v>
    <v>1942</v>
    <v>1943</v>
    <v>1944</v>
    <v>Montana</v>
    <v>29</v>
    <v>1945</v>
    <v>1946</v>
    <v>212</v>
    <v>1947</v>
    <v>1948</v>
    <v>807</v>
    <v>1949</v>
    <v>1950</v>
    <v>771</v>
    <v>1951</v>
    <v>1952</v>
    <v>1953</v>
    <v>42</v>
    <v>1954</v>
    <v>136</v>
    <v>1955</v>
    <v>46</v>
    <v>1956</v>
    <v>Montana</v>
    <v>mdp/vdpid/21789</v>
  </rv>
  <rv s="0">
    <v>536870912</v>
    <v>59405</v>
    <v>7f832f45-a532-05a2-fcae-8cc7e5f4ac6e</v>
    <v>en-US</v>
    <v>Map</v>
  </rv>
  <rv s="0">
    <v>536870912</v>
    <v>Great Falls</v>
    <v>71dc74ce-6a40-a3df-9ddf-40d427f6b1fe</v>
    <v>en-US</v>
    <v>Map</v>
  </rv>
  <rv s="8">
    <v>#VALUE!</v>
    <v>en-US</v>
    <v>7f832f45-a532-05a2-fcae-8cc7e5f4ac6e</v>
    <v>536870912</v>
    <v>1</v>
    <v>633</v>
    <v>28</v>
    <v>59405</v>
    <v>29</v>
    <v>5</v>
    <v>Map</v>
    <v>1959</v>
    <v>59405 is a postal code in Great Falls, Montana, United States</v>
    <v>59405</v>
    <v>59405</v>
    <v>mdp/vdpid/4887641056360792065</v>
  </rv>
  <rv s="0">
    <v>536870912</v>
    <v>Cascade County</v>
    <v>5f799c6f-b5ae-c2c4-54f2-cfc849ed1f4c</v>
    <v>en-US</v>
    <v>Map</v>
  </rv>
  <rv s="2">
    <fb>60.574539000000001</fb>
    <v>13</v>
  </rv>
  <rv s="3">
    <v>129</v>
    <v>11</v>
    <v>634</v>
    <v>6</v>
    <v>0</v>
    <v>Image of Great Falls, Montana</v>
  </rv>
  <rv s="2">
    <fb>47.503611111110999</fb>
    <v>14</v>
  </rv>
  <rv s="0">
    <v>805306368</v>
    <v>Bob Kelly (Mayor)</v>
    <v>251e36cf-5e69-c152-0e4b-3d215e430b1f</v>
    <v>en-US</v>
    <v>Generic</v>
  </rv>
  <rv s="4">
    <v>118</v>
  </rv>
  <rv s="5">
    <v>https://www.bing.com/search?q=great+falls+montana&amp;form=skydnc</v>
    <v>Learn more on Bing</v>
  </rv>
  <rv s="2">
    <fb>-111.28638888889</fb>
    <v>14</v>
  </rv>
  <rv s="2">
    <fb>60442</fb>
    <v>13</v>
  </rv>
  <rv s="12">
    <v>#VALUE!</v>
    <v>en-US</v>
    <v>71dc74ce-6a40-a3df-9ddf-40d427f6b1fe</v>
    <v>536870912</v>
    <v>1</v>
    <v>635</v>
    <v>50</v>
    <v>Great Falls, Montana</v>
    <v>9</v>
    <v>10</v>
    <v>Map</v>
    <v>11</v>
    <v>12</v>
    <v>1921</v>
    <v>1961</v>
    <v>1962</v>
    <v>6</v>
    <v>Great Falls is the third most populous city in the U.S. state of Montana and the county seat of Cascade County. The population was 60,442 according to the 2020 census. The city covers an area of 22.9 square miles and is the principal city of the ...</v>
    <v>1963</v>
    <v>1964</v>
    <v>1966</v>
    <v>1967</v>
    <v>1968</v>
    <v>Great Falls, Montana</v>
    <v>1969</v>
    <v>76</v>
    <v>Great Falls, Montana</v>
    <v>mdp/vdpid/4887581753415303169</v>
  </rv>
  <rv s="0">
    <v>536870912</v>
    <v>59715</v>
    <v>f870e487-7981-8bca-188c-50b3e5ccb10a</v>
    <v>en-US</v>
    <v>Map</v>
  </rv>
  <rv s="0">
    <v>536870912</v>
    <v>Bozeman</v>
    <v>9ebd43f8-7b71-6648-794a-9f55b3cf6580</v>
    <v>en-US</v>
    <v>Map</v>
  </rv>
  <rv s="8">
    <v>#VALUE!</v>
    <v>en-US</v>
    <v>f870e487-7981-8bca-188c-50b3e5ccb10a</v>
    <v>536870912</v>
    <v>1</v>
    <v>638</v>
    <v>28</v>
    <v>59715</v>
    <v>29</v>
    <v>5</v>
    <v>Map</v>
    <v>1972</v>
    <v>59715 is a postal code in Bozeman, Montana, United States</v>
    <v>59715</v>
    <v>59715</v>
    <v>mdp/vdpid/4888042417380392961</v>
  </rv>
  <rv s="0">
    <v>536870912</v>
    <v>Gallatin County</v>
    <v>81f93b71-0b58-b0ae-3087-0adc15f3d14c</v>
    <v>en-US</v>
    <v>Map</v>
  </rv>
  <rv s="2">
    <fb>49.587274999999998</fb>
    <v>13</v>
  </rv>
  <rv s="3">
    <v>130</v>
    <v>11</v>
    <v>639</v>
    <v>6</v>
    <v>0</v>
    <v>Image of Bozeman, Montana</v>
  </rv>
  <rv s="2">
    <fb>45.677777777777997</fb>
    <v>14</v>
  </rv>
  <rv s="0">
    <v>805306368</v>
    <v>Cyndy Andrus (Mayor)</v>
    <v>1e97be6f-2bc5-a95e-b0d5-564d8cefaaa0</v>
    <v>en-US</v>
    <v>Generic</v>
  </rv>
  <rv s="4">
    <v>119</v>
  </rv>
  <rv s="5">
    <v>https://www.bing.com/search?q=bozeman+montana&amp;form=skydnc</v>
    <v>Learn more on Bing</v>
  </rv>
  <rv s="2">
    <fb>-111.04722222222</fb>
    <v>14</v>
  </rv>
  <rv s="2">
    <fb>53293</fb>
    <v>13</v>
  </rv>
  <rv s="12">
    <v>#VALUE!</v>
    <v>en-US</v>
    <v>9ebd43f8-7b71-6648-794a-9f55b3cf6580</v>
    <v>536870912</v>
    <v>1</v>
    <v>640</v>
    <v>50</v>
    <v>Bozeman, Montana</v>
    <v>9</v>
    <v>10</v>
    <v>Map</v>
    <v>11</v>
    <v>12</v>
    <v>1921</v>
    <v>1974</v>
    <v>1975</v>
    <v>6</v>
    <v>Bozeman is a city and the county seat of Gallatin County, Montana, United States. Located in southwest Montana, the 2020 census put Bozeman's population at 53,293 making it the fourth-largest city in Montana. It is the principal city of the ...</v>
    <v>1976</v>
    <v>1977</v>
    <v>1979</v>
    <v>1980</v>
    <v>1981</v>
    <v>Bozeman, Montana</v>
    <v>1982</v>
    <v>76</v>
    <v>Bozeman, Montana</v>
    <v>mdp/vdpid/4888024313690587139</v>
  </rv>
  <rv s="0">
    <v>536870912</v>
    <v>59718</v>
    <v>1db9049d-6ba8-4265-4cf1-6b9d2b8fa49b</v>
    <v>en-US</v>
    <v>Map</v>
  </rv>
  <rv s="8">
    <v>#VALUE!</v>
    <v>en-US</v>
    <v>1db9049d-6ba8-4265-4cf1-6b9d2b8fa49b</v>
    <v>536870912</v>
    <v>1</v>
    <v>642</v>
    <v>28</v>
    <v>59718</v>
    <v>29</v>
    <v>5</v>
    <v>Map</v>
    <v>1972</v>
    <v>59718 is a postal code in Bozeman, Montana, United States</v>
    <v>59718</v>
    <v>59718</v>
    <v>mdp/vdpid/4887931710404034561</v>
  </rv>
  <rv s="0">
    <v>536870912</v>
    <v>68131</v>
    <v>90d08134-2478-8d92-25db-816dc7137c4d</v>
    <v>en-US</v>
    <v>Map</v>
  </rv>
  <rv s="0">
    <v>536870912</v>
    <v>Omaha</v>
    <v>3e9b5a28-f96c-420a-8065-6b1bd5aba459</v>
    <v>en-US</v>
    <v>Map</v>
  </rv>
  <rv s="8">
    <v>#VALUE!</v>
    <v>en-US</v>
    <v>90d08134-2478-8d92-25db-816dc7137c4d</v>
    <v>536870912</v>
    <v>1</v>
    <v>645</v>
    <v>28</v>
    <v>68131</v>
    <v>29</v>
    <v>5</v>
    <v>Map</v>
    <v>1987</v>
    <v>68131 is a postal code in Omaha, Nebraska, United States</v>
    <v>68131</v>
    <v>68131</v>
    <v>mdp/vdpid/5091010334773215233</v>
  </rv>
  <rv s="0">
    <v>536870912</v>
    <v>Nebraska</v>
    <v>3e64ff5d-6b40-4dbe-91b1-0e554e892496</v>
    <v>en-US</v>
    <v>Map</v>
  </rv>
  <rv s="0">
    <v>536870912</v>
    <v>Douglas County</v>
    <v>82f213f4-ddac-6ad3-d504-81728acef513</v>
    <v>en-US</v>
    <v>Map</v>
  </rv>
  <rv s="2">
    <fb>367.27</fb>
    <v>13</v>
  </rv>
  <rv s="3">
    <v>131</v>
    <v>11</v>
    <v>646</v>
    <v>6</v>
    <v>0</v>
    <v>Image of Omaha, Nebraska</v>
  </rv>
  <rv s="2">
    <fb>41.258611111111101</fb>
    <v>14</v>
  </rv>
  <rv s="0">
    <v>805306368</v>
    <v>Jean Stothert (Mayor)</v>
    <v>5ce1a1ba-b41b-47a6-a427-75e9fff8f325</v>
    <v>en-US</v>
    <v>Generic</v>
  </rv>
  <rv s="4">
    <v>120</v>
  </rv>
  <rv s="5">
    <v>https://www.bing.com/search?q=omaha+nebraska&amp;form=skydnc</v>
    <v>Learn more on Bing</v>
  </rv>
  <rv s="2">
    <fb>-95.9375</fb>
    <v>14</v>
  </rv>
  <rv s="2">
    <fb>486051</fb>
    <v>13</v>
  </rv>
  <rv s="6">
    <v>#VALUE!</v>
    <v>en-US</v>
    <v>3e9b5a28-f96c-420a-8065-6b1bd5aba459</v>
    <v>536870912</v>
    <v>1</v>
    <v>647</v>
    <v>8</v>
    <v>Omaha, Nebraska</v>
    <v>9</v>
    <v>10</v>
    <v>Map</v>
    <v>11</v>
    <v>12</v>
    <v>1989</v>
    <v>1990</v>
    <v>1991</v>
    <v>6</v>
    <v>Omaha is the most populous city in the U.S. state of Nebraska and the county seat of Douglas County. It is located in the Midwestern United States along the Missouri River, about 10 mi north of the mouth of the Platte River. The nation's ...</v>
    <v>1992</v>
    <v>1993</v>
    <v>1995</v>
    <v>1996</v>
    <v>1997</v>
    <v>Omaha, Nebraska</v>
    <v>1998</v>
    <v>Omaha, Nebraska</v>
    <v>mdp/vdpid/5091016245856174081</v>
  </rv>
  <rv s="2">
    <fb>200520</fb>
    <v>13</v>
  </rv>
  <rv s="2">
    <fb>8078</fb>
    <v>13</v>
  </rv>
  <rv s="0">
    <v>536870912</v>
    <v>Lincoln</v>
    <v>38974d3e-7769-4d06-b772-31a57932a126</v>
    <v>en-US</v>
    <v>Map</v>
  </rv>
  <rv s="2">
    <fb>736613</fb>
    <v>13</v>
  </rv>
  <rv s="2">
    <fb>827156</fb>
    <v>13</v>
  </rv>
  <rv s="3">
    <v>132</v>
    <v>11</v>
    <v>648</v>
    <v>6</v>
    <v>0</v>
    <v>Image of Nebraska</v>
  </rv>
  <rv s="0">
    <v>805306368</v>
    <v>Jim Pillen (Governor)</v>
    <v>d609858d-2007-ee0a-defb-14ae1c2ab4d3</v>
    <v>en-US</v>
    <v>Generic</v>
  </rv>
  <rv s="0">
    <v>805306368</v>
    <v>Joe Kelly (Lieutenant governor)</v>
    <v>f92108f4-90b9-9d3b-9c97-08750cd4d3ee</v>
    <v>en-US</v>
    <v>Generic</v>
  </rv>
  <rv s="4">
    <v>121</v>
  </rv>
  <rv s="5">
    <v>https://www.bing.com/search?q=nebraska&amp;form=skydnc</v>
    <v>Learn more on Bing</v>
  </rv>
  <rv s="2">
    <fb>726</fb>
    <v>22</v>
  </rv>
  <rv s="2">
    <fb>52997</fb>
    <v>22</v>
  </rv>
  <rv s="2">
    <fb>133200</fb>
    <v>22</v>
  </rv>
  <rv s="2">
    <fb>2.4700000000000002</fb>
    <v>23</v>
  </rv>
  <rv s="2">
    <fb>1961504</fb>
    <v>13</v>
  </rv>
  <rv s="2">
    <fb>4.4000000000000004E-2</fb>
    <v>24</v>
  </rv>
  <rv s="2">
    <fb>1.3999999999999999E-2</fb>
    <v>25</v>
  </rv>
  <rv s="2">
    <fb>0.29299999999999998</fb>
    <v>24</v>
  </rv>
  <rv s="2">
    <fb>0.05</fb>
    <v>24</v>
  </rv>
  <rv s="2">
    <fb>0.69900000000000007</fb>
    <v>24</v>
  </rv>
  <rv s="2">
    <fb>7.2999999999999995E-2</fb>
    <v>24</v>
  </rv>
  <rv s="2">
    <fb>0.248</fb>
    <v>24</v>
  </rv>
  <rv s="2">
    <fb>0.8909999999999999</fb>
    <v>24</v>
  </rv>
  <rv s="13">
    <v>#VALUE!</v>
    <v>en-US</v>
    <v>3e64ff5d-6b40-4dbe-91b1-0e554e892496</v>
    <v>536870912</v>
    <v>1</v>
    <v>651</v>
    <v>55</v>
    <v>Nebraska</v>
    <v>9</v>
    <v>10</v>
    <v>Map</v>
    <v>11</v>
    <v>21</v>
    <v>US-NE</v>
    <v>2000</v>
    <v>2001</v>
    <v>2002</v>
    <v>6</v>
    <v>Nebraska is a triply landlocked state in the Midwestern region of the United States. It borders South Dakota to the north; Iowa to the east and Missouri to the southeast, both across the Missouri River; Kansas to the south; Colorado to the ...</v>
    <v>2003</v>
    <v>2004</v>
    <v>2005</v>
    <v>1987</v>
    <v>2008</v>
    <v>2009</v>
    <v>2010</v>
    <v>2011</v>
    <v>2012</v>
    <v>Nebraska</v>
    <v>29</v>
    <v>2013</v>
    <v>2014</v>
    <v>2015</v>
    <v>215</v>
    <v>2016</v>
    <v>813</v>
    <v>2017</v>
    <v>2018</v>
    <v>770</v>
    <v>460</v>
    <v>1890</v>
    <v>2019</v>
    <v>42</v>
    <v>2020</v>
    <v>771</v>
    <v>2021</v>
    <v>1238</v>
    <v>2022</v>
    <v>Nebraska</v>
    <v>mdp/vdpid/22869</v>
  </rv>
  <rv s="0">
    <v>536870912</v>
    <v>Lancaster County</v>
    <v>6216a18b-b7cd-7438-30eb-a64bb4114838</v>
    <v>en-US</v>
    <v>Map</v>
  </rv>
  <rv s="2">
    <fb>256.53800000000001</fb>
    <v>13</v>
  </rv>
  <rv s="3">
    <v>133</v>
    <v>11</v>
    <v>652</v>
    <v>6</v>
    <v>0</v>
    <v>Image of Lincoln, Nebraska</v>
  </rv>
  <rv s="2">
    <fb>40.809166666666698</fb>
    <v>14</v>
  </rv>
  <rv s="0">
    <v>805306368</v>
    <v>Leirion Gaylor Baird (Mayor)</v>
    <v>3d746e46-62c8-a5f7-eaf2-555f5d3aef49</v>
    <v>en-US</v>
    <v>Generic</v>
  </rv>
  <rv s="4">
    <v>122</v>
  </rv>
  <rv s="5">
    <v>https://www.bing.com/search?q=lincoln+nebraska&amp;form=skydnc</v>
    <v>Learn more on Bing</v>
  </rv>
  <rv s="2">
    <fb>-96.678055555555602</fb>
    <v>14</v>
  </rv>
  <rv s="2">
    <fb>291082</fb>
    <v>13</v>
  </rv>
  <rv s="12">
    <v>#VALUE!</v>
    <v>en-US</v>
    <v>38974d3e-7769-4d06-b772-31a57932a126</v>
    <v>536870912</v>
    <v>1</v>
    <v>653</v>
    <v>50</v>
    <v>Lincoln, Nebraska</v>
    <v>9</v>
    <v>10</v>
    <v>Map</v>
    <v>11</v>
    <v>12</v>
    <v>1989</v>
    <v>2024</v>
    <v>2025</v>
    <v>6</v>
    <v>Lincoln is the capital city of the U.S. state of Nebraska and the county seat of Lancaster County. The city covers 100.4 square miles with a population of 294,757 in 2023. It is the state's 2nd most populous city and the 73rd-largest in the ...</v>
    <v>2026</v>
    <v>2027</v>
    <v>2029</v>
    <v>2030</v>
    <v>2031</v>
    <v>Lincoln, Nebraska</v>
    <v>2032</v>
    <v>48</v>
    <v>Lincoln, Nebraska</v>
    <v>mdp/vdpid/5090993809047683073</v>
  </rv>
  <rv s="0">
    <v>536870912</v>
    <v>68502</v>
    <v>4a6966c5-edf9-d494-102d-cd52dd847fc2</v>
    <v>en-US</v>
    <v>Map</v>
  </rv>
  <rv s="9">
    <v>#VALUE!</v>
    <v>en-US</v>
    <v>4a6966c5-edf9-d494-102d-cd52dd847fc2</v>
    <v>536870912</v>
    <v>1</v>
    <v>32</v>
    <v>68502</v>
    <v>29</v>
    <v>5</v>
    <v>Map</v>
    <v>2002</v>
    <v>68502 is a postal code in Lincoln, Nebraska, United States</v>
    <v>68502</v>
    <v>68502</v>
    <v>mdp/vdpid/5091181592970264577</v>
  </rv>
  <rv s="0">
    <v>536870912</v>
    <v>68788</v>
    <v>dc6b2930-9139-ba48-55fb-8d5000205678</v>
    <v>en-US</v>
    <v>Map</v>
  </rv>
  <rv s="0">
    <v>536870912</v>
    <v>West Point</v>
    <v>1e5fde2f-11d4-24d8-3b35-48ab2be31e3c</v>
    <v>en-US</v>
    <v>Map</v>
  </rv>
  <rv s="8">
    <v>#VALUE!</v>
    <v>en-US</v>
    <v>dc6b2930-9139-ba48-55fb-8d5000205678</v>
    <v>536870912</v>
    <v>1</v>
    <v>655</v>
    <v>28</v>
    <v>68788</v>
    <v>29</v>
    <v>5</v>
    <v>Map</v>
    <v>2037</v>
    <v>68788 is a postal code in West Point, Nebraska, United States</v>
    <v>68788</v>
    <v>68788</v>
    <v>mdp/vdpid/5090918765130940417</v>
  </rv>
  <rv s="0">
    <v>536870912</v>
    <v>Cuming County</v>
    <v>bc3120ab-f2df-4096-24bf-efc40cb70eb6</v>
    <v>en-US</v>
    <v>Map</v>
  </rv>
  <rv s="2">
    <fb>7.1696249999999999</fb>
    <v>13</v>
  </rv>
  <rv s="3">
    <v>134</v>
    <v>11</v>
    <v>656</v>
    <v>6</v>
    <v>0</v>
    <v>Image of West Point, Nebraska</v>
  </rv>
  <rv s="2">
    <fb>41.839722222222001</fb>
    <v>14</v>
  </rv>
  <rv s="5">
    <v>https://www.bing.com/search?q=west+point+nebraska&amp;form=skydnc</v>
    <v>Learn more on Bing</v>
  </rv>
  <rv s="2">
    <fb>-96.711388888889005</fb>
    <v>14</v>
  </rv>
  <rv s="2">
    <fb>3500</fb>
    <v>13</v>
  </rv>
  <rv s="15">
    <v>#VALUE!</v>
    <v>en-US</v>
    <v>1e5fde2f-11d4-24d8-3b35-48ab2be31e3c</v>
    <v>536870912</v>
    <v>1</v>
    <v>657</v>
    <v>112</v>
    <v>West Point, Nebraska</v>
    <v>9</v>
    <v>10</v>
    <v>Map</v>
    <v>11</v>
    <v>12</v>
    <v>1989</v>
    <v>2039</v>
    <v>2040</v>
    <v>6</v>
    <v>West Point is a city in and the county seat of Cuming County, Nebraska, United States. The population was 3,504 at the 2020 census.</v>
    <v>2041</v>
    <v>2042</v>
    <v>2043</v>
    <v>2044</v>
    <v>West Point, Nebraska</v>
    <v>2045</v>
    <v>West Point, Nebraska</v>
    <v>mdp/vdpid/5090905817884917761</v>
  </rv>
  <rv s="0">
    <v>536870912</v>
    <v>89115</v>
    <v>e55e3c0f-b11a-789d-37bd-c7f3f01a3cb0</v>
    <v>en-US</v>
    <v>Map</v>
  </rv>
  <rv s="0">
    <v>536870912</v>
    <v>Las Vegas</v>
    <v>26dfb75a-3573-4ff8-bbb3-b8cadaea23a8</v>
    <v>en-US</v>
    <v>Map</v>
  </rv>
  <rv s="8">
    <v>#VALUE!</v>
    <v>en-US</v>
    <v>e55e3c0f-b11a-789d-37bd-c7f3f01a3cb0</v>
    <v>536870912</v>
    <v>1</v>
    <v>659</v>
    <v>28</v>
    <v>89115</v>
    <v>29</v>
    <v>5</v>
    <v>Map</v>
    <v>2048</v>
    <v>89115 is a postal code in Las Vegas, Nevada, United States</v>
    <v>89115</v>
    <v>89115</v>
    <v>mdp/vdpid/5061502944810106881</v>
  </rv>
  <rv s="0">
    <v>536870912</v>
    <v>Nevada</v>
    <v>c2157d7e-617e-4517-80f8-1b08113afc14</v>
    <v>en-US</v>
    <v>Map</v>
  </rv>
  <rv s="0">
    <v>536870912</v>
    <v>Clark County</v>
    <v>3fe79fff-e771-c744-de67-4224eba7c2fd</v>
    <v>en-US</v>
    <v>Map</v>
  </rv>
  <rv s="2">
    <fb>348.16824000000003</fb>
    <v>13</v>
  </rv>
  <rv s="3">
    <v>135</v>
    <v>11</v>
    <v>660</v>
    <v>6</v>
    <v>0</v>
    <v>Image of Las Vegas</v>
  </rv>
  <rv s="2">
    <fb>36.169166666667003</fb>
    <v>14</v>
  </rv>
  <rv s="0">
    <v>805306368</v>
    <v>Carolyn Goodman (Mayor)</v>
    <v>70f36e33-fef7-9dce-6ed1-84a245cbe9ad</v>
    <v>en-US</v>
    <v>Generic</v>
  </rv>
  <rv s="4">
    <v>123</v>
  </rv>
  <rv s="5">
    <v>https://www.bing.com/search?q=las+vegas&amp;form=skydnc</v>
    <v>Learn more on Bing</v>
  </rv>
  <rv s="2">
    <fb>-115.14472222222</fb>
    <v>14</v>
  </rv>
  <rv s="2">
    <fb>641903</fb>
    <v>13</v>
  </rv>
  <rv s="12">
    <v>#VALUE!</v>
    <v>en-US</v>
    <v>26dfb75a-3573-4ff8-bbb3-b8cadaea23a8</v>
    <v>536870912</v>
    <v>1</v>
    <v>661</v>
    <v>50</v>
    <v>Las Vegas</v>
    <v>9</v>
    <v>10</v>
    <v>Map</v>
    <v>11</v>
    <v>12</v>
    <v>2050</v>
    <v>2051</v>
    <v>2052</v>
    <v>6</v>
    <v>Las Vegas, often known simply as Vegas, is the most populous city in the U.S. state of Nevada and the county seat of Clark County. The Las Vegas Valley metropolitan area is the largest within the greater Mojave Desert, and second-largest in the ...</v>
    <v>2053</v>
    <v>2054</v>
    <v>2056</v>
    <v>2057</v>
    <v>2058</v>
    <v>Las Vegas</v>
    <v>2059</v>
    <v>195</v>
    <v>Las Vegas</v>
    <v>mdp/vdpid/5061501434860666881</v>
  </rv>
  <rv s="2">
    <fb>286380</fb>
    <v>13</v>
  </rv>
  <rv s="2">
    <fb>17952</fb>
    <v>13</v>
  </rv>
  <rv s="0">
    <v>536870912</v>
    <v>Carson City</v>
    <v>f0c7f70e-d0c0-8645-b649-8550dc083057</v>
    <v>en-US</v>
    <v>Map</v>
  </rv>
  <rv s="2">
    <fb>1016709</fb>
    <v>13</v>
  </rv>
  <rv s="2">
    <fb>1221698</fb>
    <v>13</v>
  </rv>
  <rv s="3">
    <v>136</v>
    <v>11</v>
    <v>662</v>
    <v>6</v>
    <v>0</v>
    <v>Image of Nevada</v>
  </rv>
  <rv s="0">
    <v>805306368</v>
    <v>Joe Lombardo (Governor)</v>
    <v>65fbb35a-0e80-cfb3-c7b1-c64105f84476</v>
    <v>en-US</v>
    <v>Generic</v>
  </rv>
  <rv s="0">
    <v>805306368</v>
    <v>Stavros Anthony (Lieutenant governor)</v>
    <v>7faa710d-04ef-671a-5f0d-95ba24654786</v>
    <v>en-US</v>
    <v>Generic</v>
  </rv>
  <rv s="4">
    <v>124</v>
  </rv>
  <rv s="5">
    <v>https://www.bing.com/search?q=nevada&amp;form=skydnc</v>
    <v>Learn more on Bing</v>
  </rv>
  <rv s="2">
    <fb>973</fb>
    <v>22</v>
  </rv>
  <rv s="2">
    <fb>51847</fb>
    <v>22</v>
  </rv>
  <rv s="2">
    <fb>173700</fb>
    <v>22</v>
  </rv>
  <rv s="2">
    <fb>2.72</fb>
    <v>23</v>
  </rv>
  <rv s="2">
    <fb>3104614</fb>
    <v>13</v>
  </rv>
  <rv s="2">
    <fb>8.900000000000001E-2</fb>
    <v>24</v>
  </rv>
  <rv s="2">
    <fb>9.3000000000000013E-2</fb>
    <v>24</v>
  </rv>
  <rv s="2">
    <fb>0.192</fb>
    <v>24</v>
  </rv>
  <rv s="2">
    <fb>0.85099999999999998</fb>
    <v>24</v>
  </rv>
  <rv s="2">
    <fb>0.28100000000000003</fb>
    <v>24</v>
  </rv>
  <rv s="2">
    <fb>0.64</fb>
    <v>24</v>
  </rv>
  <rv s="2">
    <fb>0.23100000000000001</fb>
    <v>24</v>
  </rv>
  <rv s="2">
    <fb>0.75700000000000001</fb>
    <v>24</v>
  </rv>
  <rv s="4">
    <v>125</v>
  </rv>
  <rv s="16">
    <v>#VALUE!</v>
    <v>en-US</v>
    <v>c2157d7e-617e-4517-80f8-1b08113afc14</v>
    <v>536870912</v>
    <v>1</v>
    <v>665</v>
    <v>191</v>
    <v>Nevada</v>
    <v>9</v>
    <v>10</v>
    <v>Map</v>
    <v>11</v>
    <v>21</v>
    <v>US-NV</v>
    <v>2061</v>
    <v>2062</v>
    <v>2063</v>
    <v>6</v>
    <v>Nevada is a landlocked state in the Western region of the United States. It borders Oregon to the northwest, Idaho to the northeast, California to the west, Arizona to the southeast, and Utah to the east. Nevada is the 7th-most extensive, the ...</v>
    <v>2064</v>
    <v>2065</v>
    <v>2066</v>
    <v>2048</v>
    <v>2069</v>
    <v>2070</v>
    <v>2071</v>
    <v>2072</v>
    <v>2073</v>
    <v>Nevada</v>
    <v>2074</v>
    <v>2075</v>
    <v>2076</v>
    <v>1067</v>
    <v>455</v>
    <v>626</v>
    <v>466</v>
    <v>2077</v>
    <v>2078</v>
    <v>2079</v>
    <v>2080</v>
    <v>2081</v>
    <v>807</v>
    <v>812</v>
    <v>1699</v>
    <v>2082</v>
    <v>808</v>
    <v>2083</v>
    <v>2084</v>
    <v>Nevada</v>
    <v>mdp/vdpid/23035</v>
  </rv>
  <rv s="0">
    <v>536870912</v>
    <v>89406</v>
    <v>47155266-213c-4f95-b1a1-c752f90cb161</v>
    <v>en-US</v>
    <v>Map</v>
  </rv>
  <rv s="0">
    <v>536870912</v>
    <v>Fallon</v>
    <v>c642fb83-6eca-7c10-a260-38a4a5e8b386</v>
    <v>en-US</v>
    <v>Map</v>
  </rv>
  <rv s="8">
    <v>#VALUE!</v>
    <v>en-US</v>
    <v>47155266-213c-4f95-b1a1-c752f90cb161</v>
    <v>536870912</v>
    <v>1</v>
    <v>667</v>
    <v>28</v>
    <v>89406</v>
    <v>29</v>
    <v>5</v>
    <v>Map</v>
    <v>2087</v>
    <v>89406 is a postal code in Fallon, Nevada, United States</v>
    <v>89406</v>
    <v>89406</v>
    <v>mdp/vdpid/5059799803546828801</v>
  </rv>
  <rv s="0">
    <v>536870912</v>
    <v>Churchill County</v>
    <v>93044d57-fd1e-343e-d2cc-a74696e0acde</v>
    <v>en-US</v>
    <v>Map</v>
  </rv>
  <rv s="2">
    <fb>9.4745989999999995</fb>
    <v>13</v>
  </rv>
  <rv s="3">
    <v>137</v>
    <v>11</v>
    <v>668</v>
    <v>6</v>
    <v>0</v>
    <v>Image of Fallon, Nevada</v>
  </rv>
  <rv s="2">
    <fb>39.472799999999999</fb>
    <v>14</v>
  </rv>
  <rv s="0">
    <v>805306368</v>
    <v>Ken Tedford (Mayor)</v>
    <v>fb3027d9-d613-aea1-18a7-57c6dda9262f</v>
    <v>en-US</v>
    <v>Generic</v>
  </rv>
  <rv s="4">
    <v>126</v>
  </rv>
  <rv s="5">
    <v>https://www.bing.com/search?q=fallon+nevada&amp;form=skydnc</v>
    <v>Learn more on Bing</v>
  </rv>
  <rv s="2">
    <fb>-118.779</fb>
    <v>14</v>
  </rv>
  <rv s="2">
    <fb>9327</fb>
    <v>13</v>
  </rv>
  <rv s="12">
    <v>#VALUE!</v>
    <v>en-US</v>
    <v>c642fb83-6eca-7c10-a260-38a4a5e8b386</v>
    <v>536870912</v>
    <v>1</v>
    <v>669</v>
    <v>50</v>
    <v>Fallon, Nevada</v>
    <v>9</v>
    <v>10</v>
    <v>Map</v>
    <v>11</v>
    <v>12</v>
    <v>2050</v>
    <v>2089</v>
    <v>2090</v>
    <v>6</v>
    <v>Fallon is a city in Churchill County in the U.S. state of Nevada. The population was 9,327 at time of the 2020 census. Fallon is the county seat of Churchill County and is located in the Lahontan Valley. Fallon is known for being home to Naval ...</v>
    <v>2091</v>
    <v>2092</v>
    <v>2094</v>
    <v>2095</v>
    <v>2096</v>
    <v>Fallon, Nevada</v>
    <v>2097</v>
    <v>195</v>
    <v>Fallon, Nevada</v>
    <v>mdp/vdpid/5055277787619786753</v>
  </rv>
  <rv s="0">
    <v>536870912</v>
    <v>03301</v>
    <v>356cc80f-c19f-0cc6-75ae-fe10d1d1557f</v>
    <v>en-US</v>
    <v>Map</v>
  </rv>
  <rv s="0">
    <v>536870912</v>
    <v>Concord</v>
    <v>d65980fb-3dad-44a3-6f66-92662eca6d4f</v>
    <v>en-US</v>
    <v>Map</v>
  </rv>
  <rv s="8">
    <v>#VALUE!</v>
    <v>en-US</v>
    <v>356cc80f-c19f-0cc6-75ae-fe10d1d1557f</v>
    <v>536870912</v>
    <v>1</v>
    <v>672</v>
    <v>28</v>
    <v>03301</v>
    <v>29</v>
    <v>5</v>
    <v>Map</v>
    <v>2100</v>
    <v>03301 is a postal code in Concord, New Hampshire, United States</v>
    <v>03301</v>
    <v>03301</v>
    <v>mdp/vdpid/5488077653573369857</v>
  </rv>
  <rv s="0">
    <v>536870912</v>
    <v>New Hampshire</v>
    <v>9ca71997-cc97-46eb-8911-fac32f80b0b1</v>
    <v>en-US</v>
    <v>Map</v>
  </rv>
  <rv s="0">
    <v>536870912</v>
    <v>Merrimack County</v>
    <v>ed39a611-777b-a602-09cb-3895ff362cf3</v>
    <v>en-US</v>
    <v>Map</v>
  </rv>
  <rv s="2">
    <fb>174.02221700000001</fb>
    <v>13</v>
  </rv>
  <rv s="3">
    <v>138</v>
    <v>11</v>
    <v>673</v>
    <v>6</v>
    <v>0</v>
    <v>Image of Concord, New Hampshire</v>
  </rv>
  <rv s="2">
    <fb>43.206666666666997</fb>
    <v>14</v>
  </rv>
  <rv s="0">
    <v>805306368</v>
    <v>Byron Champlin (Mayor)</v>
    <v>26e869fc-f664-9bf6-ac9f-c826df31cad9</v>
    <v>en-US</v>
    <v>Generic</v>
  </rv>
  <rv s="4">
    <v>127</v>
  </rv>
  <rv s="5">
    <v>https://www.bing.com/search?q=concord+new+hampshire&amp;form=skydnc</v>
    <v>Learn more on Bing</v>
  </rv>
  <rv s="2">
    <fb>-71.538055555555999</fb>
    <v>14</v>
  </rv>
  <rv s="2">
    <fb>43976</fb>
    <v>13</v>
  </rv>
  <rv s="6">
    <v>#VALUE!</v>
    <v>en-US</v>
    <v>d65980fb-3dad-44a3-6f66-92662eca6d4f</v>
    <v>536870912</v>
    <v>1</v>
    <v>674</v>
    <v>8</v>
    <v>Concord, New Hampshire</v>
    <v>9</v>
    <v>10</v>
    <v>Map</v>
    <v>11</v>
    <v>12</v>
    <v>2102</v>
    <v>2103</v>
    <v>2104</v>
    <v>6</v>
    <v>Concord is the capital city of the U.S. state of New Hampshire and the seat of Merrimack County. As of the 2020 census the population was 43,976, making it the 3rd most populous city in New Hampshire after Manchester and Nashua. Governor Benning ...</v>
    <v>2105</v>
    <v>2106</v>
    <v>2108</v>
    <v>2109</v>
    <v>2110</v>
    <v>Concord, New Hampshire</v>
    <v>2111</v>
    <v>Concord, New Hampshire</v>
    <v>mdp/vdpid/5488066590576476161</v>
  </rv>
  <rv s="2">
    <fb>24214</fb>
    <v>13</v>
  </rv>
  <rv s="2">
    <fb>3796</fb>
    <v>13</v>
  </rv>
  <rv s="2">
    <fb>520251</fb>
    <v>13</v>
  </rv>
  <rv s="2">
    <fb>625307</fb>
    <v>13</v>
  </rv>
  <rv s="3">
    <v>139</v>
    <v>11</v>
    <v>675</v>
    <v>6</v>
    <v>0</v>
    <v>Image of New Hampshire</v>
  </rv>
  <rv s="0">
    <v>536870912</v>
    <v>Manchester</v>
    <v>f86d8a4e-96a6-418e-8b73-417f59efae56</v>
    <v>en-US</v>
    <v>Map</v>
  </rv>
  <rv s="0">
    <v>805306368</v>
    <v>Chris Sununu (Governor)</v>
    <v>acb323f4-1dc1-7ced-e197-253cb6df1495</v>
    <v>en-US</v>
    <v>Generic</v>
  </rv>
  <rv s="4">
    <v>128</v>
  </rv>
  <rv s="5">
    <v>https://www.bing.com/search?q=new+hampshire&amp;form=skydnc</v>
    <v>Learn more on Bing</v>
  </rv>
  <rv s="2">
    <fb>1000</fb>
    <v>22</v>
  </rv>
  <rv s="2">
    <fb>66779</fb>
    <v>22</v>
  </rv>
  <rv s="2">
    <fb>237300</fb>
    <v>22</v>
  </rv>
  <rv s="2">
    <fb>1377529</fb>
    <v>13</v>
  </rv>
  <rv s="2">
    <fb>0.16500000000000001</fb>
    <v>24</v>
  </rv>
  <rv s="2">
    <fb>2.6000000000000002E-2</fb>
    <v>24</v>
  </rv>
  <rv s="2">
    <fb>0.34899999999999998</fb>
    <v>24</v>
  </rv>
  <rv s="2">
    <fb>0.92299999999999993</fb>
    <v>24</v>
  </rv>
  <rv s="2">
    <fb>0.68200000000000005</fb>
    <v>24</v>
  </rv>
  <rv s="2">
    <fb>0.19800000000000001</fb>
    <v>24</v>
  </rv>
  <rv s="2">
    <fb>0.93900000000000006</fb>
    <v>24</v>
  </rv>
  <rv s="20">
    <v>#VALUE!</v>
    <v>en-US</v>
    <v>9ca71997-cc97-46eb-8911-fac32f80b0b1</v>
    <v>536870912</v>
    <v>1</v>
    <v>678</v>
    <v>679</v>
    <v>New Hampshire</v>
    <v>9</v>
    <v>10</v>
    <v>Map</v>
    <v>11</v>
    <v>452</v>
    <v>US-NH</v>
    <v>2113</v>
    <v>2114</v>
    <v>2100</v>
    <v>6</v>
    <v>New Hampshire is a state in the New England region of the Northeastern United States. It borders Massachusetts to the south, Vermont to the west, Maine and the Gulf of Maine to the east, and the Canadian province of Quebec to the north. Of the ...</v>
    <v>2115</v>
    <v>2116</v>
    <v>2117</v>
    <v>2118</v>
    <v>2120</v>
    <v>2121</v>
    <v>2122</v>
    <v>2123</v>
    <v>2124</v>
    <v>New Hampshire</v>
    <v>29</v>
    <v>2013</v>
    <v>2125</v>
    <v>35</v>
    <v>2126</v>
    <v>1325</v>
    <v>2127</v>
    <v>2128</v>
    <v>805</v>
    <v>1162</v>
    <v>2129</v>
    <v>127</v>
    <v>2130</v>
    <v>626</v>
    <v>44</v>
    <v>2131</v>
    <v>1393</v>
    <v>2132</v>
    <v>564</v>
    <v>New Hampshire</v>
    <v>mdp/vdpid/23097</v>
  </rv>
  <rv s="0">
    <v>536870912</v>
    <v>08302</v>
    <v>c16a4f82-6599-2aeb-6447-c3b02d1bc4a7</v>
    <v>en-US</v>
    <v>Map</v>
  </rv>
  <rv s="0">
    <v>536870912</v>
    <v>Bridgeton</v>
    <v>39e83438-a842-3568-76f1-c8cb8294359a</v>
    <v>en-US</v>
    <v>Map</v>
  </rv>
  <rv s="8">
    <v>#VALUE!</v>
    <v>en-US</v>
    <v>c16a4f82-6599-2aeb-6447-c3b02d1bc4a7</v>
    <v>536870912</v>
    <v>1</v>
    <v>681</v>
    <v>28</v>
    <v>08302</v>
    <v>29</v>
    <v>5</v>
    <v>Map</v>
    <v>2135</v>
    <v>08302 is a postal code in Bridgeton, New Jersey, United States</v>
    <v>08302</v>
    <v>08302</v>
    <v>mdp/vdpid/5490462847622184961</v>
  </rv>
  <rv s="0">
    <v>536870912</v>
    <v>Cumberland County</v>
    <v>ed98fb42-7965-78b1-9267-07d6ff4a5337</v>
    <v>en-US</v>
    <v>Map</v>
  </rv>
  <rv s="2">
    <fb>16.821567999999999</fb>
    <v>13</v>
  </rv>
  <rv s="3">
    <v>140</v>
    <v>11</v>
    <v>682</v>
    <v>6</v>
    <v>0</v>
    <v>Image of Bridgeton, New Jersey</v>
  </rv>
  <rv s="2">
    <fb>39.427500000000002</fb>
    <v>14</v>
  </rv>
  <rv s="0">
    <v>805306368</v>
    <v>Albert B. Kelly (Mayor)</v>
    <v>f4f97907-2fae-2575-e8fb-5f4e8cd94469</v>
    <v>en-US</v>
    <v>Generic</v>
  </rv>
  <rv s="4">
    <v>129</v>
  </rv>
  <rv s="5">
    <v>https://www.bing.com/search?q=bridgeton+new+jersey&amp;form=skydnc</v>
    <v>Learn more on Bing</v>
  </rv>
  <rv s="2">
    <fb>-75.227999999999994</fb>
    <v>14</v>
  </rv>
  <rv s="2">
    <fb>27263</fb>
    <v>13</v>
  </rv>
  <rv s="12">
    <v>#VALUE!</v>
    <v>en-US</v>
    <v>39e83438-a842-3568-76f1-c8cb8294359a</v>
    <v>536870912</v>
    <v>1</v>
    <v>683</v>
    <v>50</v>
    <v>Bridgeton, New Jersey</v>
    <v>9</v>
    <v>10</v>
    <v>Map</v>
    <v>11</v>
    <v>12</v>
    <v>738</v>
    <v>2137</v>
    <v>2138</v>
    <v>6</v>
    <v>Bridgeton is a city in Cumberland County, within the U.S. state of New Jersey. It is the county seat of Cumberland County and is located on the Cohansey River near Delaware Bay in the South Jersey region of the state.</v>
    <v>2139</v>
    <v>2140</v>
    <v>2142</v>
    <v>2143</v>
    <v>2144</v>
    <v>Bridgeton, New Jersey</v>
    <v>2145</v>
    <v>564</v>
    <v>Bridgeton, New Jersey</v>
    <v>mdp/vdpid/5487483415454285825</v>
  </rv>
  <rv s="0">
    <v>536870912</v>
    <v>08822</v>
    <v>2adec230-d071-11ec-4364-f52d42d2e622</v>
    <v>en-US</v>
    <v>Map</v>
  </rv>
  <rv s="0">
    <v>536870912</v>
    <v>Flemington</v>
    <v>837bc6db-d8bd-9996-d43c-9ba5f34f8b72</v>
    <v>en-US</v>
    <v>Map</v>
  </rv>
  <rv s="8">
    <v>#VALUE!</v>
    <v>en-US</v>
    <v>2adec230-d071-11ec-4364-f52d42d2e622</v>
    <v>536870912</v>
    <v>1</v>
    <v>685</v>
    <v>28</v>
    <v>08822</v>
    <v>29</v>
    <v>5</v>
    <v>Map</v>
    <v>2148</v>
    <v>08822 is a postal code in Flemington, New Jersey, United States</v>
    <v>08822</v>
    <v>08822</v>
    <v>mdp/vdpid/5487398436959420417</v>
  </rv>
  <rv s="2">
    <fb>2.790232</fb>
    <v>13</v>
  </rv>
  <rv s="3">
    <v>141</v>
    <v>11</v>
    <v>686</v>
    <v>6</v>
    <v>0</v>
    <v>Image of Flemington, New Jersey</v>
  </rv>
  <rv s="2">
    <fb>40.508699999999997</fb>
    <v>14</v>
  </rv>
  <rv s="0">
    <v>805306368</v>
    <v>Marcia A. Karrow (Mayor)</v>
    <v>30fca8ee-aa52-0605-06ec-890f2c3727ae</v>
    <v>en-US</v>
    <v>Generic</v>
  </rv>
  <rv s="4">
    <v>130</v>
  </rv>
  <rv s="5">
    <v>https://www.bing.com/search?q=flemington+new+jersey&amp;form=skydnc</v>
    <v>Learn more on Bing</v>
  </rv>
  <rv s="2">
    <fb>-74.860100000000003</fb>
    <v>14</v>
  </rv>
  <rv s="2">
    <fb>4876</fb>
    <v>13</v>
  </rv>
  <rv s="12">
    <v>#VALUE!</v>
    <v>en-US</v>
    <v>837bc6db-d8bd-9996-d43c-9ba5f34f8b72</v>
    <v>536870912</v>
    <v>1</v>
    <v>687</v>
    <v>50</v>
    <v>Flemington, New Jersey</v>
    <v>9</v>
    <v>10</v>
    <v>Map</v>
    <v>11</v>
    <v>12</v>
    <v>738</v>
    <v>729</v>
    <v>2150</v>
    <v>6</v>
    <v>Flemington is a borough in and the county seat of Hunterdon County, in the U.S. state of New Jersey. Most of the borough is located in the Amwell Valley, a low-lying area of the Newark Basin, and the Raritan Valley, the South Branch of the ...</v>
    <v>2151</v>
    <v>2152</v>
    <v>2154</v>
    <v>2155</v>
    <v>2156</v>
    <v>Flemington, New Jersey</v>
    <v>2157</v>
    <v>564</v>
    <v>Flemington, New Jersey</v>
    <v>mdp/vdpid/5487404179313917954</v>
  </rv>
  <rv s="0">
    <v>536870912</v>
    <v>87102</v>
    <v>ed14fca0-2e80-448a-087e-e95039611122</v>
    <v>en-US</v>
    <v>Map</v>
  </rv>
  <rv s="0">
    <v>536870912</v>
    <v>Albuquerque</v>
    <v>7fffaaf6-e694-4095-be90-f6492cadbd58</v>
    <v>en-US</v>
    <v>Map</v>
  </rv>
  <rv s="8">
    <v>#VALUE!</v>
    <v>en-US</v>
    <v>ed14fca0-2e80-448a-087e-e95039611122</v>
    <v>536870912</v>
    <v>1</v>
    <v>690</v>
    <v>28</v>
    <v>87102</v>
    <v>29</v>
    <v>5</v>
    <v>Map</v>
    <v>2160</v>
    <v>87102 is a postal code in Albuquerque, New Mexico, United States</v>
    <v>87102</v>
    <v>87102</v>
    <v>mdp/vdpid/5088226679982129153</v>
  </rv>
  <rv s="0">
    <v>536870912</v>
    <v>New Mexico</v>
    <v>a16d3636-4349-41c7-a77e-89e34b26a8ad</v>
    <v>en-US</v>
    <v>Map</v>
  </rv>
  <rv s="0">
    <v>536870912</v>
    <v>Bernalillo County</v>
    <v>e7967d7f-c041-5cab-9459-139e4aac0f91</v>
    <v>en-US</v>
    <v>Map</v>
  </rv>
  <rv s="2">
    <fb>492.01299899999998</fb>
    <v>13</v>
  </rv>
  <rv s="3">
    <v>142</v>
    <v>11</v>
    <v>691</v>
    <v>6</v>
    <v>0</v>
    <v>Image of Albuquerque, New Mexico</v>
  </rv>
  <rv s="2">
    <fb>35.116666666667001</fb>
    <v>14</v>
  </rv>
  <rv s="0">
    <v>805306368</v>
    <v>Tim Keller (Mayor)</v>
    <v>82346984-4ff8-b3a8-313b-55b1a3bfd26d</v>
    <v>en-US</v>
    <v>Generic</v>
  </rv>
  <rv s="4">
    <v>131</v>
  </rv>
  <rv s="5">
    <v>https://www.bing.com/search?q=albuquerque+new+mexico&amp;form=skydnc</v>
    <v>Learn more on Bing</v>
  </rv>
  <rv s="2">
    <fb>-106.61666666667</fb>
    <v>14</v>
  </rv>
  <rv s="2">
    <fb>564559</fb>
    <v>13</v>
  </rv>
  <rv s="12">
    <v>#VALUE!</v>
    <v>en-US</v>
    <v>7fffaaf6-e694-4095-be90-f6492cadbd58</v>
    <v>536870912</v>
    <v>1</v>
    <v>692</v>
    <v>50</v>
    <v>Albuquerque, New Mexico</v>
    <v>9</v>
    <v>10</v>
    <v>Map</v>
    <v>11</v>
    <v>12</v>
    <v>2162</v>
    <v>2163</v>
    <v>2164</v>
    <v>6</v>
    <v>Albuquerque, also known as ABQ, Burque, and the Duke City, is the most populous city in the U.S. state of New Mexico. Founded in 1706 as La Villa de Alburquerque by Santa Fe de Nuevo México governor Francisco Cuervo y Valdés, and named in honor ...</v>
    <v>2165</v>
    <v>2166</v>
    <v>2168</v>
    <v>2169</v>
    <v>2170</v>
    <v>Albuquerque, New Mexico</v>
    <v>2171</v>
    <v>76</v>
    <v>Albuquerque, New Mexico</v>
    <v>mdp/vdpid/5088225856606699521</v>
  </rv>
  <rv s="2">
    <fb>315194</fb>
    <v>13</v>
  </rv>
  <rv s="2">
    <fb>4863</fb>
    <v>13</v>
  </rv>
  <rv s="0">
    <v>536870912</v>
    <v>Santa Fe</v>
    <v>4b18f381-d510-4934-8a88-4507135c578d</v>
    <v>en-US</v>
    <v>Map</v>
  </rv>
  <rv s="2">
    <fb>763603</fb>
    <v>13</v>
  </rv>
  <rv s="2">
    <fb>917568</fb>
    <v>13</v>
  </rv>
  <rv s="3">
    <v>143</v>
    <v>11</v>
    <v>693</v>
    <v>6</v>
    <v>0</v>
    <v>Image of New Mexico</v>
  </rv>
  <rv s="0">
    <v>805306368</v>
    <v>Michelle Lujan Grisham (Governor)</v>
    <v>fe49b454-a2aa-4dfe-a1ba-763d379a487f</v>
    <v>en-US</v>
    <v>Generic</v>
  </rv>
  <rv s="0">
    <v>805306368</v>
    <v>Howie Morales (Lieutenant governor)</v>
    <v>d94f2150-c331-242b-1da6-e02f93039204</v>
    <v>en-US</v>
    <v>Generic</v>
  </rv>
  <rv s="4">
    <v>132</v>
  </rv>
  <rv s="5">
    <v>https://www.bing.com/search?q=new+mexico&amp;form=skydnc</v>
    <v>Learn more on Bing</v>
  </rv>
  <rv s="2">
    <fb>44963</fb>
    <v>22</v>
  </rv>
  <rv s="2">
    <fb>160300</fb>
    <v>22</v>
  </rv>
  <rv s="2">
    <fb>2117522</fb>
    <v>13</v>
  </rv>
  <rv s="2">
    <fb>0.105</fb>
    <v>25</v>
  </rv>
  <rv s="2">
    <fb>0.26300000000000001</fb>
    <v>24</v>
  </rv>
  <rv s="2">
    <fb>0.48</fb>
    <v>24</v>
  </rv>
  <rv s="2">
    <fb>0.10099999999999999</fb>
    <v>24</v>
  </rv>
  <rv s="2">
    <fb>2.5000000000000001E-2</fb>
    <v>24</v>
  </rv>
  <rv s="2">
    <fb>0.82499999999999996</fb>
    <v>24</v>
  </rv>
  <rv s="21">
    <v>#VALUE!</v>
    <v>en-US</v>
    <v>a16d3636-4349-41c7-a77e-89e34b26a8ad</v>
    <v>536870912</v>
    <v>1</v>
    <v>696</v>
    <v>697</v>
    <v>New Mexico</v>
    <v>9</v>
    <v>10</v>
    <v>Map</v>
    <v>11</v>
    <v>21</v>
    <v>US-NM</v>
    <v>2173</v>
    <v>2174</v>
    <v>2175</v>
    <v>6</v>
    <v>New Mexico is a landlocked state in the Southwestern region of the United States. It is one of the Mountain States of the southern Rocky Mountains, sharing the Four Corners region with Utah, Colorado, and Arizona. It also borders Texas to the ...</v>
    <v>2176</v>
    <v>2177</v>
    <v>2178</v>
    <v>2160</v>
    <v>2181</v>
    <v>2182</v>
    <v>1382</v>
    <v>2183</v>
    <v>2184</v>
    <v>New Mexico</v>
    <v>1449</v>
    <v>2185</v>
    <v>1849</v>
    <v>551</v>
    <v>2186</v>
    <v>32</v>
    <v>2187</v>
    <v>2127</v>
    <v>459</v>
    <v>1327</v>
    <v>2188</v>
    <v>1328</v>
    <v>463</v>
    <v>2189</v>
    <v>2190</v>
    <v>137</v>
    <v>217</v>
    <v>2191</v>
    <v>New Mexico</v>
    <v>mdp/vdpid/23132</v>
  </rv>
  <rv s="0">
    <v>536870912</v>
    <v>88007</v>
    <v>8ae1de05-c68e-9863-628c-5ab411cdacfa</v>
    <v>en-US</v>
    <v>Map</v>
  </rv>
  <rv s="0">
    <v>536870912</v>
    <v>Las Cruces</v>
    <v>c47a0d00-118a-41bf-b6d8-a004802ead1c</v>
    <v>en-US</v>
    <v>Map</v>
  </rv>
  <rv s="8">
    <v>#VALUE!</v>
    <v>en-US</v>
    <v>8ae1de05-c68e-9863-628c-5ab411cdacfa</v>
    <v>536870912</v>
    <v>1</v>
    <v>700</v>
    <v>28</v>
    <v>88007</v>
    <v>29</v>
    <v>5</v>
    <v>Map</v>
    <v>2194</v>
    <v>88007 is a postal code in Las Cruces, New Mexico, United States</v>
    <v>88007</v>
    <v>88007</v>
    <v>mdp/vdpid/5099107179001020417</v>
  </rv>
  <rv s="0">
    <v>536870912</v>
    <v>Doña Ana County</v>
    <v>7459208c-2232-0193-ed02-89cc52db741c</v>
    <v>en-US</v>
    <v>Map</v>
  </rv>
  <rv s="2">
    <fb>199.50694799999999</fb>
    <v>13</v>
  </rv>
  <rv s="3">
    <v>144</v>
    <v>11</v>
    <v>701</v>
    <v>6</v>
    <v>0</v>
    <v>Image of Las Cruces, New Mexico</v>
  </rv>
  <rv s="2">
    <fb>32.314027777777802</fb>
    <v>14</v>
  </rv>
  <rv s="0">
    <v>805306368</v>
    <v>Eric Enriquez (Mayor)</v>
    <v>5f858134-45f4-df6d-716f-1ec2f4d3e855</v>
    <v>en-US</v>
    <v>Generic</v>
  </rv>
  <rv s="4">
    <v>133</v>
  </rv>
  <rv s="5">
    <v>https://www.bing.com/search?q=las+cruces+new+mexico&amp;form=skydnc</v>
    <v>Learn more on Bing</v>
  </rv>
  <rv s="2">
    <fb>-106.779805555556</fb>
    <v>14</v>
  </rv>
  <rv s="2">
    <fb>111385</fb>
    <v>13</v>
  </rv>
  <rv s="12">
    <v>#VALUE!</v>
    <v>en-US</v>
    <v>c47a0d00-118a-41bf-b6d8-a004802ead1c</v>
    <v>536870912</v>
    <v>1</v>
    <v>702</v>
    <v>50</v>
    <v>Las Cruces, New Mexico</v>
    <v>9</v>
    <v>10</v>
    <v>Map</v>
    <v>11</v>
    <v>12</v>
    <v>2162</v>
    <v>2196</v>
    <v>2197</v>
    <v>6</v>
    <v>Las Cruces is the second-most populous city in the U.S. state of New Mexico and the seat of Doña Ana County. As of the 2020 census the population was 111,385. Las Cruces is the most populous city in both Doña Ana County and southern New Mexico. ...</v>
    <v>2198</v>
    <v>2199</v>
    <v>2201</v>
    <v>2202</v>
    <v>2203</v>
    <v>Las Cruces, New Mexico</v>
    <v>2204</v>
    <v>76</v>
    <v>Las Cruces, New Mexico</v>
    <v>mdp/vdpid/5100608693024587777</v>
  </rv>
  <rv s="0">
    <v>536870912</v>
    <v>88130</v>
    <v>3eabfbf6-a0fe-2463-93ad-c729d41da3f7</v>
    <v>en-US</v>
    <v>Map</v>
  </rv>
  <rv s="0">
    <v>536870912</v>
    <v>Portales</v>
    <v>334c4d10-e9ec-4577-b369-1e4e3bf72184</v>
    <v>en-US</v>
    <v>Map</v>
  </rv>
  <rv s="8">
    <v>#VALUE!</v>
    <v>en-US</v>
    <v>3eabfbf6-a0fe-2463-93ad-c729d41da3f7</v>
    <v>536870912</v>
    <v>1</v>
    <v>705</v>
    <v>28</v>
    <v>88130</v>
    <v>29</v>
    <v>5</v>
    <v>Map</v>
    <v>2207</v>
    <v>88130 is a postal code in Portales, New Mexico, United States</v>
    <v>88130</v>
    <v>88130</v>
    <v>mdp/vdpid/5088890312709898241</v>
  </rv>
  <rv s="0">
    <v>536870912</v>
    <v>Roosevelt County</v>
    <v>24f2be65-e8e0-a42a-ca3a-4a1eaed8d655</v>
    <v>en-US</v>
    <v>Map</v>
  </rv>
  <rv s="2">
    <fb>18.224603999999999</fb>
    <v>13</v>
  </rv>
  <rv s="3">
    <v>145</v>
    <v>11</v>
    <v>706</v>
    <v>6</v>
    <v>0</v>
    <v>Image of Portales, New Mexico</v>
  </rv>
  <rv s="2">
    <fb>34.182222222222002</fb>
    <v>14</v>
  </rv>
  <rv s="5">
    <v>https://www.bing.com/search?q=portales+new+mexico&amp;form=skydnc</v>
    <v>Learn more on Bing</v>
  </rv>
  <rv s="2">
    <fb>-103.33861111111</fb>
    <v>14</v>
  </rv>
  <rv s="2">
    <fb>12137</fb>
    <v>13</v>
  </rv>
  <rv s="14">
    <v>#VALUE!</v>
    <v>en-US</v>
    <v>334c4d10-e9ec-4577-b369-1e4e3bf72184</v>
    <v>536870912</v>
    <v>1</v>
    <v>707</v>
    <v>95</v>
    <v>Portales, New Mexico</v>
    <v>9</v>
    <v>10</v>
    <v>Map</v>
    <v>11</v>
    <v>12</v>
    <v>2162</v>
    <v>2209</v>
    <v>2210</v>
    <v>6</v>
    <v>Portales is a city in and the county seat of Roosevelt County, New Mexico, United States. Its population was 12,280 at the 2010 census. Portales is located near the larger city of Clovis, and Cannon Air Force Base, a major contributor to the ...</v>
    <v>2211</v>
    <v>2212</v>
    <v>2213</v>
    <v>2214</v>
    <v>Portales, New Mexico</v>
    <v>2215</v>
    <v>76</v>
    <v>Portales, New Mexico</v>
    <v>mdp/vdpid/5088897176302518273</v>
  </rv>
  <rv s="0">
    <v>536870912</v>
    <v>88230</v>
    <v>1777f459-c38c-94c3-7c1f-8274c0e6936e</v>
    <v>en-US</v>
    <v>Map</v>
  </rv>
  <rv s="0">
    <v>536870912</v>
    <v>Dexter</v>
    <v>ea7200cc-d8b4-e9c5-f90f-ffc2277178bf</v>
    <v>en-US</v>
    <v>Map</v>
  </rv>
  <rv s="8">
    <v>#VALUE!</v>
    <v>en-US</v>
    <v>1777f459-c38c-94c3-7c1f-8274c0e6936e</v>
    <v>536870912</v>
    <v>1</v>
    <v>709</v>
    <v>28</v>
    <v>88230</v>
    <v>29</v>
    <v>5</v>
    <v>Map</v>
    <v>2218</v>
    <v>88230 is a postal code in Dexter, New Mexico, United States</v>
    <v>88230</v>
    <v>88230</v>
    <v>mdp/vdpid/5100528094121295873</v>
  </rv>
  <rv s="0">
    <v>536870912</v>
    <v>Chaves County</v>
    <v>bb057bd1-aa38-b063-ab5c-7c0c8884b956</v>
    <v>en-US</v>
    <v>Map</v>
  </rv>
  <rv s="2">
    <fb>2.085467</fb>
    <v>13</v>
  </rv>
  <rv s="3">
    <v>146</v>
    <v>11</v>
    <v>710</v>
    <v>6</v>
    <v>0</v>
    <v>Image of Dexter, New Mexico</v>
  </rv>
  <rv s="2">
    <fb>33.196100000000001</fb>
    <v>14</v>
  </rv>
  <rv s="5">
    <v>https://www.bing.com/search?q=dexter+new+mexico&amp;form=skydnc</v>
    <v>Learn more on Bing</v>
  </rv>
  <rv s="2">
    <fb>-104.37</fb>
    <v>14</v>
  </rv>
  <rv s="2">
    <fb>1074</fb>
    <v>13</v>
  </rv>
  <rv s="14">
    <v>#VALUE!</v>
    <v>en-US</v>
    <v>ea7200cc-d8b4-e9c5-f90f-ffc2277178bf</v>
    <v>536870912</v>
    <v>1</v>
    <v>711</v>
    <v>95</v>
    <v>Dexter, New Mexico</v>
    <v>9</v>
    <v>10</v>
    <v>Map</v>
    <v>11</v>
    <v>12</v>
    <v>2162</v>
    <v>2220</v>
    <v>2221</v>
    <v>6</v>
    <v>Dexter is a town in Chaves County, New Mexico. The population was 1,266 at the time of the 2010 census.</v>
    <v>2222</v>
    <v>2223</v>
    <v>2224</v>
    <v>2225</v>
    <v>Dexter, New Mexico</v>
    <v>2226</v>
    <v>76</v>
    <v>Dexter, New Mexico</v>
    <v>mdp/vdpid/5100533409613086721</v>
  </rv>
  <rv s="0">
    <v>536870912</v>
    <v>10595</v>
    <v>3d7e62e4-517f-c414-c640-09502a398bf4</v>
    <v>en-US</v>
    <v>Map</v>
  </rv>
  <rv s="0">
    <v>536870912</v>
    <v>New York</v>
    <v>60d5dc2b-c915-460b-b722-c9e3485499ca</v>
    <v>en-US</v>
    <v>Map</v>
  </rv>
  <rv s="8">
    <v>#VALUE!</v>
    <v>en-US</v>
    <v>3d7e62e4-517f-c414-c640-09502a398bf4</v>
    <v>536870912</v>
    <v>1</v>
    <v>713</v>
    <v>28</v>
    <v>10595</v>
    <v>29</v>
    <v>5</v>
    <v>Map</v>
    <v>2229</v>
    <v>10595 is a postal code in Valhalla, New York, United States</v>
    <v>10595</v>
    <v>10595</v>
    <v>mdp/vdpid/5487337590191292417</v>
  </rv>
  <rv s="0">
    <v>536870912</v>
    <v>New York</v>
    <v>caeb7b9a-f5d7-4686-8fb5-cf7628296b13</v>
    <v>en-US</v>
    <v>Map</v>
  </rv>
  <rv s="2">
    <fb>1213.369839</fb>
    <v>13</v>
  </rv>
  <rv s="3">
    <v>147</v>
    <v>11</v>
    <v>714</v>
    <v>6</v>
    <v>0</v>
    <v>Image of New York City</v>
  </rv>
  <rv s="2">
    <fb>40.700000000000003</fb>
    <v>14</v>
  </rv>
  <rv s="0">
    <v>805306368</v>
    <v>Eric Adams (Mayor)</v>
    <v>d104f492-36f0-3246-f9f7-c35dae370b2c</v>
    <v>en-US</v>
    <v>Generic</v>
  </rv>
  <rv s="4">
    <v>134</v>
  </rv>
  <rv s="5">
    <v>https://www.bing.com/search?q=new+york+city&amp;form=skydnc</v>
    <v>Learn more on Bing</v>
  </rv>
  <rv s="2">
    <fb>-74</fb>
    <v>14</v>
  </rv>
  <rv s="2">
    <fb>8804190</fb>
    <v>13</v>
  </rv>
  <rv s="10">
    <v>#VALUE!</v>
    <v>en-US</v>
    <v>60d5dc2b-c915-460b-b722-c9e3485499ca</v>
    <v>536870912</v>
    <v>1</v>
    <v>715</v>
    <v>35</v>
    <v>New York City</v>
    <v>9</v>
    <v>10</v>
    <v>Map</v>
    <v>11</v>
    <v>12</v>
    <v>2231</v>
    <v>2232</v>
    <v>6</v>
    <v>New York, often called New York City or simply NYC, is the most populous city in the United States, located at the southern tip of New York State on one of the world's largest natural harbors. The city comprises five boroughs, each of which is ...</v>
    <v>2233</v>
    <v>2234</v>
    <v>2236</v>
    <v>2237</v>
    <v>2238</v>
    <v>New York City</v>
    <v>2239</v>
    <v>564</v>
    <v>New York City</v>
    <v>mdp/vdpid/5487505297524129794</v>
  </rv>
  <rv s="2">
    <fb>141300</fb>
    <v>13</v>
  </rv>
  <rv s="2">
    <fb>33711</fb>
    <v>13</v>
  </rv>
  <rv s="0">
    <v>536870912</v>
    <v>Albany</v>
    <v>62ca8245-972e-448d-af38-345d4a958798</v>
    <v>en-US</v>
    <v>Map</v>
  </rv>
  <rv s="2">
    <fb>7262279</fb>
    <v>13</v>
  </rv>
  <rv s="2">
    <fb>8231687</fb>
    <v>13</v>
  </rv>
  <rv s="3">
    <v>148</v>
    <v>11</v>
    <v>716</v>
    <v>6</v>
    <v>0</v>
    <v>Image of New York</v>
  </rv>
  <rv s="0">
    <v>536870912</v>
    <v>New York City</v>
    <v>60d5dc2b-c915-460b-b722-c9e3485499ca</v>
    <v>en-US</v>
    <v>Map</v>
  </rv>
  <rv s="0">
    <v>805306368</v>
    <v>Kathy Hochul (Governor)</v>
    <v>df92839d-3205-3454-b70c-aeefc37041a6</v>
    <v>en-US</v>
    <v>Generic</v>
  </rv>
  <rv s="0">
    <v>805306368</v>
    <v>Antonio Delgado (Lieutenant governor)</v>
    <v>c20a119d-42bf-2146-a5a5-f4ec19b8a648</v>
    <v>en-US</v>
    <v>Generic</v>
  </rv>
  <rv s="0">
    <v>805306368</v>
    <v>Chuck Schumer (Senate)</v>
    <v>d606edaa-bebe-be4b-5e66-17b8a58806b2</v>
    <v>en-US</v>
    <v>Generic</v>
  </rv>
  <rv s="0">
    <v>805306368</v>
    <v>Kirsten Gillibrand (Senate)</v>
    <v>ae592704-1bd7-e270-aa09-cb6ec83b3467</v>
    <v>en-US</v>
    <v>Generic</v>
  </rv>
  <rv s="4">
    <v>135</v>
  </rv>
  <rv s="5">
    <v>https://www.bing.com/search?q=new+york+state&amp;form=skydnc</v>
    <v>Learn more on Bing</v>
  </rv>
  <rv s="2">
    <fb>1132</fb>
    <v>22</v>
  </rv>
  <rv s="2">
    <fb>59269</fb>
    <v>22</v>
  </rv>
  <rv s="2">
    <fb>283400</fb>
    <v>22</v>
  </rv>
  <rv s="2">
    <fb>20201249</fb>
    <v>13</v>
  </rv>
  <rv s="2">
    <fb>0.01</fb>
    <v>25</v>
  </rv>
  <rv s="2">
    <fb>0.34200000000000003</fb>
    <v>24</v>
  </rv>
  <rv s="2">
    <fb>0.17600000000000002</fb>
    <v>24</v>
  </rv>
  <rv s="2">
    <fb>0.22500000000000001</fb>
    <v>24</v>
  </rv>
  <rv s="2">
    <fb>0.85599999999999998</fb>
    <v>24</v>
  </rv>
  <rv s="2">
    <fb>0.63300000000000001</fb>
    <v>24</v>
  </rv>
  <rv s="2">
    <fb>0.70099999999999996</fb>
    <v>24</v>
  </rv>
  <rv s="16">
    <v>#VALUE!</v>
    <v>en-US</v>
    <v>caeb7b9a-f5d7-4686-8fb5-cf7628296b13</v>
    <v>536870912</v>
    <v>1</v>
    <v>719</v>
    <v>191</v>
    <v>New York</v>
    <v>9</v>
    <v>10</v>
    <v>Map</v>
    <v>11</v>
    <v>21</v>
    <v>US-NY</v>
    <v>2241</v>
    <v>2242</v>
    <v>2243</v>
    <v>6</v>
    <v>New York, sometimes called New York State, is a state in the Northeastern region of the United States. A Mid-Atlantic state, New York borders New England, and has an international border with Canada. With almost 19.6 million residents, it is the ...</v>
    <v>2244</v>
    <v>2245</v>
    <v>2246</v>
    <v>2247</v>
    <v>2252</v>
    <v>2253</v>
    <v>2254</v>
    <v>2255</v>
    <v>2256</v>
    <v>New York</v>
    <v>615</v>
    <v>2257</v>
    <v>925</v>
    <v>762</v>
    <v>2258</v>
    <v>719</v>
    <v>2259</v>
    <v>2260</v>
    <v>2261</v>
    <v>2262</v>
    <v>1386</v>
    <v>2263</v>
    <v>42</v>
    <v>804</v>
    <v>1158</v>
    <v>461</v>
    <v>46</v>
    <v>2264</v>
    <v>564</v>
    <v>New York</v>
    <v>mdp/vdpid/23161</v>
  </rv>
  <rv s="0">
    <v>536870912</v>
    <v>12095</v>
    <v>299970e8-b5bc-3811-da33-c0767aac5944</v>
    <v>en-US</v>
    <v>Map</v>
  </rv>
  <rv s="0">
    <v>536870912</v>
    <v>Johnstown</v>
    <v>32ef49ac-634c-9733-6ed7-e429900de677</v>
    <v>en-US</v>
    <v>Map</v>
  </rv>
  <rv s="9">
    <v>#VALUE!</v>
    <v>en-US</v>
    <v>299970e8-b5bc-3811-da33-c0767aac5944</v>
    <v>536870912</v>
    <v>1</v>
    <v>32</v>
    <v>12095</v>
    <v>29</v>
    <v>5</v>
    <v>Map</v>
    <v>2267</v>
    <v>12095 is a postal code in Johnstown, New York, United States</v>
    <v>12095</v>
    <v>12095</v>
    <v>mdp/vdpid/5486394818277933057</v>
  </rv>
  <rv s="0">
    <v>536870912</v>
    <v>Fulton County</v>
    <v>ebd16c93-021d-e31b-2b8a-4fa3c4b35aff</v>
    <v>en-US</v>
    <v>Map</v>
  </rv>
  <rv s="2">
    <fb>12.494475</fb>
    <v>13</v>
  </rv>
  <rv s="3">
    <v>149</v>
    <v>11</v>
    <v>720</v>
    <v>6</v>
    <v>0</v>
    <v>Image of Johnstown, New York</v>
  </rv>
  <rv s="2">
    <fb>43.007199999999997</fb>
    <v>14</v>
  </rv>
  <rv s="0">
    <v>805306368</v>
    <v>Amy Praught (Mayor)</v>
    <v>2074acaa-4d8a-eea3-bbac-26ec2e03b839</v>
    <v>en-US</v>
    <v>Generic</v>
  </rv>
  <rv s="4">
    <v>136</v>
  </rv>
  <rv s="5">
    <v>https://www.bing.com/search?q=johnstown+city+new+york&amp;form=skydnc</v>
    <v>Learn more on Bing</v>
  </rv>
  <rv s="2">
    <fb>-74.372200000000007</fb>
    <v>14</v>
  </rv>
  <rv s="2">
    <fb>8204</fb>
    <v>13</v>
  </rv>
  <rv s="6">
    <v>#VALUE!</v>
    <v>en-US</v>
    <v>32ef49ac-634c-9733-6ed7-e429900de677</v>
    <v>536870912</v>
    <v>1</v>
    <v>721</v>
    <v>8</v>
    <v>Johnstown, New York</v>
    <v>9</v>
    <v>10</v>
    <v>Map</v>
    <v>11</v>
    <v>12</v>
    <v>2231</v>
    <v>2269</v>
    <v>2270</v>
    <v>6</v>
    <v>Johnstown is a city in and the county seat of Fulton County in the U.S. state of New York. The city was named after its founder, Sir William Johnson, Superintendent of Indian Affairs in the Province of New York and a major general during the ...</v>
    <v>2271</v>
    <v>2272</v>
    <v>2274</v>
    <v>2275</v>
    <v>2276</v>
    <v>Johnstown, New York</v>
    <v>2277</v>
    <v>Johnstown, New York</v>
    <v>mdp/vdpid/5486392522215260161</v>
  </rv>
  <rv s="0">
    <v>536870912</v>
    <v>12474</v>
    <v>1d162194-1d31-438c-7dc2-753cc0beab19</v>
    <v>en-US</v>
    <v>Map</v>
  </rv>
  <rv s="0">
    <v>536870912</v>
    <v>Roxbury</v>
    <v>e03a0d49-d2cd-ccb1-1625-bca539899b6e</v>
    <v>en-US</v>
    <v>Map</v>
  </rv>
  <rv s="8">
    <v>#VALUE!</v>
    <v>en-US</v>
    <v>1d162194-1d31-438c-7dc2-753cc0beab19</v>
    <v>536870912</v>
    <v>1</v>
    <v>723</v>
    <v>28</v>
    <v>12474</v>
    <v>29</v>
    <v>5</v>
    <v>Map</v>
    <v>2280</v>
    <v>12474 is a postal code in Roxbury, New York, United States</v>
    <v>12474</v>
    <v>12474</v>
    <v>mdp/vdpid/5486369319744962561</v>
  </rv>
  <rv s="0">
    <v>536870912</v>
    <v>Delaware County</v>
    <v>c7dbb215-5e49-4147-0d0f-d6cb2a8a93b8</v>
    <v>en-US</v>
    <v>Map</v>
  </rv>
  <rv s="2">
    <fb>226.9</fb>
    <v>13</v>
  </rv>
  <rv s="3">
    <v>150</v>
    <v>11</v>
    <v>724</v>
    <v>6</v>
    <v>0</v>
    <v>Image of Roxbury, New York</v>
  </rv>
  <rv s="2">
    <fb>42.300555555556002</fb>
    <v>14</v>
  </rv>
  <rv s="5">
    <v>https://www.bing.com/search?q=roxbury+new+york&amp;form=skydnc</v>
    <v>Learn more on Bing</v>
  </rv>
  <rv s="2">
    <fb>-74.553055555556</fb>
    <v>14</v>
  </rv>
  <rv s="2">
    <fb>2247</fb>
    <v>13</v>
  </rv>
  <rv s="14">
    <v>#VALUE!</v>
    <v>en-US</v>
    <v>e03a0d49-d2cd-ccb1-1625-bca539899b6e</v>
    <v>536870912</v>
    <v>1</v>
    <v>725</v>
    <v>95</v>
    <v>Roxbury, New York</v>
    <v>9</v>
    <v>10</v>
    <v>Map</v>
    <v>11</v>
    <v>12</v>
    <v>2231</v>
    <v>2282</v>
    <v>2283</v>
    <v>6</v>
    <v>Roxbury is a town in Delaware County, New York, United States. The population was 2,247 at the 2020 census. The town is at the eastern end of the county.</v>
    <v>2284</v>
    <v>2285</v>
    <v>2286</v>
    <v>2287</v>
    <v>Roxbury, New York</v>
    <v>2288</v>
    <v>564</v>
    <v>Roxbury, New York</v>
    <v>mdp/vdpid/5486462447554396161</v>
  </rv>
  <rv s="0">
    <v>536870912</v>
    <v>13021</v>
    <v>29777d42-7da8-d868-458f-0a1eec0f02cd</v>
    <v>en-US</v>
    <v>Map</v>
  </rv>
  <rv s="0">
    <v>536870912</v>
    <v>Auburn</v>
    <v>04830e08-777c-1281-ac37-f798858f5daa</v>
    <v>en-US</v>
    <v>Map</v>
  </rv>
  <rv s="8">
    <v>#VALUE!</v>
    <v>en-US</v>
    <v>29777d42-7da8-d868-458f-0a1eec0f02cd</v>
    <v>536870912</v>
    <v>1</v>
    <v>728</v>
    <v>28</v>
    <v>13021</v>
    <v>29</v>
    <v>5</v>
    <v>Map</v>
    <v>2291</v>
    <v>13021 is a postal code in Auburn, New York, United States</v>
    <v>13021</v>
    <v>13021</v>
    <v>mdp/vdpid/5485913168179888129</v>
  </rv>
  <rv s="0">
    <v>536870912</v>
    <v>Cayuga County</v>
    <v>df86621b-a0a3-c379-f34d-e5e62e6d23da</v>
    <v>en-US</v>
    <v>Map</v>
  </rv>
  <rv s="2">
    <fb>21.784448999999999</fb>
    <v>13</v>
  </rv>
  <rv s="3">
    <v>151</v>
    <v>11</v>
    <v>729</v>
    <v>6</v>
    <v>0</v>
    <v>Image of Auburn, New York</v>
  </rv>
  <rv s="2">
    <fb>42.931661111110998</fb>
    <v>14</v>
  </rv>
  <rv s="0">
    <v>805306368</v>
    <v>Michael D. Quill Sr. (Mayor)</v>
    <v>b01f7a7d-b9c9-8461-449e-6910e11e7c2b</v>
    <v>en-US</v>
    <v>Generic</v>
  </rv>
  <rv s="4">
    <v>137</v>
  </rv>
  <rv s="5">
    <v>https://www.bing.com/search?q=auburn+new+york&amp;form=skydnc</v>
    <v>Learn more on Bing</v>
  </rv>
  <rv s="2">
    <fb>-76.564769444443996</fb>
    <v>14</v>
  </rv>
  <rv s="2">
    <fb>26866</fb>
    <v>13</v>
  </rv>
  <rv s="6">
    <v>#VALUE!</v>
    <v>en-US</v>
    <v>04830e08-777c-1281-ac37-f798858f5daa</v>
    <v>536870912</v>
    <v>1</v>
    <v>730</v>
    <v>8</v>
    <v>Auburn, New York</v>
    <v>9</v>
    <v>10</v>
    <v>Map</v>
    <v>11</v>
    <v>12</v>
    <v>2231</v>
    <v>2293</v>
    <v>2294</v>
    <v>6</v>
    <v>Auburn is a city in Cayuga County, New York, United States. Located at the north end of Owasco Lake, one of the Finger Lakes in Central New York, the city had a population of 26,866 at the 2020 census. It is the largest city of Cayuga County, ...</v>
    <v>2295</v>
    <v>2296</v>
    <v>2298</v>
    <v>2299</v>
    <v>2300</v>
    <v>Auburn, New York</v>
    <v>2301</v>
    <v>Auburn, New York</v>
    <v>mdp/vdpid/5485865685437382657</v>
  </rv>
  <rv s="0">
    <v>536870912</v>
    <v>13411</v>
    <v>d919706e-b684-dd79-a534-5fbfc2a9e38f</v>
    <v>en-US</v>
    <v>Map</v>
  </rv>
  <rv s="0">
    <v>536870912</v>
    <v>New Berlin</v>
    <v>0070a0c9-e522-8566-cd2e-8a28def5b638</v>
    <v>en-US</v>
    <v>Map</v>
  </rv>
  <rv s="9">
    <v>#VALUE!</v>
    <v>en-US</v>
    <v>d919706e-b684-dd79-a534-5fbfc2a9e38f</v>
    <v>536870912</v>
    <v>1</v>
    <v>32</v>
    <v>13411</v>
    <v>29</v>
    <v>5</v>
    <v>Map</v>
    <v>2304</v>
    <v>13411 is a postal code in New Berlin, New York, United States</v>
    <v>13411</v>
    <v>13411</v>
    <v>mdp/vdpid/5486316034551971841</v>
  </rv>
  <rv s="0">
    <v>536870912</v>
    <v>Chenango County</v>
    <v>f9b4a7ea-8933-d322-8d8f-d8fea5e0390b</v>
    <v>en-US</v>
    <v>Map</v>
  </rv>
  <rv s="2">
    <fb>2.759671</fb>
    <v>13</v>
  </rv>
  <rv s="3">
    <v>152</v>
    <v>11</v>
    <v>731</v>
    <v>6</v>
    <v>0</v>
    <v>Image of New Berlin (village), New York</v>
  </rv>
  <rv s="2">
    <fb>42.616700000000002</fb>
    <v>14</v>
  </rv>
  <rv s="5">
    <v>https://www.bing.com/search?q=new+berlin+village+new+york&amp;form=skydnc</v>
    <v>Learn more on Bing</v>
  </rv>
  <rv s="2">
    <fb>-75.333299999999994</fb>
    <v>14</v>
  </rv>
  <rv s="2">
    <fb>901</fb>
    <v>13</v>
  </rv>
  <rv s="15">
    <v>#VALUE!</v>
    <v>en-US</v>
    <v>0070a0c9-e522-8566-cd2e-8a28def5b638</v>
    <v>536870912</v>
    <v>1</v>
    <v>732</v>
    <v>112</v>
    <v>New Berlin (village), New York</v>
    <v>9</v>
    <v>10</v>
    <v>Map</v>
    <v>11</v>
    <v>12</v>
    <v>2231</v>
    <v>2306</v>
    <v>2307</v>
    <v>6</v>
    <v>New Berlin is a village in Chenango County, New York, United States. The population was 1,028 at the 2010 census. The village is by the eastern town line of the town of New Berlin and is northeast of Norwich.</v>
    <v>2308</v>
    <v>2309</v>
    <v>2310</v>
    <v>2311</v>
    <v>New Berlin (village), New York</v>
    <v>2312</v>
    <v>New Berlin (village), New York</v>
    <v>mdp/vdpid/5486315833477038081</v>
  </rv>
  <rv s="0">
    <v>536870912</v>
    <v>13654</v>
    <v>fa9ef992-e618-59b2-6cef-33037b96b1e1</v>
    <v>en-US</v>
    <v>Map</v>
  </rv>
  <rv s="0">
    <v>536870912</v>
    <v>Heuvelton</v>
    <v>4e489faf-49ca-9770-9eac-3ddb03c3cbf3</v>
    <v>en-US</v>
    <v>Map</v>
  </rv>
  <rv s="8">
    <v>#VALUE!</v>
    <v>en-US</v>
    <v>fa9ef992-e618-59b2-6cef-33037b96b1e1</v>
    <v>536870912</v>
    <v>1</v>
    <v>734</v>
    <v>28</v>
    <v>13654</v>
    <v>29</v>
    <v>5</v>
    <v>Map</v>
    <v>2315</v>
    <v>13654 is a postal code in Heuvelton, New York, United States</v>
    <v>13654</v>
    <v>13654</v>
    <v>mdp/vdpid/5485975160378884097</v>
  </rv>
  <rv s="0">
    <v>536870912</v>
    <v>St. Lawrence County</v>
    <v>766e900f-cf97-d07a-ecf8-953ad2459cbe</v>
    <v>en-US</v>
    <v>Map</v>
  </rv>
  <rv s="2">
    <fb>2.2999999999999998</fb>
    <v>13</v>
  </rv>
  <rv s="3">
    <v>153</v>
    <v>11</v>
    <v>736</v>
    <v>6</v>
    <v>0</v>
    <v>Image of Heuvelton, New York</v>
  </rv>
  <rv s="2">
    <fb>44.618333999999997</fb>
    <v>14</v>
  </rv>
  <rv s="4">
    <v>138</v>
  </rv>
  <rv s="5">
    <v>https://www.bing.com/search?q=heuvelton+st+lawrence+county+new+york&amp;form=skydnc</v>
    <v>Learn more on Bing</v>
  </rv>
  <rv s="2">
    <fb>-75.406064000000001</fb>
    <v>14</v>
  </rv>
  <rv s="2">
    <fb>722</fb>
    <v>13</v>
  </rv>
  <rv s="6">
    <v>#VALUE!</v>
    <v>en-US</v>
    <v>4e489faf-49ca-9770-9eac-3ddb03c3cbf3</v>
    <v>536870912</v>
    <v>1</v>
    <v>737</v>
    <v>8</v>
    <v>Heuvelton, New York</v>
    <v>9</v>
    <v>10</v>
    <v>Map</v>
    <v>11</v>
    <v>12</v>
    <v>2231</v>
    <v>2317</v>
    <v>2318</v>
    <v>6</v>
    <v>Heuvelton is a small rural, incorporated, village located in St. Lawrence County in the state of New York, United States. It is approximately six miles southeast of the city of Ogdensburg, in the Town of Oswegatchie. It is the only village in ...</v>
    <v>2319</v>
    <v>2320</v>
    <v>2321</v>
    <v>2322</v>
    <v>2323</v>
    <v>Heuvelton, New York</v>
    <v>2324</v>
    <v>Heuvelton, New York</v>
    <v>mdp/vdpid/5485974493937532929</v>
  </rv>
  <rv s="0">
    <v>536870912</v>
    <v>13753</v>
    <v>09d7f7f9-50eb-4301-c051-7c2f905a425b</v>
    <v>en-US</v>
    <v>Map</v>
  </rv>
  <rv s="0">
    <v>536870912</v>
    <v>Delhi</v>
    <v>945af4c6-c6d6-44c9-85a7-7fb9f779581c</v>
    <v>en-US</v>
    <v>Map</v>
  </rv>
  <rv s="9">
    <v>#VALUE!</v>
    <v>en-US</v>
    <v>09d7f7f9-50eb-4301-c051-7c2f905a425b</v>
    <v>536870912</v>
    <v>1</v>
    <v>32</v>
    <v>13753</v>
    <v>29</v>
    <v>5</v>
    <v>Map</v>
    <v>2327</v>
    <v>13753 is a postal code in Delhi, New York, United States</v>
    <v>13753</v>
    <v>13753</v>
    <v>mdp/vdpid/5486360527091269633</v>
  </rv>
  <rv s="2">
    <fb>167.31</fb>
    <v>13</v>
  </rv>
  <rv s="3">
    <v>154</v>
    <v>11</v>
    <v>739</v>
    <v>6</v>
    <v>0</v>
    <v>Image of Delhi, New York</v>
  </rv>
  <rv s="2">
    <fb>42.274166666667</fb>
    <v>14</v>
  </rv>
  <rv s="5">
    <v>https://www.bing.com/search?q=delhi+new+york&amp;form=skydnc</v>
    <v>Learn more on Bing</v>
  </rv>
  <rv s="2">
    <fb>-74.925277777778007</fb>
    <v>14</v>
  </rv>
  <rv s="2">
    <fb>4795</fb>
    <v>13</v>
  </rv>
  <rv s="15">
    <v>#VALUE!</v>
    <v>en-US</v>
    <v>945af4c6-c6d6-44c9-85a7-7fb9f779581c</v>
    <v>536870912</v>
    <v>1</v>
    <v>740</v>
    <v>112</v>
    <v>Delhi, New York</v>
    <v>9</v>
    <v>10</v>
    <v>Map</v>
    <v>11</v>
    <v>12</v>
    <v>2231</v>
    <v>2282</v>
    <v>2329</v>
    <v>6</v>
    <v>Delhi is a town in Delaware County, New York, United States. The population was 4,795 at the 2020 census. The town is in the east-central part of the county and contains the village of Delhi. The State University of New York at Delhi is located ...</v>
    <v>2330</v>
    <v>2331</v>
    <v>2332</v>
    <v>2333</v>
    <v>Delhi, New York</v>
    <v>2334</v>
    <v>Delhi, New York</v>
    <v>mdp/vdpid/5486360317325737985</v>
  </rv>
  <rv s="0">
    <v>536870912</v>
    <v>13856</v>
    <v>59109735-5012-518e-c1bc-9f24892a1d01</v>
    <v>en-US</v>
    <v>Map</v>
  </rv>
  <rv s="0">
    <v>536870912</v>
    <v>Walton</v>
    <v>519fa48b-17f9-46de-8000-0d93dd4c1bb4</v>
    <v>en-US</v>
    <v>Map</v>
  </rv>
  <rv s="9">
    <v>#VALUE!</v>
    <v>en-US</v>
    <v>59109735-5012-518e-c1bc-9f24892a1d01</v>
    <v>536870912</v>
    <v>1</v>
    <v>32</v>
    <v>13856</v>
    <v>29</v>
    <v>5</v>
    <v>Map</v>
    <v>2337</v>
    <v>13856 is a postal code in Walton, New York, United States</v>
    <v>13856</v>
    <v>13856</v>
    <v>mdp/vdpid/5487089164937592833</v>
  </rv>
  <rv s="2">
    <fb>252.83</fb>
    <v>13</v>
  </rv>
  <rv s="3">
    <v>155</v>
    <v>11</v>
    <v>742</v>
    <v>6</v>
    <v>0</v>
    <v>Image of Walton (town), New York</v>
  </rv>
  <rv s="2">
    <fb>42.169722222221999</fb>
    <v>14</v>
  </rv>
  <rv s="5">
    <v>https://www.bing.com/search?q=walton+delaware+county+new+york&amp;form=skydnc</v>
    <v>Learn more on Bing</v>
  </rv>
  <rv s="2">
    <fb>-75.130277777778005</fb>
    <v>14</v>
  </rv>
  <rv s="2">
    <fb>5270</fb>
    <v>13</v>
  </rv>
  <rv s="15">
    <v>#VALUE!</v>
    <v>en-US</v>
    <v>519fa48b-17f9-46de-8000-0d93dd4c1bb4</v>
    <v>536870912</v>
    <v>1</v>
    <v>743</v>
    <v>112</v>
    <v>Walton (town), New York</v>
    <v>9</v>
    <v>10</v>
    <v>Map</v>
    <v>11</v>
    <v>12</v>
    <v>2231</v>
    <v>2282</v>
    <v>2339</v>
    <v>6</v>
    <v>Walton is a town in Delaware County, New York, United States. The population was 5,576 at the 2010 census. The town is in the west-central part of the county and contains the village of Walton. The town claims to be the "Scarecrow Capital of the ...</v>
    <v>2340</v>
    <v>2341</v>
    <v>2342</v>
    <v>2343</v>
    <v>Walton (town), New York</v>
    <v>2344</v>
    <v>Walton (town), New York</v>
    <v>mdp/vdpid/5487108953982631944</v>
  </rv>
  <rv s="0">
    <v>536870912</v>
    <v>14020</v>
    <v>e1debb8f-d33f-da64-0dbd-186594dd370f</v>
    <v>en-US</v>
    <v>Map</v>
  </rv>
  <rv s="0">
    <v>536870912</v>
    <v>Batavia</v>
    <v>62712bd6-073f-fc96-7b60-d59585b3b962</v>
    <v>en-US</v>
    <v>Map</v>
  </rv>
  <rv s="8">
    <v>#VALUE!</v>
    <v>en-US</v>
    <v>e1debb8f-d33f-da64-0dbd-186594dd370f</v>
    <v>536870912</v>
    <v>1</v>
    <v>745</v>
    <v>28</v>
    <v>14020</v>
    <v>29</v>
    <v>5</v>
    <v>Map</v>
    <v>2347</v>
    <v>14020 is a postal code in Batavia, New York, United States</v>
    <v>14020</v>
    <v>14020</v>
    <v>mdp/vdpid/5485700243347472385</v>
  </rv>
  <rv s="0">
    <v>536870912</v>
    <v>Genesee County</v>
    <v>b12c2943-b8dd-618a-45dc-590a84aeb251</v>
    <v>en-US</v>
    <v>Map</v>
  </rv>
  <rv s="2">
    <fb>13.665535</fb>
    <v>13</v>
  </rv>
  <rv s="3">
    <v>156</v>
    <v>11</v>
    <v>746</v>
    <v>6</v>
    <v>0</v>
    <v>Image of Batavia, New York</v>
  </rv>
  <rv s="2">
    <fb>42.998611111111003</fb>
    <v>14</v>
  </rv>
  <rv s="5">
    <v>https://www.bing.com/search?q=batavia+new+york&amp;form=skydnc</v>
    <v>Learn more on Bing</v>
  </rv>
  <rv s="2">
    <fb>-78.184166666666997</fb>
    <v>14</v>
  </rv>
  <rv s="2">
    <fb>15600</fb>
    <v>13</v>
  </rv>
  <rv s="15">
    <v>#VALUE!</v>
    <v>en-US</v>
    <v>62712bd6-073f-fc96-7b60-d59585b3b962</v>
    <v>536870912</v>
    <v>1</v>
    <v>747</v>
    <v>112</v>
    <v>Batavia, New York</v>
    <v>9</v>
    <v>10</v>
    <v>Map</v>
    <v>11</v>
    <v>12</v>
    <v>2231</v>
    <v>2349</v>
    <v>2350</v>
    <v>6</v>
    <v>Batavia is a city in and the county seat of Genesee County, New York, United States. It is located near the center of the county, surrounded by the Town of Batavia, which is a separate municipality. Batavia's population, as of the 2020 census, ...</v>
    <v>2351</v>
    <v>2352</v>
    <v>2353</v>
    <v>2354</v>
    <v>Batavia, New York</v>
    <v>2355</v>
    <v>Batavia, New York</v>
    <v>mdp/vdpid/5485699181433585665</v>
  </rv>
  <rv s="0">
    <v>536870912</v>
    <v>14048</v>
    <v>004c24e1-b04c-cd1b-3535-19dc790cb852</v>
    <v>en-US</v>
    <v>Map</v>
  </rv>
  <rv s="0">
    <v>536870912</v>
    <v>Dunkirk</v>
    <v>bed6b52c-453e-6f9e-57c4-c5f27fc8a0ec</v>
    <v>en-US</v>
    <v>Map</v>
  </rv>
  <rv s="8">
    <v>#VALUE!</v>
    <v>en-US</v>
    <v>004c24e1-b04c-cd1b-3535-19dc790cb852</v>
    <v>536870912</v>
    <v>1</v>
    <v>749</v>
    <v>28</v>
    <v>14048</v>
    <v>29</v>
    <v>5</v>
    <v>Map</v>
    <v>2358</v>
    <v>14048 is a postal code in Dunkirk, New York, United States</v>
    <v>14048</v>
    <v>14048</v>
    <v>mdp/vdpid/5479738933598224385</v>
  </rv>
  <rv s="0">
    <v>536870912</v>
    <v>Chautauqua County</v>
    <v>5e409103-178d-a987-c106-e3d7c70acaf6</v>
    <v>en-US</v>
    <v>Map</v>
  </rv>
  <rv s="2">
    <fb>11.8</fb>
    <v>13</v>
  </rv>
  <rv s="3">
    <v>157</v>
    <v>11</v>
    <v>751</v>
    <v>6</v>
    <v>0</v>
    <v>Image of Dunkirk, New York</v>
  </rv>
  <rv s="2">
    <fb>42.479444444443999</fb>
    <v>14</v>
  </rv>
  <rv s="0">
    <v>805306368</v>
    <v>Kate Wdowiasz (Mayor)</v>
    <v>c727e446-6293-0577-81e3-88b375d5b05f</v>
    <v>en-US</v>
    <v>Generic</v>
  </rv>
  <rv s="4">
    <v>139</v>
  </rv>
  <rv s="5">
    <v>https://www.bing.com/search?q=dunkirk+new+york&amp;form=skydnc</v>
    <v>Learn more on Bing</v>
  </rv>
  <rv s="2">
    <fb>-79.333888888889007</fb>
    <v>14</v>
  </rv>
  <rv s="2">
    <fb>12743</fb>
    <v>13</v>
  </rv>
  <rv s="6">
    <v>#VALUE!</v>
    <v>en-US</v>
    <v>bed6b52c-453e-6f9e-57c4-c5f27fc8a0ec</v>
    <v>536870912</v>
    <v>1</v>
    <v>752</v>
    <v>8</v>
    <v>Dunkirk, New York</v>
    <v>9</v>
    <v>10</v>
    <v>Map</v>
    <v>11</v>
    <v>12</v>
    <v>2231</v>
    <v>2360</v>
    <v>2361</v>
    <v>6</v>
    <v>Dunkirk is a city in Chautauqua County, New York, United States. It was settled around 1805 and incorporated in 1880. The population was 12,743 as of the 2020 census. Dunkirk is bordered on the north by Lake Erie. It shares a border with the ...</v>
    <v>2362</v>
    <v>2363</v>
    <v>2365</v>
    <v>2366</v>
    <v>2367</v>
    <v>Dunkirk, New York</v>
    <v>2368</v>
    <v>Dunkirk, New York</v>
    <v>mdp/vdpid/5479738210751873026</v>
  </rv>
  <rv s="0">
    <v>536870912</v>
    <v>14059</v>
    <v>d99a8736-effe-e7cc-d08e-773f857c8906</v>
    <v>en-US</v>
    <v>Map</v>
  </rv>
  <rv s="8">
    <v>#VALUE!</v>
    <v>en-US</v>
    <v>d99a8736-effe-e7cc-d08e-773f857c8906</v>
    <v>536870912</v>
    <v>1</v>
    <v>755</v>
    <v>28</v>
    <v>14059</v>
    <v>29</v>
    <v>5</v>
    <v>Map</v>
    <v>2229</v>
    <v>14059 is a postal code in New York, New York, United States</v>
    <v>14059</v>
    <v>14059</v>
    <v>mdp/vdpid/5485738007216521217</v>
  </rv>
  <rv s="0">
    <v>536870912</v>
    <v>14224</v>
    <v>7e9a54c5-f55c-536c-3478-0ec000ccb953</v>
    <v>en-US</v>
    <v>Map</v>
  </rv>
  <rv s="0">
    <v>536870912</v>
    <v>Buffalo</v>
    <v>9caf1145-79ab-410b-9d75-d35af600fa91</v>
    <v>en-US</v>
    <v>Map</v>
  </rv>
  <rv s="8">
    <v>#VALUE!</v>
    <v>en-US</v>
    <v>7e9a54c5-f55c-536c-3478-0ec000ccb953</v>
    <v>536870912</v>
    <v>1</v>
    <v>758</v>
    <v>28</v>
    <v>14224</v>
    <v>29</v>
    <v>5</v>
    <v>Map</v>
    <v>2373</v>
    <v>14224 is a postal code in Buffalo, New York, United States</v>
    <v>14224</v>
    <v>14224</v>
    <v>mdp/vdpid/5479732499519111169</v>
  </rv>
  <rv s="0">
    <v>536870912</v>
    <v>Erie County</v>
    <v>807c8ee4-9b6d-04f3-5b48-e69a881e041d</v>
    <v>en-US</v>
    <v>Map</v>
  </rv>
  <rv s="2">
    <fb>135.95586599999999</fb>
    <v>13</v>
  </rv>
  <rv s="3">
    <v>158</v>
    <v>11</v>
    <v>759</v>
    <v>6</v>
    <v>0</v>
    <v>Image of Buffalo, New York</v>
  </rv>
  <rv s="2">
    <fb>42.886388888888902</fb>
    <v>14</v>
  </rv>
  <rv s="0">
    <v>805306368</v>
    <v>Byron Brown (Mayor)</v>
    <v>0bf286e8-0885-b8a4-7bc4-3fb268db6546</v>
    <v>en-US</v>
    <v>Generic</v>
  </rv>
  <rv s="4">
    <v>140</v>
  </rv>
  <rv s="5">
    <v>https://www.bing.com/search?q=buffalo+new+york&amp;form=skydnc</v>
    <v>Learn more on Bing</v>
  </rv>
  <rv s="2">
    <fb>-78.878055555555605</fb>
    <v>14</v>
  </rv>
  <rv s="2">
    <fb>278349</fb>
    <v>13</v>
  </rv>
  <rv s="12">
    <v>#VALUE!</v>
    <v>en-US</v>
    <v>9caf1145-79ab-410b-9d75-d35af600fa91</v>
    <v>536870912</v>
    <v>1</v>
    <v>760</v>
    <v>50</v>
    <v>Buffalo, New York</v>
    <v>9</v>
    <v>10</v>
    <v>Map</v>
    <v>11</v>
    <v>12</v>
    <v>2231</v>
    <v>2375</v>
    <v>2376</v>
    <v>6</v>
    <v>Buffalo is a city in the U.S. state of New York and the county seat of Erie County. It lies in Western New York at the eastern end of Lake Erie, at the head of the Niagara River on the Canada–United States border. With a population of 278,349 ...</v>
    <v>2377</v>
    <v>2378</v>
    <v>2380</v>
    <v>2381</v>
    <v>2382</v>
    <v>Buffalo, New York</v>
    <v>2383</v>
    <v>564</v>
    <v>Buffalo, New York</v>
    <v>mdp/vdpid/5479730812167389185</v>
  </rv>
  <rv s="0">
    <v>536870912</v>
    <v>14739</v>
    <v>80373a1c-8718-f598-164e-33872a54cf8b</v>
    <v>en-US</v>
    <v>Map</v>
  </rv>
  <rv s="0">
    <v>536870912</v>
    <v>Friendship</v>
    <v>64bdaf69-47d3-c68e-b31c-7de64e4b2593</v>
    <v>en-US</v>
    <v>Map</v>
  </rv>
  <rv s="8">
    <v>#VALUE!</v>
    <v>en-US</v>
    <v>80373a1c-8718-f598-164e-33872a54cf8b</v>
    <v>536870912</v>
    <v>1</v>
    <v>762</v>
    <v>28</v>
    <v>14739</v>
    <v>29</v>
    <v>5</v>
    <v>Map</v>
    <v>2386</v>
    <v>14739 is a postal code in Friendship, New York, United States</v>
    <v>14739</v>
    <v>14739</v>
    <v>mdp/vdpid/5486523081503539201</v>
  </rv>
  <rv s="0">
    <v>536870912</v>
    <v>Allegany County</v>
    <v>299103e5-8727-4c7b-4dd4-d76c9b8cf85d</v>
    <v>en-US</v>
    <v>Map</v>
  </rv>
  <rv s="2">
    <fb>93.757569594200007</fb>
    <v>13</v>
  </rv>
  <rv s="3">
    <v>159</v>
    <v>11</v>
    <v>764</v>
    <v>6</v>
    <v>0</v>
    <v>Image of Friendship, New York</v>
  </rv>
  <rv s="2">
    <fb>42.216947300000001</fb>
    <v>14</v>
  </rv>
  <rv s="5">
    <v>https://www.bing.com/search?q=friendship+new+york&amp;form=skydnc</v>
    <v>Learn more on Bing</v>
  </rv>
  <rv s="2">
    <fb>-78.132846999999998</fb>
    <v>14</v>
  </rv>
  <rv s="2">
    <fb>1944</fb>
    <v>13</v>
  </rv>
  <rv s="15">
    <v>#VALUE!</v>
    <v>en-US</v>
    <v>64bdaf69-47d3-c68e-b31c-7de64e4b2593</v>
    <v>536870912</v>
    <v>1</v>
    <v>765</v>
    <v>112</v>
    <v>Friendship, New York</v>
    <v>9</v>
    <v>10</v>
    <v>Map</v>
    <v>11</v>
    <v>12</v>
    <v>2231</v>
    <v>2388</v>
    <v>2389</v>
    <v>6</v>
    <v>Friendship is a town in Allegany County, New York, United States. The population was 1,960 at the 2020 census. The town's name was adopted to mark the resolution of earlier conflicts. Friendship is near the center of Allegany County and is ...</v>
    <v>2390</v>
    <v>2391</v>
    <v>2392</v>
    <v>2393</v>
    <v>Friendship, New York</v>
    <v>2394</v>
    <v>Friendship, New York</v>
    <v>mdp/vdpid/5486521953906851841</v>
  </rv>
  <rv s="0">
    <v>536870912</v>
    <v>27105</v>
    <v>05018a58-4491-5893-b1d1-697cdcf3be21</v>
    <v>en-US</v>
    <v>Map</v>
  </rv>
  <rv s="0">
    <v>536870912</v>
    <v>Winston-Salem</v>
    <v>248accf1-966c-491f-a64f-a161d30995a7</v>
    <v>en-US</v>
    <v>Map</v>
  </rv>
  <rv s="8">
    <v>#VALUE!</v>
    <v>en-US</v>
    <v>05018a58-4491-5893-b1d1-697cdcf3be21</v>
    <v>536870912</v>
    <v>1</v>
    <v>768</v>
    <v>28</v>
    <v>27105</v>
    <v>29</v>
    <v>5</v>
    <v>Map</v>
    <v>2397</v>
    <v>27105 is a postal code in Winston-Salem, North Carolina, United States</v>
    <v>27105</v>
    <v>27105</v>
    <v>mdp/vdpid/5484886469250121730</v>
  </rv>
  <rv s="0">
    <v>536870912</v>
    <v>North Carolina</v>
    <v>9e2bf053-dd80-4646-8f26-65075e7085c0</v>
    <v>en-US</v>
    <v>Map</v>
  </rv>
  <rv s="0">
    <v>536870912</v>
    <v>Forsyth County</v>
    <v>2de416b8-34cd-711d-4cbf-bce0eba891bf</v>
    <v>en-US</v>
    <v>Map</v>
  </rv>
  <rv s="2">
    <fb>346.34605199999999</fb>
    <v>13</v>
  </rv>
  <rv s="3">
    <v>160</v>
    <v>11</v>
    <v>769</v>
    <v>6</v>
    <v>0</v>
    <v>Image of Winston-Salem, North Carolina</v>
  </rv>
  <rv s="2">
    <fb>36.102499999999999</fb>
    <v>14</v>
  </rv>
  <rv s="0">
    <v>805306368</v>
    <v>Allen Joines (Mayor)</v>
    <v>babd5f6b-dc15-e148-4d85-9c57eede8737</v>
    <v>en-US</v>
    <v>Generic</v>
  </rv>
  <rv s="4">
    <v>141</v>
  </rv>
  <rv s="5">
    <v>https://www.bing.com/search?q=winston-salem+north+carolina&amp;form=skydnc</v>
    <v>Learn more on Bing</v>
  </rv>
  <rv s="2">
    <fb>-80.260555555555996</fb>
    <v>14</v>
  </rv>
  <rv s="2">
    <fb>249545</fb>
    <v>13</v>
  </rv>
  <rv s="12">
    <v>#VALUE!</v>
    <v>en-US</v>
    <v>248accf1-966c-491f-a64f-a161d30995a7</v>
    <v>536870912</v>
    <v>1</v>
    <v>770</v>
    <v>50</v>
    <v>Winston-Salem, North Carolina</v>
    <v>9</v>
    <v>10</v>
    <v>Map</v>
    <v>11</v>
    <v>12</v>
    <v>2399</v>
    <v>2400</v>
    <v>2401</v>
    <v>6</v>
    <v>Winston-Salem is a city in and the county seat of Forsyth County, North Carolina, United States. In the 2020 census, the population was 249,545, making it the fifth-most populous city in North Carolina, and the 90th-most populous city in the ...</v>
    <v>2402</v>
    <v>2403</v>
    <v>2405</v>
    <v>2406</v>
    <v>2407</v>
    <v>Winston-Salem, North Carolina</v>
    <v>2408</v>
    <v>564</v>
    <v>Winston-Salem, North Carolina</v>
    <v>mdp/vdpid/5484886919533821953</v>
  </rv>
  <rv s="2">
    <fb>139390</fb>
    <v>13</v>
  </rv>
  <rv s="2">
    <fb>60550</fb>
    <v>13</v>
  </rv>
  <rv s="0">
    <v>536870912</v>
    <v>Raleigh</v>
    <v>7b706445-83c5-46a4-bb70-cff23cd555d3</v>
    <v>en-US</v>
    <v>Map</v>
  </rv>
  <rv s="2">
    <fb>3775581</fb>
    <v>13</v>
  </rv>
  <rv s="2">
    <fb>4540498</fb>
    <v>13</v>
  </rv>
  <rv s="3">
    <v>161</v>
    <v>11</v>
    <v>771</v>
    <v>6</v>
    <v>0</v>
    <v>Image of North Carolina</v>
  </rv>
  <rv s="0">
    <v>536870912</v>
    <v>Charlotte</v>
    <v>e6558399-4151-4390-ad12-f2a72b268ce7</v>
    <v>en-US</v>
    <v>Map</v>
  </rv>
  <rv s="0">
    <v>805306368</v>
    <v>Roy Cooper (Governor)</v>
    <v>820bd6b0-5fb7-750e-f669-ed2a8611d0dd</v>
    <v>en-US</v>
    <v>Generic</v>
  </rv>
  <rv s="0">
    <v>805306368</v>
    <v>Mark Robinson (Lieutenant governor)</v>
    <v>d93d9a6d-8231-1646-b92c-00ca50d3db23</v>
    <v>en-US</v>
    <v>Generic</v>
  </rv>
  <rv s="4">
    <v>142</v>
  </rv>
  <rv s="5">
    <v>https://www.bing.com/search?q=north+carolina&amp;form=skydnc</v>
    <v>Learn more on Bing</v>
  </rv>
  <rv s="2">
    <fb>797</fb>
    <v>22</v>
  </rv>
  <rv s="2">
    <fb>46868</fb>
    <v>22</v>
  </rv>
  <rv s="2">
    <fb>154900</fb>
    <v>22</v>
  </rv>
  <rv s="2">
    <fb>2.54</fb>
    <v>23</v>
  </rv>
  <rv s="2">
    <fb>10439388</fb>
    <v>13</v>
  </rv>
  <rv s="2">
    <fb>0.151</fb>
    <v>24</v>
  </rv>
  <rv s="2">
    <fb>0.28399999999999997</fb>
    <v>24</v>
  </rv>
  <rv s="2">
    <fb>0.221</fb>
    <v>24</v>
  </rv>
  <rv s="2">
    <fb>0.61799999999999999</fb>
    <v>24</v>
  </rv>
  <rv s="2">
    <fb>0.22800000000000001</fb>
    <v>24</v>
  </rv>
  <rv s="2">
    <fb>0.71200000000000008</fb>
    <v>24</v>
  </rv>
  <rv s="7">
    <v>#VALUE!</v>
    <v>en-US</v>
    <v>9e2bf053-dd80-4646-8f26-65075e7085c0</v>
    <v>536870912</v>
    <v>1</v>
    <v>774</v>
    <v>20</v>
    <v>North Carolina</v>
    <v>9</v>
    <v>10</v>
    <v>Map</v>
    <v>11</v>
    <v>21</v>
    <v>US-NC</v>
    <v>2410</v>
    <v>2411</v>
    <v>2412</v>
    <v>6</v>
    <v>North Carolina is a state in the Southeastern region of the United States. It is bordered by Virginia to the north, the Atlantic Ocean to the east, South Carolina to the south, Georgia to the southwest, and Tennessee to the west. The state is ...</v>
    <v>2413</v>
    <v>2414</v>
    <v>2415</v>
    <v>2416</v>
    <v>2419</v>
    <v>2420</v>
    <v>2421</v>
    <v>2422</v>
    <v>2423</v>
    <v>North Carolina</v>
    <v>29</v>
    <v>2424</v>
    <v>2425</v>
    <v>226</v>
    <v>2426</v>
    <v>455</v>
    <v>619</v>
    <v>2427</v>
    <v>2428</v>
    <v>1702</v>
    <v>1074</v>
    <v>1954</v>
    <v>2429</v>
    <v>42</v>
    <v>617</v>
    <v>771</v>
    <v>2430</v>
    <v>46</v>
    <v>2431</v>
    <v>564</v>
    <v>North Carolina</v>
    <v>mdp/vdpid/23611</v>
  </rv>
  <rv s="0">
    <v>536870912</v>
    <v>27209</v>
    <v>8d5fe448-6600-ed8f-18a7-564fc70c84d2</v>
    <v>en-US</v>
    <v>Map</v>
  </rv>
  <rv s="0">
    <v>536870912</v>
    <v>Biscoe</v>
    <v>8a7ac45c-01dd-cf62-2c9e-7529b41ffa78</v>
    <v>en-US</v>
    <v>Map</v>
  </rv>
  <rv s="8">
    <v>#VALUE!</v>
    <v>en-US</v>
    <v>8d5fe448-6600-ed8f-18a7-564fc70c84d2</v>
    <v>536870912</v>
    <v>1</v>
    <v>776</v>
    <v>28</v>
    <v>27209</v>
    <v>29</v>
    <v>5</v>
    <v>Map</v>
    <v>2434</v>
    <v>27209 is a postal code in Biscoe, North Carolina, United States</v>
    <v>27209</v>
    <v>27209</v>
    <v>mdp/vdpid/5485063766422847489</v>
  </rv>
  <rv s="0">
    <v>536870912</v>
    <v>Montgomery County</v>
    <v>e5caf56a-1865-5354-9c02-00671f6be4c2</v>
    <v>en-US</v>
    <v>Map</v>
  </rv>
  <rv s="2">
    <fb>5.877586</fb>
    <v>13</v>
  </rv>
  <rv s="3">
    <v>162</v>
    <v>11</v>
    <v>777</v>
    <v>6</v>
    <v>0</v>
    <v>Image of Biscoe, North Carolina</v>
  </rv>
  <rv s="2">
    <fb>35.360599999999998</fb>
    <v>14</v>
  </rv>
  <rv s="5">
    <v>https://www.bing.com/search?q=biscoe+north+carolina&amp;form=skydnc</v>
    <v>Learn more on Bing</v>
  </rv>
  <rv s="2">
    <fb>-79.780299999999997</fb>
    <v>14</v>
  </rv>
  <rv s="2">
    <fb>1848</fb>
    <v>13</v>
  </rv>
  <rv s="15">
    <v>#VALUE!</v>
    <v>en-US</v>
    <v>8a7ac45c-01dd-cf62-2c9e-7529b41ffa78</v>
    <v>536870912</v>
    <v>1</v>
    <v>778</v>
    <v>112</v>
    <v>Biscoe, North Carolina</v>
    <v>9</v>
    <v>10</v>
    <v>Map</v>
    <v>11</v>
    <v>12</v>
    <v>2399</v>
    <v>2436</v>
    <v>2437</v>
    <v>6</v>
    <v>Biscoe is a town in Montgomery County, North Carolina, United States. The population was 1,700 at the 2010 census. The town is named after Henry Biscoe, an important customer of the local lumber business.</v>
    <v>2438</v>
    <v>2439</v>
    <v>2440</v>
    <v>2441</v>
    <v>Biscoe, North Carolina</v>
    <v>2442</v>
    <v>Biscoe, North Carolina</v>
    <v>mdp/vdpid/5485060324090445825</v>
  </rv>
  <rv s="0">
    <v>536870912</v>
    <v>27263</v>
    <v>5dd31118-89d8-f989-de8e-b8f4962a756c</v>
    <v>en-US</v>
    <v>Map</v>
  </rv>
  <rv s="0">
    <v>536870912</v>
    <v>High Point</v>
    <v>61e92b4d-91cc-4291-8181-e9542751d336</v>
    <v>en-US</v>
    <v>Map</v>
  </rv>
  <rv s="8">
    <v>#VALUE!</v>
    <v>en-US</v>
    <v>5dd31118-89d8-f989-de8e-b8f4962a756c</v>
    <v>536870912</v>
    <v>1</v>
    <v>781</v>
    <v>28</v>
    <v>27263</v>
    <v>29</v>
    <v>5</v>
    <v>Map</v>
    <v>2445</v>
    <v>27263 is a postal code in High Point, North Carolina, United States</v>
    <v>27263</v>
    <v>27263</v>
    <v>mdp/vdpid/5485035284280115201</v>
  </rv>
  <rv s="2">
    <fb>146.89801600000001</fb>
    <v>13</v>
  </rv>
  <rv s="3">
    <v>163</v>
    <v>11</v>
    <v>782</v>
    <v>6</v>
    <v>0</v>
    <v>Image of High Point, North Carolina</v>
  </rv>
  <rv s="2">
    <fb>35.970555555555997</fb>
    <v>14</v>
  </rv>
  <rv s="0">
    <v>805306368</v>
    <v>Jay W. Wagner (Mayor)</v>
    <v>fd2861ae-c07d-3b57-3e6d-6476f62872f7</v>
    <v>en-US</v>
    <v>Generic</v>
  </rv>
  <rv s="4">
    <v>143</v>
  </rv>
  <rv s="5">
    <v>https://www.bing.com/search?q=high+point+north+carolina&amp;form=skydnc</v>
    <v>Learn more on Bing</v>
  </rv>
  <rv s="2">
    <fb>-79.997500000000002</fb>
    <v>14</v>
  </rv>
  <rv s="2">
    <fb>114059</fb>
    <v>13</v>
  </rv>
  <rv s="12">
    <v>#VALUE!</v>
    <v>en-US</v>
    <v>61e92b4d-91cc-4291-8181-e9542751d336</v>
    <v>536870912</v>
    <v>1</v>
    <v>783</v>
    <v>50</v>
    <v>High Point, North Carolina</v>
    <v>9</v>
    <v>10</v>
    <v>Map</v>
    <v>11</v>
    <v>12</v>
    <v>2399</v>
    <v>2400</v>
    <v>2447</v>
    <v>6</v>
    <v>High Point is a city in the Piedmont Triad region of the U.S. state of North Carolina. Most of the city is in Guilford County, with parts extending into Randolph, Davidson, and Forsyth counties. High Point is North Carolina's only city that ...</v>
    <v>2448</v>
    <v>2449</v>
    <v>2451</v>
    <v>2452</v>
    <v>2453</v>
    <v>High Point, North Carolina</v>
    <v>2454</v>
    <v>564</v>
    <v>High Point, North Carolina</v>
    <v>mdp/vdpid/5484985042155339777</v>
  </rv>
  <rv s="0">
    <v>536870912</v>
    <v>28806</v>
    <v>734f85f3-8263-898f-5b4a-da5b342df588</v>
    <v>en-US</v>
    <v>Map</v>
  </rv>
  <rv s="0">
    <v>536870912</v>
    <v>Asheville</v>
    <v>379d6863-1ef3-4b79-a71a-57e61261b568</v>
    <v>en-US</v>
    <v>Map</v>
  </rv>
  <rv s="8">
    <v>#VALUE!</v>
    <v>en-US</v>
    <v>734f85f3-8263-898f-5b4a-da5b342df588</v>
    <v>536870912</v>
    <v>1</v>
    <v>786</v>
    <v>28</v>
    <v>28806</v>
    <v>29</v>
    <v>5</v>
    <v>Map</v>
    <v>2457</v>
    <v>28806 is a postal code in Asheville, North Carolina, United States</v>
    <v>28806</v>
    <v>28806</v>
    <v>mdp/vdpid/5484490323377782785</v>
  </rv>
  <rv s="0">
    <v>536870912</v>
    <v>Buncombe County</v>
    <v>7ea46a1c-d918-94b5-419f-27ae0ddaf62c</v>
    <v>en-US</v>
    <v>Map</v>
  </rv>
  <rv s="2">
    <fb>118.902033</fb>
    <v>13</v>
  </rv>
  <rv s="3">
    <v>164</v>
    <v>11</v>
    <v>787</v>
    <v>6</v>
    <v>0</v>
    <v>Image of Asheville, North Carolina</v>
  </rv>
  <rv s="2">
    <fb>35.595555555555599</fb>
    <v>14</v>
  </rv>
  <rv s="0">
    <v>805306368</v>
    <v>Esther Manheimer (Mayor)</v>
    <v>ed235058-5204-4bdd-6e9f-2f2b65c06181</v>
    <v>en-US</v>
    <v>Generic</v>
  </rv>
  <rv s="4">
    <v>144</v>
  </rv>
  <rv s="5">
    <v>https://www.bing.com/search?q=asheville+north+carolina&amp;form=skydnc</v>
    <v>Learn more on Bing</v>
  </rv>
  <rv s="2">
    <fb>-82.551944444444402</fb>
    <v>14</v>
  </rv>
  <rv s="2">
    <fb>94589</fb>
    <v>13</v>
  </rv>
  <rv s="6">
    <v>#VALUE!</v>
    <v>en-US</v>
    <v>379d6863-1ef3-4b79-a71a-57e61261b568</v>
    <v>536870912</v>
    <v>1</v>
    <v>788</v>
    <v>8</v>
    <v>Asheville, North Carolina</v>
    <v>9</v>
    <v>10</v>
    <v>Map</v>
    <v>11</v>
    <v>12</v>
    <v>2399</v>
    <v>2459</v>
    <v>2460</v>
    <v>6</v>
    <v>Asheville is a city in, and the county seat of, Buncombe County, North Carolina, United States. Located at the confluence of the French Broad and Swannanoa rivers, it is the largest city in Western North Carolina, and the state's ...</v>
    <v>2461</v>
    <v>2462</v>
    <v>2464</v>
    <v>2465</v>
    <v>2466</v>
    <v>Asheville, North Carolina</v>
    <v>2467</v>
    <v>Asheville, North Carolina</v>
    <v>mdp/vdpid/5484483251479248897</v>
  </rv>
  <rv s="0">
    <v>536870912</v>
    <v>58102</v>
    <v>3f080a77-a48c-cd1f-a046-c6877027ec65</v>
    <v>en-US</v>
    <v>Map</v>
  </rv>
  <rv s="0">
    <v>536870912</v>
    <v>Fargo</v>
    <v>4886dae3-b8ea-4b19-b601-d775aa06fa2d</v>
    <v>en-US</v>
    <v>Map</v>
  </rv>
  <rv s="8">
    <v>#VALUE!</v>
    <v>en-US</v>
    <v>3f080a77-a48c-cd1f-a046-c6877027ec65</v>
    <v>536870912</v>
    <v>1</v>
    <v>791</v>
    <v>28</v>
    <v>58102</v>
    <v>29</v>
    <v>5</v>
    <v>Map</v>
    <v>2470</v>
    <v>58102 is a postal code in Fargo, North Dakota, United States</v>
    <v>58102</v>
    <v>58102</v>
    <v>mdp/vdpid/4897319823479930881</v>
  </rv>
  <rv s="0">
    <v>536870912</v>
    <v>North Dakota</v>
    <v>77fbc744-3efe-4aa9-9e8e-f8034f06b941</v>
    <v>en-US</v>
    <v>Map</v>
  </rv>
  <rv s="0">
    <v>536870912</v>
    <v>Cass County</v>
    <v>1f0c266a-98dc-841b-c0d0-cdf8a44e9b26</v>
    <v>en-US</v>
    <v>Map</v>
  </rv>
  <rv s="2">
    <fb>127.71480099999999</fb>
    <v>13</v>
  </rv>
  <rv s="3">
    <v>165</v>
    <v>11</v>
    <v>792</v>
    <v>6</v>
    <v>0</v>
    <v>Image of Fargo, North Dakota</v>
  </rv>
  <rv s="2">
    <fb>46.877222222222002</fb>
    <v>14</v>
  </rv>
  <rv s="0">
    <v>805306368</v>
    <v>Tim Mahoney (Mayor)</v>
    <v>bbafa933-87d1-9ae6-8f02-96f771a52065</v>
    <v>en-US</v>
    <v>Generic</v>
  </rv>
  <rv s="4">
    <v>145</v>
  </rv>
  <rv s="5">
    <v>https://www.bing.com/search?q=fargo+north+dakota&amp;form=skydnc</v>
    <v>Learn more on Bing</v>
  </rv>
  <rv s="2">
    <fb>-96.789444444444001</fb>
    <v>14</v>
  </rv>
  <rv s="2">
    <fb>125990</fb>
    <v>13</v>
  </rv>
  <rv s="6">
    <v>#VALUE!</v>
    <v>en-US</v>
    <v>4886dae3-b8ea-4b19-b601-d775aa06fa2d</v>
    <v>536870912</v>
    <v>1</v>
    <v>793</v>
    <v>8</v>
    <v>Fargo, North Dakota</v>
    <v>9</v>
    <v>10</v>
    <v>Map</v>
    <v>11</v>
    <v>12</v>
    <v>2472</v>
    <v>2473</v>
    <v>2474</v>
    <v>6</v>
    <v>Fargo is a city in and the county seat of Cass County, North Dakota, United States. According to the 2020 census, its population was 125,990, making it the most populous city in the state and the 216th most populous city in the United States. ...</v>
    <v>2475</v>
    <v>2476</v>
    <v>2478</v>
    <v>2479</v>
    <v>2480</v>
    <v>Fargo, North Dakota</v>
    <v>2481</v>
    <v>Fargo, North Dakota</v>
    <v>mdp/vdpid/4897319814185353217</v>
  </rv>
  <rv s="2">
    <fb>183108</fb>
    <v>13</v>
  </rv>
  <rv s="2">
    <fb>3981</fb>
    <v>13</v>
  </rv>
  <rv s="0">
    <v>536870912</v>
    <v>Bismarck</v>
    <v>9fa1be97-4895-ee5c-303c-a38472229e49</v>
    <v>en-US</v>
    <v>Map</v>
  </rv>
  <rv s="2">
    <fb>299638</fb>
    <v>13</v>
  </rv>
  <rv s="2">
    <fb>368624</fb>
    <v>13</v>
  </rv>
  <rv s="3">
    <v>166</v>
    <v>11</v>
    <v>794</v>
    <v>6</v>
    <v>0</v>
    <v>Image of North Dakota</v>
  </rv>
  <rv s="0">
    <v>805306368</v>
    <v>Doug Burgum (Governor)</v>
    <v>bb103f6f-7e47-352a-494f-2d7f17bb6a39</v>
    <v>en-US</v>
    <v>Generic</v>
  </rv>
  <rv s="0">
    <v>805306368</v>
    <v>Tammy Miller (Lieutenant governor)</v>
    <v>07b3e532-f0a1-1ae2-81bc-999d3e0c75a9</v>
    <v>en-US</v>
    <v>Generic</v>
  </rv>
  <rv s="4">
    <v>146</v>
  </rv>
  <rv s="5">
    <v>https://www.bing.com/search?q=north+dakota&amp;form=skydnc</v>
    <v>Learn more on Bing</v>
  </rv>
  <rv s="2">
    <fb>709</fb>
    <v>22</v>
  </rv>
  <rv s="2">
    <fb>57181</fb>
    <v>22</v>
  </rv>
  <rv s="2">
    <fb>153800</fb>
    <v>22</v>
  </rv>
  <rv s="2">
    <fb>2.3199999999999998</fb>
    <v>23</v>
  </rv>
  <rv s="2">
    <fb>779094</fb>
    <v>13</v>
  </rv>
  <rv s="2">
    <fb>0.127</fb>
    <v>24</v>
  </rv>
  <rv s="2">
    <fb>5.5E-2</fb>
    <v>25</v>
  </rv>
  <rv s="2">
    <fb>0.27699999999999997</fb>
    <v>24</v>
  </rv>
  <rv s="2">
    <fb>0.91700000000000004</fb>
    <v>24</v>
  </rv>
  <rv s="2">
    <fb>0.69299999999999995</fb>
    <v>24</v>
  </rv>
  <rv s="2">
    <fb>7.0000000000000007E-2</fb>
    <v>24</v>
  </rv>
  <rv s="7">
    <v>#VALUE!</v>
    <v>en-US</v>
    <v>77fbc744-3efe-4aa9-9e8e-f8034f06b941</v>
    <v>536870912</v>
    <v>1</v>
    <v>797</v>
    <v>20</v>
    <v>North Dakota</v>
    <v>9</v>
    <v>10</v>
    <v>Map</v>
    <v>11</v>
    <v>21</v>
    <v>US-ND</v>
    <v>2483</v>
    <v>2484</v>
    <v>2485</v>
    <v>6</v>
    <v>North Dakota is a landlocked U.S. state in the Upper Midwest, named after the indigenous Dakota Sioux. It is bordered by the Canadian provinces of Saskatchewan and Manitoba to the north and by the U.S. states of Minnesota to the east, South ...</v>
    <v>2486</v>
    <v>2487</v>
    <v>2488</v>
    <v>2470</v>
    <v>2491</v>
    <v>2492</v>
    <v>2493</v>
    <v>2494</v>
    <v>2495</v>
    <v>North Dakota</v>
    <v>29</v>
    <v>2496</v>
    <v>2497</v>
    <v>2498</v>
    <v>918</v>
    <v>2499</v>
    <v>35</v>
    <v>2500</v>
    <v>1158</v>
    <v>456</v>
    <v>2501</v>
    <v>38</v>
    <v>2502</v>
    <v>42</v>
    <v>223</v>
    <v>771</v>
    <v>466</v>
    <v>2503</v>
    <v>768</v>
    <v>48</v>
    <v>North Dakota</v>
    <v>mdp/vdpid/23624</v>
  </rv>
  <rv s="0">
    <v>536870912</v>
    <v>58533</v>
    <v>1e6201df-96b6-f5d8-ea49-2a60394dae9b</v>
    <v>en-US</v>
    <v>Map</v>
  </rv>
  <rv s="0">
    <v>536870912</v>
    <v>Elgin</v>
    <v>3c16850a-08e9-1a02-001a-165a3e6e59d0</v>
    <v>en-US</v>
    <v>Map</v>
  </rv>
  <rv s="8">
    <v>#VALUE!</v>
    <v>en-US</v>
    <v>1e6201df-96b6-f5d8-ea49-2a60394dae9b</v>
    <v>536870912</v>
    <v>1</v>
    <v>799</v>
    <v>28</v>
    <v>58533</v>
    <v>29</v>
    <v>5</v>
    <v>Map</v>
    <v>2506</v>
    <v>58533 is a postal code in Elgin, North Dakota, United States</v>
    <v>58533</v>
    <v>58533</v>
    <v>mdp/vdpid/4890809916517777409</v>
  </rv>
  <rv s="0">
    <v>536870912</v>
    <v>Grant County</v>
    <v>1213d095-a450-d150-28a3-e0c03f658372</v>
    <v>en-US</v>
    <v>Map</v>
  </rv>
  <rv s="2">
    <fb>2.7209859999999999</fb>
    <v>13</v>
  </rv>
  <rv s="3">
    <v>167</v>
    <v>11</v>
    <v>800</v>
    <v>6</v>
    <v>0</v>
    <v>Image of Elgin, North Dakota</v>
  </rv>
  <rv s="2">
    <fb>46.403611111110997</fb>
    <v>14</v>
  </rv>
  <rv s="5">
    <v>https://www.bing.com/search?q=elgin+north+dakota&amp;form=skydnc</v>
    <v>Learn more on Bing</v>
  </rv>
  <rv s="2">
    <fb>-101.84472222222</fb>
    <v>14</v>
  </rv>
  <rv s="2">
    <fb>543</fb>
    <v>13</v>
  </rv>
  <rv s="15">
    <v>#VALUE!</v>
    <v>en-US</v>
    <v>3c16850a-08e9-1a02-001a-165a3e6e59d0</v>
    <v>536870912</v>
    <v>1</v>
    <v>801</v>
    <v>112</v>
    <v>Elgin, North Dakota</v>
    <v>9</v>
    <v>10</v>
    <v>Map</v>
    <v>11</v>
    <v>12</v>
    <v>2472</v>
    <v>2508</v>
    <v>2509</v>
    <v>6</v>
    <v>Elgin is a city in Grant County, North Dakota, United States. The population was 543 at the 2020 census.</v>
    <v>2510</v>
    <v>2511</v>
    <v>2512</v>
    <v>2513</v>
    <v>Elgin, North Dakota</v>
    <v>2514</v>
    <v>Elgin, North Dakota</v>
    <v>mdp/vdpid/4890804222833983489</v>
  </rv>
  <rv s="0">
    <v>536870912</v>
    <v>43055</v>
    <v>0906c9d9-fc5d-179b-cca1-988f477f5eb0</v>
    <v>en-US</v>
    <v>Map</v>
  </rv>
  <rv s="0">
    <v>536870912</v>
    <v>Newark</v>
    <v>abb8f5b0-1385-46b4-19d5-fdf3511623ef</v>
    <v>en-US</v>
    <v>Map</v>
  </rv>
  <rv s="8">
    <v>#VALUE!</v>
    <v>en-US</v>
    <v>0906c9d9-fc5d-179b-cca1-988f477f5eb0</v>
    <v>536870912</v>
    <v>1</v>
    <v>804</v>
    <v>28</v>
    <v>43055</v>
    <v>29</v>
    <v>5</v>
    <v>Map</v>
    <v>2517</v>
    <v>43055 is a postal code in Newark, Ohio, United States</v>
    <v>43055</v>
    <v>43055</v>
    <v>mdp/vdpid/5480257004045860865</v>
  </rv>
  <rv s="0">
    <v>536870912</v>
    <v>Ohio</v>
    <v>6f3df7da-1ef6-48e3-b2b3-b5b5fce3e846</v>
    <v>en-US</v>
    <v>Map</v>
  </rv>
  <rv s="0">
    <v>536870912</v>
    <v>Licking County</v>
    <v>1f955182-de7e-fdbe-7449-614e2fca95c0</v>
    <v>en-US</v>
    <v>Map</v>
  </rv>
  <rv s="2">
    <fb>55.068505000000002</fb>
    <v>13</v>
  </rv>
  <rv s="3">
    <v>168</v>
    <v>11</v>
    <v>805</v>
    <v>6</v>
    <v>0</v>
    <v>Image of Newark, Ohio</v>
  </rv>
  <rv s="2">
    <fb>40.063014000000003</fb>
    <v>14</v>
  </rv>
  <rv s="0">
    <v>805306368</v>
    <v>Jeff Hall (Mayor)</v>
    <v>00e188d6-d961-336c-6b64-5bd882323232</v>
    <v>en-US</v>
    <v>Generic</v>
  </rv>
  <rv s="4">
    <v>147</v>
  </rv>
  <rv s="5">
    <v>https://www.bing.com/search?q=newark+ohio&amp;form=skydnc</v>
    <v>Learn more on Bing</v>
  </rv>
  <rv s="2">
    <fb>-82.416779000000005</fb>
    <v>14</v>
  </rv>
  <rv s="2">
    <fb>49934</fb>
    <v>13</v>
  </rv>
  <rv s="6">
    <v>#VALUE!</v>
    <v>en-US</v>
    <v>abb8f5b0-1385-46b4-19d5-fdf3511623ef</v>
    <v>536870912</v>
    <v>1</v>
    <v>806</v>
    <v>8</v>
    <v>Newark, Ohio</v>
    <v>9</v>
    <v>10</v>
    <v>Map</v>
    <v>11</v>
    <v>12</v>
    <v>2519</v>
    <v>2520</v>
    <v>2521</v>
    <v>6</v>
    <v>Newark is a city in, and the county seat of, Licking County, Ohio, United States; it is located 40 miles east of Columbus at the junction of the forks of the Licking River. The population was 49,934 at the 2020 census, making it the 18th-largest ...</v>
    <v>2522</v>
    <v>2523</v>
    <v>2525</v>
    <v>2526</v>
    <v>2527</v>
    <v>Newark, Ohio</v>
    <v>2528</v>
    <v>Newark, Ohio</v>
    <v>mdp/vdpid/5480258475139268609</v>
  </rv>
  <rv s="2">
    <fb>116096</fb>
    <v>13</v>
  </rv>
  <rv s="2">
    <fb>22816</fb>
    <v>13</v>
  </rv>
  <rv s="0">
    <v>536870912</v>
    <v>Columbus</v>
    <v>5b78da0b-6447-4f71-92b2-f1fafe94ba51</v>
    <v>en-US</v>
    <v>Map</v>
  </rv>
  <rv s="2">
    <fb>4585084</fb>
    <v>13</v>
  </rv>
  <rv s="2">
    <fb>5164361</fb>
    <v>13</v>
  </rv>
  <rv s="3">
    <v>169</v>
    <v>11</v>
    <v>807</v>
    <v>6</v>
    <v>0</v>
    <v>Image of Ohio</v>
  </rv>
  <rv s="0">
    <v>805306368</v>
    <v>Mike DeWine (Governor)</v>
    <v>ba3cf2bc-483c-6746-4369-a5b07e33c8ea</v>
    <v>en-US</v>
    <v>Generic</v>
  </rv>
  <rv s="0">
    <v>805306368</v>
    <v>Jon A. Husted (Lieutenant governor)</v>
    <v>98c16a0c-0820-d45d-b6c8-e3b9090fb0f6</v>
    <v>en-US</v>
    <v>Generic</v>
  </rv>
  <rv s="4">
    <v>148</v>
  </rv>
  <rv s="5">
    <v>https://www.bing.com/search?q=ohio&amp;form=skydnc</v>
    <v>Learn more on Bing</v>
  </rv>
  <rv s="2">
    <fb>730</fb>
    <v>22</v>
  </rv>
  <rv s="2">
    <fb>49429</fb>
    <v>22</v>
  </rv>
  <rv s="2">
    <fb>129900</fb>
    <v>22</v>
  </rv>
  <rv s="2">
    <fb>2.46</fb>
    <v>23</v>
  </rv>
  <rv s="2">
    <fb>11799448</fb>
    <v>13</v>
  </rv>
  <rv s="2">
    <fb>0.159</fb>
    <v>24</v>
  </rv>
  <rv s="2">
    <fb>0.26100000000000001</fb>
    <v>24</v>
  </rv>
  <rv s="2">
    <fb>9.9000000000000005E-2</fb>
    <v>24</v>
  </rv>
  <rv s="2">
    <fb>0.22600000000000001</fb>
    <v>24</v>
  </rv>
  <rv s="2">
    <fb>0.82700000000000007</fb>
    <v>24</v>
  </rv>
  <rv s="16">
    <v>#VALUE!</v>
    <v>en-US</v>
    <v>6f3df7da-1ef6-48e3-b2b3-b5b5fce3e846</v>
    <v>536870912</v>
    <v>1</v>
    <v>810</v>
    <v>191</v>
    <v>Ohio</v>
    <v>9</v>
    <v>10</v>
    <v>Map</v>
    <v>11</v>
    <v>21</v>
    <v>US-OH</v>
    <v>2530</v>
    <v>2531</v>
    <v>2532</v>
    <v>6</v>
    <v>Ohio is a state in the Midwestern region of the United States. Ohio borders Lake Erie to the north, Pennsylvania to the east, West Virginia to the southeast, Kentucky to the southwest, Indiana to the west, and Michigan to the northwest. Of the ...</v>
    <v>2533</v>
    <v>2534</v>
    <v>2535</v>
    <v>2532</v>
    <v>2538</v>
    <v>2539</v>
    <v>2540</v>
    <v>2541</v>
    <v>2542</v>
    <v>Ohio</v>
    <v>2543</v>
    <v>2544</v>
    <v>1848</v>
    <v>2545</v>
    <v>1325</v>
    <v>771</v>
    <v>2546</v>
    <v>2498</v>
    <v>1699</v>
    <v>2022</v>
    <v>1952</v>
    <v>2263</v>
    <v>42</v>
    <v>2547</v>
    <v>771</v>
    <v>2548</v>
    <v>46</v>
    <v>2549</v>
    <v>564</v>
    <v>Ohio</v>
    <v>mdp/vdpid/24230</v>
  </rv>
  <rv s="0">
    <v>536870912</v>
    <v>43512</v>
    <v>8926d4f7-b98d-5bfe-02de-202a67e6f7b0</v>
    <v>en-US</v>
    <v>Map</v>
  </rv>
  <rv s="0">
    <v>536870912</v>
    <v>Defiance</v>
    <v>5e11fcd1-1c46-df64-f84a-64d78e0c1183</v>
    <v>en-US</v>
    <v>Map</v>
  </rv>
  <rv s="8">
    <v>#VALUE!</v>
    <v>en-US</v>
    <v>8926d4f7-b98d-5bfe-02de-202a67e6f7b0</v>
    <v>536870912</v>
    <v>1</v>
    <v>812</v>
    <v>28</v>
    <v>43512</v>
    <v>29</v>
    <v>5</v>
    <v>Map</v>
    <v>2552</v>
    <v>43512 is a postal code in Defiance, Ohio, United States</v>
    <v>43512</v>
    <v>43512</v>
    <v>mdp/vdpid/5478329244515827713</v>
  </rv>
  <rv s="0">
    <v>536870912</v>
    <v>Defiance County</v>
    <v>e63b3b7b-2efc-5074-1ac6-17e5fdcc83fa</v>
    <v>en-US</v>
    <v>Map</v>
  </rv>
  <rv s="2">
    <fb>33.441682999999998</fb>
    <v>13</v>
  </rv>
  <rv s="3">
    <v>170</v>
    <v>11</v>
    <v>813</v>
    <v>6</v>
    <v>0</v>
    <v>Image of Defiance, Ohio</v>
  </rv>
  <rv s="2">
    <fb>41.2819</fb>
    <v>14</v>
  </rv>
  <rv s="0">
    <v>805306368</v>
    <v>Michael McCann (Mayor)</v>
    <v>94349bec-be4d-f544-fea1-815534283f3f</v>
    <v>en-US</v>
    <v>Generic</v>
  </rv>
  <rv s="4">
    <v>149</v>
  </rv>
  <rv s="5">
    <v>https://www.bing.com/search?q=defiance+ohio&amp;form=skydnc</v>
    <v>Learn more on Bing</v>
  </rv>
  <rv s="2">
    <fb>-84.362799999999993</fb>
    <v>14</v>
  </rv>
  <rv s="2">
    <fb>17066</fb>
    <v>13</v>
  </rv>
  <rv s="6">
    <v>#VALUE!</v>
    <v>en-US</v>
    <v>5e11fcd1-1c46-df64-f84a-64d78e0c1183</v>
    <v>536870912</v>
    <v>1</v>
    <v>814</v>
    <v>8</v>
    <v>Defiance, Ohio</v>
    <v>9</v>
    <v>10</v>
    <v>Map</v>
    <v>11</v>
    <v>12</v>
    <v>2519</v>
    <v>2554</v>
    <v>2555</v>
    <v>6</v>
    <v>Defiance is a city in and the county seat of Defiance County, Ohio, United States, about 55 miles southwest of Toledo and 47 miles northeast of Fort Wayne, Indiana, in Ohio's northwestern corner. The population was 17,066 at the 2020 census.</v>
    <v>2556</v>
    <v>2557</v>
    <v>2559</v>
    <v>2560</v>
    <v>2561</v>
    <v>Defiance, Ohio</v>
    <v>2562</v>
    <v>Defiance, Ohio</v>
    <v>mdp/vdpid/5479829707564253185</v>
  </rv>
  <rv s="0">
    <v>536870912</v>
    <v>43935</v>
    <v>a3ed16e3-7899-6d95-f46c-4a25c9e1b292</v>
    <v>en-US</v>
    <v>Map</v>
  </rv>
  <rv s="0">
    <v>536870912</v>
    <v>Martins Ferry</v>
    <v>8f827a10-abfb-abb0-f6d3-ce8bf44571cc</v>
    <v>en-US</v>
    <v>Map</v>
  </rv>
  <rv s="8">
    <v>#VALUE!</v>
    <v>en-US</v>
    <v>a3ed16e3-7899-6d95-f46c-4a25c9e1b292</v>
    <v>536870912</v>
    <v>1</v>
    <v>817</v>
    <v>28</v>
    <v>43935</v>
    <v>29</v>
    <v>5</v>
    <v>Map</v>
    <v>2565</v>
    <v>43935 is a postal code in Martins Ferry, Ohio, United States</v>
    <v>43935</v>
    <v>43935</v>
    <v>mdp/vdpid/5480705435071676417</v>
  </rv>
  <rv s="0">
    <v>536870912</v>
    <v>Belmont County</v>
    <v>8a1e8672-858d-e636-70a6-b6a824c779a4</v>
    <v>en-US</v>
    <v>Map</v>
  </rv>
  <rv s="2">
    <fb>6.0351999999999997</fb>
    <v>13</v>
  </rv>
  <rv s="3">
    <v>171</v>
    <v>11</v>
    <v>818</v>
    <v>6</v>
    <v>0</v>
    <v>Image of Martins Ferry, Ohio</v>
  </rv>
  <rv s="2">
    <fb>40.098889999999997</fb>
    <v>14</v>
  </rv>
  <rv s="0">
    <v>805306368</v>
    <v>John Davies (Mayor)</v>
    <v>aa1a24b1-9669-b2c4-db86-7c2edfad9b4d</v>
    <v>en-US</v>
    <v>Generic</v>
  </rv>
  <rv s="4">
    <v>150</v>
  </rv>
  <rv s="5">
    <v>https://www.bing.com/search?q=martins+ferry+ohio&amp;form=skydnc</v>
    <v>Learn more on Bing</v>
  </rv>
  <rv s="2">
    <fb>-80.724999999999994</fb>
    <v>14</v>
  </rv>
  <rv s="2">
    <fb>6260</fb>
    <v>13</v>
  </rv>
  <rv s="6">
    <v>#VALUE!</v>
    <v>en-US</v>
    <v>8f827a10-abfb-abb0-f6d3-ce8bf44571cc</v>
    <v>536870912</v>
    <v>1</v>
    <v>819</v>
    <v>8</v>
    <v>Martins Ferry, Ohio</v>
    <v>9</v>
    <v>10</v>
    <v>Map</v>
    <v>11</v>
    <v>12</v>
    <v>2519</v>
    <v>2567</v>
    <v>2568</v>
    <v>6</v>
    <v>Martins Ferry is the largest city in Belmont County, Ohio, United States, along the Ohio River across from Wheeling, West Virginia. The population was 6,260 as of the 2020 census. It is part of the Wheeling metropolitan area.</v>
    <v>2569</v>
    <v>2570</v>
    <v>2572</v>
    <v>2573</v>
    <v>2574</v>
    <v>Martins Ferry, Ohio</v>
    <v>2575</v>
    <v>Martins Ferry, Ohio</v>
    <v>mdp/vdpid/5480658527401803777</v>
  </rv>
  <rv s="0">
    <v>536870912</v>
    <v>44062</v>
    <v>139faa2a-15ca-9a9f-1c19-76e2f5b603b6</v>
    <v>en-US</v>
    <v>Map</v>
  </rv>
  <rv s="0">
    <v>536870912</v>
    <v>Middlefield</v>
    <v>3ec4c255-96d4-cf7a-a425-2e9a20052ece</v>
    <v>en-US</v>
    <v>Map</v>
  </rv>
  <rv s="8">
    <v>#VALUE!</v>
    <v>en-US</v>
    <v>139faa2a-15ca-9a9f-1c19-76e2f5b603b6</v>
    <v>536870912</v>
    <v>1</v>
    <v>821</v>
    <v>28</v>
    <v>44062</v>
    <v>29</v>
    <v>5</v>
    <v>Map</v>
    <v>2578</v>
    <v>44062 is a postal code in Middlefield, Ohio, United States</v>
    <v>44062</v>
    <v>44062</v>
    <v>mdp/vdpid/5480398881109835777</v>
  </rv>
  <rv s="0">
    <v>536870912</v>
    <v>Geauga County</v>
    <v>166ec78b-02b8-60cf-c3c8-6987aa356d2c</v>
    <v>en-US</v>
    <v>Map</v>
  </rv>
  <rv s="2">
    <fb>7.934177</fb>
    <v>13</v>
  </rv>
  <rv s="3">
    <v>172</v>
    <v>11</v>
    <v>822</v>
    <v>6</v>
    <v>0</v>
    <v>Image of Middlefield, Ohio</v>
  </rv>
  <rv s="2">
    <fb>41.461109999999998</fb>
    <v>14</v>
  </rv>
  <rv s="0">
    <v>805306368</v>
    <v>Ben Garlich (Mayor)</v>
    <v>e4268fcb-6a49-dac8-3394-262e7a501d2a</v>
    <v>en-US</v>
    <v>Generic</v>
  </rv>
  <rv s="4">
    <v>151</v>
  </rv>
  <rv s="5">
    <v>https://www.bing.com/search?q=middlefield+ohio&amp;form=skydnc</v>
    <v>Learn more on Bing</v>
  </rv>
  <rv s="2">
    <fb>-81.076669999999993</fb>
    <v>14</v>
  </rv>
  <rv s="2">
    <fb>2748</fb>
    <v>13</v>
  </rv>
  <rv s="6">
    <v>#VALUE!</v>
    <v>en-US</v>
    <v>3ec4c255-96d4-cf7a-a425-2e9a20052ece</v>
    <v>536870912</v>
    <v>1</v>
    <v>823</v>
    <v>8</v>
    <v>Middlefield, Ohio</v>
    <v>9</v>
    <v>10</v>
    <v>Map</v>
    <v>11</v>
    <v>12</v>
    <v>2519</v>
    <v>2580</v>
    <v>2581</v>
    <v>6</v>
    <v>Middlefield is a village in Geauga County, Ohio, United States. The population was 2,748 at the 2020 census. It is part of the Cleveland metropolitan area. Middlefield is known for being the center of the world's fourth largest Amish settlement, ...</v>
    <v>2582</v>
    <v>2583</v>
    <v>2585</v>
    <v>2586</v>
    <v>2587</v>
    <v>Middlefield, Ohio</v>
    <v>2588</v>
    <v>Middlefield, Ohio</v>
    <v>mdp/vdpid/5480397668603658241</v>
  </rv>
  <rv s="0">
    <v>536870912</v>
    <v>44104</v>
    <v>92b4d4fa-142e-3dcf-276e-4dca321a93ac</v>
    <v>en-US</v>
    <v>Map</v>
  </rv>
  <rv s="0">
    <v>536870912</v>
    <v>Cleveland</v>
    <v>a1a94281-cef1-4d80-ae82-26cee4bf3bc1</v>
    <v>en-US</v>
    <v>Map</v>
  </rv>
  <rv s="8">
    <v>#VALUE!</v>
    <v>en-US</v>
    <v>92b4d4fa-142e-3dcf-276e-4dca321a93ac</v>
    <v>536870912</v>
    <v>1</v>
    <v>826</v>
    <v>28</v>
    <v>44104</v>
    <v>29</v>
    <v>5</v>
    <v>Map</v>
    <v>2591</v>
    <v>44104 is a postal code in Cleveland, Ohio, United States</v>
    <v>44104</v>
    <v>44104</v>
    <v>mdp/vdpid/5480012747997446145</v>
  </rv>
  <rv s="0">
    <v>536870912</v>
    <v>Cuyahoga County</v>
    <v>042dfdf1-f182-da9b-bc40-700892dcba1a</v>
    <v>en-US</v>
    <v>Map</v>
  </rv>
  <rv s="2">
    <fb>213.587322</fb>
    <v>13</v>
  </rv>
  <rv s="3">
    <v>173</v>
    <v>11</v>
    <v>827</v>
    <v>6</v>
    <v>0</v>
    <v>Image of Cleveland</v>
  </rv>
  <rv s="2">
    <fb>41.482222222221999</fb>
    <v>14</v>
  </rv>
  <rv s="0">
    <v>805306368</v>
    <v>Justin Bibb (Mayor)</v>
    <v>276b7e5f-12ab-be54-7753-5cf965d0a185</v>
    <v>en-US</v>
    <v>Generic</v>
  </rv>
  <rv s="4">
    <v>152</v>
  </rv>
  <rv s="5">
    <v>https://www.bing.com/search?q=cleveland&amp;form=skydnc</v>
    <v>Learn more on Bing</v>
  </rv>
  <rv s="2">
    <fb>-81.669722222222006</fb>
    <v>14</v>
  </rv>
  <rv s="2">
    <fb>372624</fb>
    <v>13</v>
  </rv>
  <rv s="12">
    <v>#VALUE!</v>
    <v>en-US</v>
    <v>a1a94281-cef1-4d80-ae82-26cee4bf3bc1</v>
    <v>536870912</v>
    <v>1</v>
    <v>828</v>
    <v>50</v>
    <v>Cleveland</v>
    <v>9</v>
    <v>10</v>
    <v>Map</v>
    <v>11</v>
    <v>12</v>
    <v>2519</v>
    <v>2593</v>
    <v>2594</v>
    <v>6</v>
    <v>Cleveland, officially the City of Cleveland, is the county seat of Cuyahoga County, Ohio, United States. Located in Northeast Ohio along the southern shore of Lake Erie, it is situated across the U.S. maritime border with Canada and lies ...</v>
    <v>2595</v>
    <v>2596</v>
    <v>2598</v>
    <v>2599</v>
    <v>2600</v>
    <v>Cleveland</v>
    <v>2601</v>
    <v>564</v>
    <v>Cleveland</v>
    <v>mdp/vdpid/5479965359677112321</v>
  </rv>
  <rv s="0">
    <v>536870912</v>
    <v>44111</v>
    <v>ccc92069-85b6-2967-886d-cb816cf828b7</v>
    <v>en-US</v>
    <v>Map</v>
  </rv>
  <rv s="8">
    <v>#VALUE!</v>
    <v>en-US</v>
    <v>ccc92069-85b6-2967-886d-cb816cf828b7</v>
    <v>536870912</v>
    <v>1</v>
    <v>831</v>
    <v>28</v>
    <v>44111</v>
    <v>29</v>
    <v>5</v>
    <v>Map</v>
    <v>2591</v>
    <v>44111 is a postal code in Cleveland, Ohio, United States</v>
    <v>44111</v>
    <v>44111</v>
    <v>mdp/vdpid/5480010583854022657</v>
  </rv>
  <rv s="0">
    <v>536870912</v>
    <v>44240</v>
    <v>39848f5b-efdb-2dc0-321a-ee59dcff2561</v>
    <v>en-US</v>
    <v>Map</v>
  </rv>
  <rv s="0">
    <v>536870912</v>
    <v>Kent</v>
    <v>8c32927c-510d-12f4-9c26-8c184b807fe6</v>
    <v>en-US</v>
    <v>Map</v>
  </rv>
  <rv s="8">
    <v>#VALUE!</v>
    <v>en-US</v>
    <v>39848f5b-efdb-2dc0-321a-ee59dcff2561</v>
    <v>536870912</v>
    <v>1</v>
    <v>834</v>
    <v>28</v>
    <v>44240</v>
    <v>29</v>
    <v>5</v>
    <v>Map</v>
    <v>2606</v>
    <v>44240 is a postal code in Kent, Ohio, United States</v>
    <v>44240</v>
    <v>44240</v>
    <v>mdp/vdpid/5480408490595844097</v>
  </rv>
  <rv s="0">
    <v>536870912</v>
    <v>Portage County</v>
    <v>bc355593-ca5b-2f4e-78a9-8e226a3c8403</v>
    <v>en-US</v>
    <v>Map</v>
  </rv>
  <rv s="2">
    <fb>24.048183000000002</fb>
    <v>13</v>
  </rv>
  <rv s="3">
    <v>174</v>
    <v>11</v>
    <v>835</v>
    <v>6</v>
    <v>0</v>
    <v>Image of Kent, Ohio</v>
  </rv>
  <rv s="2">
    <fb>41.150599999999997</fb>
    <v>14</v>
  </rv>
  <rv s="0">
    <v>805306368</v>
    <v>Jerry Fiala (Mayor)</v>
    <v>49778cd5-ab2d-99a5-cf15-e2c8cf52bbae</v>
    <v>en-US</v>
    <v>Generic</v>
  </rv>
  <rv s="4">
    <v>153</v>
  </rv>
  <rv s="5">
    <v>https://www.bing.com/search?q=kent+ohio&amp;form=skydnc</v>
    <v>Learn more on Bing</v>
  </rv>
  <rv s="2">
    <fb>-81.361099999999993</fb>
    <v>14</v>
  </rv>
  <rv s="2">
    <fb>28215</fb>
    <v>13</v>
  </rv>
  <rv s="6">
    <v>#VALUE!</v>
    <v>en-US</v>
    <v>8c32927c-510d-12f4-9c26-8c184b807fe6</v>
    <v>536870912</v>
    <v>1</v>
    <v>836</v>
    <v>8</v>
    <v>Kent, Ohio</v>
    <v>9</v>
    <v>10</v>
    <v>Map</v>
    <v>11</v>
    <v>12</v>
    <v>2519</v>
    <v>2608</v>
    <v>2609</v>
    <v>6</v>
    <v>Kent is a city in the U.S. state of Ohio and the largest city in Portage County. It is located along the Cuyahoga River in Northeast Ohio on the western edge of the county. The population was 28,215 at the 2020 Census. The city is counted as ...</v>
    <v>2610</v>
    <v>2611</v>
    <v>2613</v>
    <v>2614</v>
    <v>2615</v>
    <v>Kent, Ohio</v>
    <v>2616</v>
    <v>Kent, Ohio</v>
    <v>mdp/vdpid/5480396257975336961</v>
  </rv>
  <rv s="0">
    <v>536870912</v>
    <v>44667</v>
    <v>31ae3391-cdff-4849-401a-1acf66d99fad</v>
    <v>en-US</v>
    <v>Map</v>
  </rv>
  <rv s="0">
    <v>536870912</v>
    <v>Orrville</v>
    <v>b4edf654-f3f5-7125-7af3-139f1dad2620</v>
    <v>en-US</v>
    <v>Map</v>
  </rv>
  <rv s="8">
    <v>#VALUE!</v>
    <v>en-US</v>
    <v>31ae3391-cdff-4849-401a-1acf66d99fad</v>
    <v>536870912</v>
    <v>1</v>
    <v>839</v>
    <v>28</v>
    <v>44667</v>
    <v>29</v>
    <v>5</v>
    <v>Map</v>
    <v>2619</v>
    <v>44667 is a postal code in Orrville, Ohio, United States</v>
    <v>44667</v>
    <v>44667</v>
    <v>mdp/vdpid/5480221858177482753</v>
  </rv>
  <rv s="0">
    <v>536870912</v>
    <v>Wayne County</v>
    <v>92dc89a7-95f2-377a-79ec-dc20687cb742</v>
    <v>en-US</v>
    <v>Map</v>
  </rv>
  <rv s="2">
    <fb>14.902153999999999</fb>
    <v>13</v>
  </rv>
  <rv s="3">
    <v>175</v>
    <v>11</v>
    <v>840</v>
    <v>6</v>
    <v>0</v>
    <v>Image of Orrville, Ohio</v>
  </rv>
  <rv s="2">
    <fb>40.833300000000001</fb>
    <v>14</v>
  </rv>
  <rv s="0">
    <v>805306368</v>
    <v>Matthew R. Plybon (Mayor)</v>
    <v>c78aa478-732e-f199-63cd-665b79ca0d9d</v>
    <v>en-US</v>
    <v>Generic</v>
  </rv>
  <rv s="4">
    <v>154</v>
  </rv>
  <rv s="5">
    <v>https://www.bing.com/search?q=orrville+ohio&amp;form=skydnc</v>
    <v>Learn more on Bing</v>
  </rv>
  <rv s="2">
    <fb>-81.7667</fb>
    <v>14</v>
  </rv>
  <rv s="2">
    <fb>8452</fb>
    <v>13</v>
  </rv>
  <rv s="6">
    <v>#VALUE!</v>
    <v>en-US</v>
    <v>b4edf654-f3f5-7125-7af3-139f1dad2620</v>
    <v>536870912</v>
    <v>1</v>
    <v>841</v>
    <v>8</v>
    <v>Orrville, Ohio</v>
    <v>9</v>
    <v>10</v>
    <v>Map</v>
    <v>11</v>
    <v>12</v>
    <v>2519</v>
    <v>2621</v>
    <v>2622</v>
    <v>6</v>
    <v>Orrville is a city in Wayne County, Ohio, United States. It is about 9 miles east of Wooster and 20 miles southwest of Akron. The population was 8,452 at the 2020 census. It is part of the Wooster micropolitan area, and the city is best known as ...</v>
    <v>2623</v>
    <v>2624</v>
    <v>2626</v>
    <v>2627</v>
    <v>2628</v>
    <v>Orrville, Ohio</v>
    <v>2629</v>
    <v>Orrville, Ohio</v>
    <v>mdp/vdpid/5480033797581832193</v>
  </rv>
  <rv s="0">
    <v>536870912</v>
    <v>45504</v>
    <v>2e597903-0d9d-96d2-88c9-03253150de79</v>
    <v>en-US</v>
    <v>Map</v>
  </rv>
  <rv s="0">
    <v>536870912</v>
    <v>Springfield</v>
    <v>b74d2cd9-85c4-a62d-68d4-9f8852c2d4d2</v>
    <v>en-US</v>
    <v>Map</v>
  </rv>
  <rv s="8">
    <v>#VALUE!</v>
    <v>en-US</v>
    <v>2e597903-0d9d-96d2-88c9-03253150de79</v>
    <v>536870912</v>
    <v>1</v>
    <v>844</v>
    <v>28</v>
    <v>45504</v>
    <v>29</v>
    <v>5</v>
    <v>Map</v>
    <v>2632</v>
    <v>45504 is a postal code in Springfield, Ohio, United States</v>
    <v>45504</v>
    <v>45504</v>
    <v>mdp/vdpid/5480117681480794113</v>
  </rv>
  <rv s="0">
    <v>536870912</v>
    <v>Clark County</v>
    <v>3ff61e55-d869-3d23-7e89-6d5631ea8abc</v>
    <v>en-US</v>
    <v>Map</v>
  </rv>
  <rv s="2">
    <fb>66.691845000000001</fb>
    <v>13</v>
  </rv>
  <rv s="3">
    <v>176</v>
    <v>11</v>
    <v>845</v>
    <v>6</v>
    <v>0</v>
    <v>Image of Springfield, Ohio</v>
  </rv>
  <rv s="2">
    <fb>39.926944444443997</fb>
    <v>14</v>
  </rv>
  <rv s="0">
    <v>805306368</v>
    <v>Rob Rue (Mayor)</v>
    <v>251a85fc-7808-9bd5-1c91-928de4b4d50d</v>
    <v>en-US</v>
    <v>Generic</v>
  </rv>
  <rv s="4">
    <v>155</v>
  </rv>
  <rv s="5">
    <v>https://www.bing.com/search?q=springfield+ohio&amp;form=skydnc</v>
    <v>Learn more on Bing</v>
  </rv>
  <rv s="2">
    <fb>-83.804166666667001</fb>
    <v>14</v>
  </rv>
  <rv s="2">
    <fb>58662</fb>
    <v>13</v>
  </rv>
  <rv s="6">
    <v>#VALUE!</v>
    <v>en-US</v>
    <v>b74d2cd9-85c4-a62d-68d4-9f8852c2d4d2</v>
    <v>536870912</v>
    <v>1</v>
    <v>846</v>
    <v>8</v>
    <v>Springfield, Ohio</v>
    <v>9</v>
    <v>10</v>
    <v>Map</v>
    <v>11</v>
    <v>12</v>
    <v>2519</v>
    <v>2634</v>
    <v>2635</v>
    <v>6</v>
    <v>Springfield is a city in and the county seat of Clark County, Ohio, United States. The municipality is located in southwestern Ohio and is situated on the Mad River, Buck Creek, and Beaver Creek, approximately 45 miles west of Columbus and 25 ...</v>
    <v>2636</v>
    <v>2637</v>
    <v>2639</v>
    <v>2640</v>
    <v>2641</v>
    <v>Springfield, Ohio</v>
    <v>2642</v>
    <v>Springfield, Ohio</v>
    <v>mdp/vdpid/5480119128398233602</v>
  </rv>
  <rv s="0">
    <v>536870912</v>
    <v>73071</v>
    <v>27117b42-60e6-5e18-f88a-56a122148df1</v>
    <v>en-US</v>
    <v>Map</v>
  </rv>
  <rv s="0">
    <v>536870912</v>
    <v>Norman</v>
    <v>276e1887-eeb1-463b-adbe-bc7610c06569</v>
    <v>en-US</v>
    <v>Map</v>
  </rv>
  <rv s="8">
    <v>#VALUE!</v>
    <v>en-US</v>
    <v>27117b42-60e6-5e18-f88a-56a122148df1</v>
    <v>536870912</v>
    <v>1</v>
    <v>849</v>
    <v>28</v>
    <v>73071</v>
    <v>29</v>
    <v>5</v>
    <v>Map</v>
    <v>2645</v>
    <v>73071 is a postal code in Norman, Oklahoma, United States</v>
    <v>73071</v>
    <v>73071</v>
    <v>mdp/vdpid/5095391953369956353</v>
  </rv>
  <rv s="0">
    <v>536870912</v>
    <v>Oklahoma</v>
    <v>cbcf556f-952a-4665-bb95-0500b27f9976</v>
    <v>en-US</v>
    <v>Map</v>
  </rv>
  <rv s="0">
    <v>536870912</v>
    <v>Cleveland County</v>
    <v>f3f50b2f-e0a5-c3b2-96e6-d5bec1e69359</v>
    <v>en-US</v>
    <v>Map</v>
  </rv>
  <rv s="2">
    <fb>490.58831099999998</fb>
    <v>13</v>
  </rv>
  <rv s="3">
    <v>177</v>
    <v>11</v>
    <v>850</v>
    <v>6</v>
    <v>0</v>
    <v>Image of Norman, Oklahoma</v>
  </rv>
  <rv s="2">
    <fb>35.220833333333303</fb>
    <v>14</v>
  </rv>
  <rv s="0">
    <v>805306368</v>
    <v>Larry Heikkila (Mayor)</v>
    <v>c88c2aee-d8c0-8820-7b82-8eab0cb87712</v>
    <v>en-US</v>
    <v>Generic</v>
  </rv>
  <rv s="4">
    <v>156</v>
  </rv>
  <rv s="5">
    <v>https://www.bing.com/search?q=norman+oklahoma&amp;form=skydnc</v>
    <v>Learn more on Bing</v>
  </rv>
  <rv s="2">
    <fb>-97.443611111111096</fb>
    <v>14</v>
  </rv>
  <rv s="2">
    <fb>128026</fb>
    <v>13</v>
  </rv>
  <rv s="12">
    <v>#VALUE!</v>
    <v>en-US</v>
    <v>276e1887-eeb1-463b-adbe-bc7610c06569</v>
    <v>536870912</v>
    <v>1</v>
    <v>851</v>
    <v>50</v>
    <v>Norman, Oklahoma</v>
    <v>9</v>
    <v>10</v>
    <v>Map</v>
    <v>11</v>
    <v>12</v>
    <v>2647</v>
    <v>2648</v>
    <v>2649</v>
    <v>6</v>
    <v>Norman is the 3rd most populous city in the U.S. state of Oklahoma, with a population of 128,026 as of the 2020 census. It is the most populous city and the county seat of Cleveland County and the second-most populous city in the Oklahoma City ...</v>
    <v>2650</v>
    <v>2651</v>
    <v>2653</v>
    <v>2654</v>
    <v>2655</v>
    <v>Norman, Oklahoma</v>
    <v>2656</v>
    <v>48</v>
    <v>Norman, Oklahoma</v>
    <v>mdp/vdpid/5095391546488913921</v>
  </rv>
  <rv s="2">
    <fb>181195</fb>
    <v>13</v>
  </rv>
  <rv s="2">
    <fb>12092</fb>
    <v>13</v>
  </rv>
  <rv s="0">
    <v>536870912</v>
    <v>Oklahoma City</v>
    <v>59d212a0-2f5f-4681-a7a0-a8a6e25853e1</v>
    <v>en-US</v>
    <v>Map</v>
  </rv>
  <rv s="2">
    <fb>1455321</fb>
    <v>13</v>
  </rv>
  <rv s="2">
    <fb>1721045</fb>
    <v>13</v>
  </rv>
  <rv s="3">
    <v>178</v>
    <v>11</v>
    <v>852</v>
    <v>6</v>
    <v>0</v>
    <v>Image of Oklahoma</v>
  </rv>
  <rv s="0">
    <v>805306368</v>
    <v>Kevin Stitt (Governor)</v>
    <v>50460cc8-b10e-ddcd-8554-9a0e8a8aa526</v>
    <v>en-US</v>
    <v>Generic</v>
  </rv>
  <rv s="0">
    <v>805306368</v>
    <v>Matt Pinnell (Lieutenant governor)</v>
    <v>189caae5-49b2-e53b-db23-b10a7ec5d36b</v>
    <v>en-US</v>
    <v>Generic</v>
  </rv>
  <rv s="0">
    <v>805306368</v>
    <v>James Lankford (Senate)</v>
    <v>9bfa929f-1dbf-4884-2bbc-ecde4793ee48</v>
    <v>en-US</v>
    <v>Generic</v>
  </rv>
  <rv s="0">
    <v>805306368</v>
    <v>Markwayne Mullin (Senate)</v>
    <v>05fad978-d35b-4dc0-b57e-e3afb8372ed3</v>
    <v>en-US</v>
    <v>Generic</v>
  </rv>
  <rv s="4">
    <v>157</v>
  </rv>
  <rv s="5">
    <v>https://www.bing.com/search?q=oklahoma&amp;form=skydnc</v>
    <v>Learn more on Bing</v>
  </rv>
  <rv s="2">
    <fb>727</fb>
    <v>22</v>
  </rv>
  <rv s="2">
    <fb>46879</fb>
    <v>22</v>
  </rv>
  <rv s="2">
    <fb>117900</fb>
    <v>22</v>
  </rv>
  <rv s="2">
    <fb>3959353</fb>
    <v>13</v>
  </rv>
  <rv s="2">
    <fb>9.0999999999999998E-2</fb>
    <v>25</v>
  </rv>
  <rv s="2">
    <fb>7.8E-2</fb>
    <v>24</v>
  </rv>
  <rv s="2">
    <fb>0.61099999999999999</fb>
    <v>24</v>
  </rv>
  <rv s="2">
    <fb>0.113</fb>
    <v>24</v>
  </rv>
  <rv s="2">
    <fb>0.24600000000000002</fb>
    <v>24</v>
  </rv>
  <rv s="2">
    <fb>0.748</fb>
    <v>24</v>
  </rv>
  <rv s="13">
    <v>#VALUE!</v>
    <v>en-US</v>
    <v>cbcf556f-952a-4665-bb95-0500b27f9976</v>
    <v>536870912</v>
    <v>1</v>
    <v>855</v>
    <v>55</v>
    <v>Oklahoma</v>
    <v>9</v>
    <v>10</v>
    <v>Map</v>
    <v>11</v>
    <v>21</v>
    <v>US-OK</v>
    <v>2658</v>
    <v>2659</v>
    <v>2660</v>
    <v>6</v>
    <v>Oklahoma is a state in the South Central region of the United States. It borders Texas to the south and west, Kansas to the north, Missouri to the northeast, Arkansas to the east, New Mexico to the west, and Colorado to the northwest. Partially ...</v>
    <v>2661</v>
    <v>2662</v>
    <v>2663</v>
    <v>2660</v>
    <v>2668</v>
    <v>2669</v>
    <v>2670</v>
    <v>2671</v>
    <v>2672</v>
    <v>Oklahoma</v>
    <v>29</v>
    <v>549</v>
    <v>2673</v>
    <v>553</v>
    <v>215</v>
    <v>2674</v>
    <v>561</v>
    <v>1069</v>
    <v>2675</v>
    <v>1581</v>
    <v>623</v>
    <v>2189</v>
    <v>2676</v>
    <v>463</v>
    <v>2677</v>
    <v>46</v>
    <v>2678</v>
    <v>1238</v>
    <v>2679</v>
    <v>Oklahoma</v>
    <v>mdp/vdpid/24293</v>
  </rv>
  <rv s="0">
    <v>536870912</v>
    <v>73089</v>
    <v>a70f8046-4a81-70ee-b28e-d7345b5498de</v>
    <v>en-US</v>
    <v>Map</v>
  </rv>
  <rv s="0">
    <v>536870912</v>
    <v>Tuttle</v>
    <v>7dc6c211-7cb9-aa7a-de5d-33ce3a57a27d</v>
    <v>en-US</v>
    <v>Map</v>
  </rv>
  <rv s="8">
    <v>#VALUE!</v>
    <v>en-US</v>
    <v>a70f8046-4a81-70ee-b28e-d7345b5498de</v>
    <v>536870912</v>
    <v>1</v>
    <v>857</v>
    <v>28</v>
    <v>73089</v>
    <v>29</v>
    <v>5</v>
    <v>Map</v>
    <v>2682</v>
    <v>73089 is a postal code in Tuttle, Oklahoma, United States</v>
    <v>73089</v>
    <v>73089</v>
    <v>mdp/vdpid/5095365428239138817</v>
  </rv>
  <rv s="0">
    <v>536870912</v>
    <v>Grady County</v>
    <v>aa7fdafd-f0cc-0d43-4cd2-03560d22e8e9</v>
    <v>en-US</v>
    <v>Map</v>
  </rv>
  <rv s="2">
    <fb>74.414529999999999</fb>
    <v>13</v>
  </rv>
  <rv s="3">
    <v>179</v>
    <v>11</v>
    <v>858</v>
    <v>6</v>
    <v>0</v>
    <v>Image of Tuttle, Oklahoma</v>
  </rv>
  <rv s="2">
    <fb>35.295000000000002</fb>
    <v>14</v>
  </rv>
  <rv s="5">
    <v>https://www.bing.com/search?q=tuttle+oklahoma&amp;form=skydnc</v>
    <v>Learn more on Bing</v>
  </rv>
  <rv s="2">
    <fb>-97.785555555556002</fb>
    <v>14</v>
  </rv>
  <rv s="2">
    <fb>7413</fb>
    <v>13</v>
  </rv>
  <rv s="14">
    <v>#VALUE!</v>
    <v>en-US</v>
    <v>7dc6c211-7cb9-aa7a-de5d-33ce3a57a27d</v>
    <v>536870912</v>
    <v>1</v>
    <v>859</v>
    <v>95</v>
    <v>Tuttle, Oklahoma</v>
    <v>9</v>
    <v>10</v>
    <v>Map</v>
    <v>11</v>
    <v>12</v>
    <v>2647</v>
    <v>2684</v>
    <v>2685</v>
    <v>6</v>
    <v>Tuttle is a city in Grady County, Oklahoma, United States. The population was 7,413 with the close of the 2020 census, seeing a 23.2% increase from 6,010 in 2010.</v>
    <v>2686</v>
    <v>2687</v>
    <v>2688</v>
    <v>2689</v>
    <v>Tuttle, Oklahoma</v>
    <v>2690</v>
    <v>48</v>
    <v>Tuttle, Oklahoma</v>
    <v>mdp/vdpid/5095388011378507777</v>
  </rv>
  <rv s="0">
    <v>536870912</v>
    <v>74014</v>
    <v>04edeca7-ee55-9bb8-8866-450f12ee3c60</v>
    <v>en-US</v>
    <v>Map</v>
  </rv>
  <rv s="0">
    <v>536870912</v>
    <v>Broken Arrow</v>
    <v>378cc5ce-66a1-4b89-8e00-cbe2d03cadb5</v>
    <v>en-US</v>
    <v>Map</v>
  </rv>
  <rv s="8">
    <v>#VALUE!</v>
    <v>en-US</v>
    <v>04edeca7-ee55-9bb8-8866-450f12ee3c60</v>
    <v>536870912</v>
    <v>1</v>
    <v>862</v>
    <v>28</v>
    <v>74014</v>
    <v>29</v>
    <v>5</v>
    <v>Map</v>
    <v>2693</v>
    <v>74014 is a postal code in Broken Arrow, Oklahoma, United States</v>
    <v>74014</v>
    <v>74014</v>
    <v>mdp/vdpid/5095470477971816449</v>
  </rv>
  <rv s="0">
    <v>536870912</v>
    <v>Wagoner County</v>
    <v>27ea2812-e6e9-6c04-118e-83567a07a3ab</v>
    <v>en-US</v>
    <v>Map</v>
  </rv>
  <rv s="2">
    <fb>161.469098</fb>
    <v>13</v>
  </rv>
  <rv s="3">
    <v>180</v>
    <v>11</v>
    <v>863</v>
    <v>6</v>
    <v>0</v>
    <v>Image of Broken Arrow, Oklahoma</v>
  </rv>
  <rv s="2">
    <fb>36.036388888889</fb>
    <v>14</v>
  </rv>
  <rv s="0">
    <v>805306368</v>
    <v>Debra Wimpee (Mayor)</v>
    <v>1db0e75c-4c78-c9df-81fc-ffd51910126e</v>
    <v>en-US</v>
    <v>Generic</v>
  </rv>
  <rv s="4">
    <v>158</v>
  </rv>
  <rv s="5">
    <v>https://www.bing.com/search?q=broken+arrow+oklahoma&amp;form=skydnc</v>
    <v>Learn more on Bing</v>
  </rv>
  <rv s="2">
    <fb>-95.783611111111</fb>
    <v>14</v>
  </rv>
  <rv s="2">
    <fb>113540</fb>
    <v>13</v>
  </rv>
  <rv s="6">
    <v>#VALUE!</v>
    <v>en-US</v>
    <v>378cc5ce-66a1-4b89-8e00-cbe2d03cadb5</v>
    <v>536870912</v>
    <v>1</v>
    <v>864</v>
    <v>8</v>
    <v>Broken Arrow, Oklahoma</v>
    <v>9</v>
    <v>10</v>
    <v>Map</v>
    <v>11</v>
    <v>12</v>
    <v>2647</v>
    <v>2695</v>
    <v>2696</v>
    <v>6</v>
    <v>Broken Arrow is a city in Tulsa and Wagoner counties in the U.S. state of Oklahoma. It is the largest suburb of Tulsa. According to the 2020 census, Broken Arrow has a population of 113,540 residents and is the 4th most populous city in the ...</v>
    <v>2697</v>
    <v>2698</v>
    <v>2700</v>
    <v>2701</v>
    <v>2702</v>
    <v>Broken Arrow, Oklahoma</v>
    <v>2703</v>
    <v>Broken Arrow, Oklahoma</v>
    <v>mdp/vdpid/5095466011038056449</v>
  </rv>
  <rv s="0">
    <v>536870912</v>
    <v>L0S 1J0</v>
    <v>9d6dcc69-2a1f-d3be-0d94-cad6f862282d</v>
    <v>en-US</v>
    <v>Map</v>
  </rv>
  <rv s="0">
    <v>536870912</v>
    <v>Niagara-on-the-Lake</v>
    <v>5a30b77a-dbee-462e-13e5-ef2aef97979d</v>
    <v>en-US</v>
    <v>Map</v>
  </rv>
  <rv s="9">
    <v>#VALUE!</v>
    <v>en-US</v>
    <v>9d6dcc69-2a1f-d3be-0d94-cad6f862282d</v>
    <v>536870912</v>
    <v>1</v>
    <v>32</v>
    <v>L0S 1J0</v>
    <v>29</v>
    <v>5</v>
    <v>Map</v>
    <v>2706</v>
    <v>L0S 1J0 is a postal code in Niagara-on-the-Lake, Ontario, Canada</v>
    <v>L0S 1J0</v>
    <v>L0S 1J0</v>
    <v>mdp/vdpid/5479670044889710593</v>
  </rv>
  <rv s="0">
    <v>536870912</v>
    <v>Ontario</v>
    <v>070ad921-224a-9ed5-6fe1-8eab57b4b2e7</v>
    <v>en-US</v>
    <v>Map</v>
  </rv>
  <rv s="0">
    <v>536870912</v>
    <v>Regional Municipality of Niagara</v>
    <v>9c6be28d-47d6-3827-ce5d-36d36f681e17</v>
    <v>en-US</v>
    <v>Map</v>
  </rv>
  <rv s="2">
    <fb>132.83000000000001</fb>
    <v>13</v>
  </rv>
  <rv s="3">
    <v>181</v>
    <v>11</v>
    <v>865</v>
    <v>6</v>
    <v>0</v>
    <v>Image of Niagara-on-the-Lake</v>
  </rv>
  <rv s="2">
    <fb>43.255277777777998</fb>
    <v>14</v>
  </rv>
  <rv s="0">
    <v>805306368</v>
    <v>Gary Zalepa (Mayor)</v>
    <v>1890be47-1f1f-a440-336c-3f2d52e35ec4</v>
    <v>en-US</v>
    <v>Generic</v>
  </rv>
  <rv s="4">
    <v>159</v>
  </rv>
  <rv s="5">
    <v>https://www.bing.com/search?q=town+of+niagara-on-the-lake&amp;form=skydnc</v>
    <v>Learn more on Bing</v>
  </rv>
  <rv s="2">
    <fb>-79.071666666666999</fb>
    <v>14</v>
  </rv>
  <rv s="2">
    <fb>17511</fb>
    <v>13</v>
  </rv>
  <rv s="12">
    <v>#VALUE!</v>
    <v>en-US</v>
    <v>5a30b77a-dbee-462e-13e5-ef2aef97979d</v>
    <v>536870912</v>
    <v>1</v>
    <v>867</v>
    <v>50</v>
    <v>Niagara-on-the-Lake</v>
    <v>9</v>
    <v>10</v>
    <v>Map</v>
    <v>11</v>
    <v>868</v>
    <v>2708</v>
    <v>2709</v>
    <v>2710</v>
    <v>68</v>
    <v>Niagara-on-the-Lake is a town in Ontario, Canada. It is located on the Niagara Peninsula at the point where the Niagara River meets Lake Ontario, across the river from New York, United States. Niagara-on-the-Lake is in the Niagara Region of ...</v>
    <v>2711</v>
    <v>2712</v>
    <v>2714</v>
    <v>2715</v>
    <v>2716</v>
    <v>Niagara-on-the-Lake</v>
    <v>2717</v>
    <v>564</v>
    <v>Niagara-on-the-Lake</v>
    <v>mdp/vdpid/5479663954223431681</v>
  </rv>
  <rv s="2">
    <fb>1076395</fb>
    <v>13</v>
  </rv>
  <rv s="2">
    <fb>2498691</fb>
    <v>13</v>
  </rv>
  <rv s="0">
    <v>536870912</v>
    <v>Toronto</v>
    <v>e9c1d78f-effd-4cbf-af56-ce709763b200</v>
    <v>en-US</v>
    <v>Map</v>
  </rv>
  <rv s="2">
    <fb>5169175</fb>
    <v>13</v>
  </rv>
  <rv s="2">
    <fb>5169174</fb>
    <v>13</v>
  </rv>
  <rv s="3">
    <v>182</v>
    <v>11</v>
    <v>869</v>
    <v>6</v>
    <v>0</v>
    <v>Image of Ontario</v>
  </rv>
  <rv s="0">
    <v>805306368</v>
    <v>Edith Dumont (Lieutenant governor)</v>
    <v>37e7af50-0cdf-8d6c-4067-735d25b2838d</v>
    <v>en-US</v>
    <v>Generic</v>
  </rv>
  <rv s="0">
    <v>805306368</v>
    <v>Doug Ford (Premier)</v>
    <v>a00bb1b1-ce9d-bf65-c540-5e730be40cb9</v>
    <v>en-US</v>
    <v>Generic</v>
  </rv>
  <rv s="4">
    <v>160</v>
  </rv>
  <rv s="5">
    <v>https://www.bing.com/search?q=ontario+canada&amp;form=skydnc</v>
    <v>Learn more on Bing</v>
  </rv>
  <rv s="2">
    <fb>83160</fb>
    <v>44</v>
  </rv>
  <rv s="4">
    <v>161</v>
  </rv>
  <rv s="2">
    <fb>14733119</fb>
    <v>13</v>
  </rv>
  <rv s="4">
    <v>162</v>
  </rv>
  <rv s="11">
    <v>#VALUE!</v>
    <v>en-US</v>
    <v>070ad921-224a-9ed5-6fe1-8eab57b4b2e7</v>
    <v>536870912</v>
    <v>1</v>
    <v>873</v>
    <v>42</v>
    <v>Ontario</v>
    <v>9</v>
    <v>10</v>
    <v>Map</v>
    <v>11</v>
    <v>874</v>
    <v>CA-ON</v>
    <v>2719</v>
    <v>2720</v>
    <v>2721</v>
    <v>68</v>
    <v>Ontario is the southernmost province of Canada. Located in Central Canada, Ontario is the country's most populous province. As of the 2021 Canadian census, it is home to 38.5 percent of the country's population, and is the second-largest ...</v>
    <v>2722</v>
    <v>2723</v>
    <v>2724</v>
    <v>2721</v>
    <v>2727</v>
    <v>2728</v>
    <v>2729</v>
    <v>Ontario</v>
    <v>2730</v>
    <v>91</v>
    <v>2731</v>
    <v>2732</v>
    <v>Ontario</v>
    <v>mdp/vdpid/24465</v>
  </rv>
  <rv s="0">
    <v>536870912</v>
    <v>L6T 4G7</v>
    <v>051e17f5-9783-c4c0-fad1-0df386a5fd87</v>
    <v>en-US</v>
    <v>Map</v>
  </rv>
  <rv s="0">
    <v>536870912</v>
    <v>Brampton</v>
    <v>6abc6177-6c49-9535-cc39-8b5b72355a37</v>
    <v>en-US</v>
    <v>Map</v>
  </rv>
  <rv s="9">
    <v>#VALUE!</v>
    <v>en-US</v>
    <v>051e17f5-9783-c4c0-fad1-0df386a5fd87</v>
    <v>536870912</v>
    <v>1</v>
    <v>32</v>
    <v>L6T 4G7</v>
    <v>29</v>
    <v>5</v>
    <v>Map</v>
    <v>2735</v>
    <v>L6T 4G7 is a postal code in Brampton, Ontario, Canada</v>
    <v>L6T 4G7</v>
    <v>L6T 4G7</v>
    <v>mdp/vdpid/5479434470664699906</v>
  </rv>
  <rv s="2">
    <fb>266.70999999999998</fb>
    <v>13</v>
  </rv>
  <rv s="3">
    <v>183</v>
    <v>11</v>
    <v>875</v>
    <v>6</v>
    <v>0</v>
    <v>Image of Brampton</v>
  </rv>
  <rv s="2">
    <fb>43.683333333333003</fb>
    <v>14</v>
  </rv>
  <rv s="0">
    <v>805306368</v>
    <v>Patrick Brown (Mayor)</v>
    <v>7c259f37-36a0-4669-9ea6-8621e9104832</v>
    <v>en-US</v>
    <v>Generic</v>
  </rv>
  <rv s="4">
    <v>163</v>
  </rv>
  <rv s="5">
    <v>https://www.bing.com/search?q=brampton&amp;form=skydnc</v>
    <v>Learn more on Bing</v>
  </rv>
  <rv s="2">
    <fb>-79.766666666667007</fb>
    <v>14</v>
  </rv>
  <rv s="2">
    <fb>656480</fb>
    <v>13</v>
  </rv>
  <rv s="10">
    <v>#VALUE!</v>
    <v>en-US</v>
    <v>6abc6177-6c49-9535-cc39-8b5b72355a37</v>
    <v>536870912</v>
    <v>1</v>
    <v>876</v>
    <v>35</v>
    <v>Brampton</v>
    <v>9</v>
    <v>10</v>
    <v>Map</v>
    <v>11</v>
    <v>36</v>
    <v>2708</v>
    <v>2737</v>
    <v>68</v>
    <v>Brampton is a city in the Canadian province of Ontario. It is part of the Greater Toronto Area and is a lower-tier municipality within Peel Region. The city has a population of 656,480 as of the 2021 Census, making it the ninth most populous ...</v>
    <v>2738</v>
    <v>2739</v>
    <v>2741</v>
    <v>2742</v>
    <v>2743</v>
    <v>Brampton</v>
    <v>2744</v>
    <v>564</v>
    <v>Brampton</v>
    <v>mdp/vdpid/5479431338291363841</v>
  </rv>
  <rv s="0">
    <v>536870912</v>
    <v>M3A 3P9</v>
    <v>d98358e7-478f-bf6f-af68-3ed1ed792144</v>
    <v>en-US</v>
    <v>Map</v>
  </rv>
  <rv s="0">
    <v>536870912</v>
    <v>North York</v>
    <v>90897f88-6f38-aac5-8385-e3be11a39569</v>
    <v>en-US</v>
    <v>Map</v>
  </rv>
  <rv s="9">
    <v>#VALUE!</v>
    <v>en-US</v>
    <v>d98358e7-478f-bf6f-af68-3ed1ed792144</v>
    <v>536870912</v>
    <v>1</v>
    <v>32</v>
    <v>M3A 3P9</v>
    <v>29</v>
    <v>5</v>
    <v>Map</v>
    <v>2747</v>
    <v>M3A 3P9 is a postal code in North York, Ontario, Canada</v>
    <v>M3A 3P9</v>
    <v>M3A 3P9</v>
    <v>mdp/vdpid/5479460861493903369</v>
  </rv>
  <rv s="2">
    <fb>176.87</fb>
    <v>13</v>
  </rv>
  <rv s="3">
    <v>184</v>
    <v>11</v>
    <v>877</v>
    <v>6</v>
    <v>0</v>
    <v>Image of North York</v>
  </rv>
  <rv s="2">
    <fb>43.779699999999998</fb>
    <v>14</v>
  </rv>
  <rv s="5">
    <v>https://www.bing.com/search?q=north+york+ontario&amp;form=skydnc</v>
    <v>Learn more on Bing</v>
  </rv>
  <rv s="2">
    <fb>-79.415599999999998</fb>
    <v>14</v>
  </rv>
  <rv s="2">
    <fb>672955</fb>
    <v>13</v>
  </rv>
  <rv s="15">
    <v>#VALUE!</v>
    <v>en-US</v>
    <v>90897f88-6f38-aac5-8385-e3be11a39569</v>
    <v>536870912</v>
    <v>1</v>
    <v>878</v>
    <v>112</v>
    <v>North York</v>
    <v>9</v>
    <v>10</v>
    <v>Map</v>
    <v>11</v>
    <v>868</v>
    <v>2708</v>
    <v>2721</v>
    <v>2749</v>
    <v>68</v>
    <v>North York is a former township and city and is now one of the six administrative districts of Toronto, Ontario, Canada. It is located in the northern area of Toronto, centred around Yonge Street, north of Ontario Highway 401. It is bounded by ...</v>
    <v>2750</v>
    <v>2751</v>
    <v>2752</v>
    <v>2753</v>
    <v>North York</v>
    <v>2754</v>
    <v>North York</v>
    <v>mdp/vdpid/5479460243907805186</v>
  </rv>
  <rv s="0">
    <v>536870912</v>
    <v>M9C 5G2</v>
    <v>0d45f374-54f6-ffaf-3687-c9801dee73e3</v>
    <v>en-US</v>
    <v>Map</v>
  </rv>
  <rv s="0">
    <v>536870912</v>
    <v>Etobicoke</v>
    <v>b913464f-7a0d-644b-5410-0404c4b1884e</v>
    <v>en-US</v>
    <v>Map</v>
  </rv>
  <rv s="9">
    <v>#VALUE!</v>
    <v>en-US</v>
    <v>0d45f374-54f6-ffaf-3687-c9801dee73e3</v>
    <v>536870912</v>
    <v>1</v>
    <v>32</v>
    <v>M9C 5G2</v>
    <v>29</v>
    <v>5</v>
    <v>Map</v>
    <v>2757</v>
    <v>M9C 5G2 is a postal code in Etobicoke, Ontario, Canada</v>
    <v>M9C 5G2</v>
    <v>M9C 5G2</v>
    <v>mdp/vdpid/5479437214544822277</v>
  </rv>
  <rv s="2">
    <fb>123.93</fb>
    <v>13</v>
  </rv>
  <rv s="3">
    <v>185</v>
    <v>11</v>
    <v>879</v>
    <v>6</v>
    <v>0</v>
    <v>Image of Etobicoke</v>
  </rv>
  <rv s="2">
    <fb>43.616100000000003</fb>
    <v>14</v>
  </rv>
  <rv s="5">
    <v>https://www.bing.com/search?q=etobicoke&amp;form=skydnc</v>
    <v>Learn more on Bing</v>
  </rv>
  <rv s="2">
    <fb>-79.512500000000003</fb>
    <v>14</v>
  </rv>
  <rv s="2">
    <fb>365143</fb>
    <v>13</v>
  </rv>
  <rv s="15">
    <v>#VALUE!</v>
    <v>en-US</v>
    <v>b913464f-7a0d-644b-5410-0404c4b1884e</v>
    <v>536870912</v>
    <v>1</v>
    <v>880</v>
    <v>112</v>
    <v>Etobicoke</v>
    <v>9</v>
    <v>10</v>
    <v>Map</v>
    <v>11</v>
    <v>868</v>
    <v>2708</v>
    <v>2721</v>
    <v>2759</v>
    <v>68</v>
    <v>Etobicoke is an administrative district and former city within Toronto, Ontario, Canada. Comprising the city's west-end, Etobicoke is bordered on the south by Lake Ontario, on the east by the Humber River, on the west by Etobicoke Creek, the ...</v>
    <v>2760</v>
    <v>2761</v>
    <v>2762</v>
    <v>2763</v>
    <v>Etobicoke</v>
    <v>2764</v>
    <v>Etobicoke</v>
    <v>mdp/vdpid/5479437322271326209</v>
  </rv>
  <rv s="0">
    <v>536870912</v>
    <v>P7E 2C3</v>
    <v>3eac9f2e-6a66-4d6d-db33-f900a20d8048</v>
    <v>en-US</v>
    <v>Map</v>
  </rv>
  <rv s="0">
    <v>536870912</v>
    <v>Thunder Bay</v>
    <v>f31d52b4-b708-41cc-a385-bdb586e5b0ce</v>
    <v>en-US</v>
    <v>Map</v>
  </rv>
  <rv s="9">
    <v>#VALUE!</v>
    <v>en-US</v>
    <v>3eac9f2e-6a66-4d6d-db33-f900a20d8048</v>
    <v>536870912</v>
    <v>1</v>
    <v>32</v>
    <v>P7E 2C3</v>
    <v>29</v>
    <v>5</v>
    <v>Map</v>
    <v>2767</v>
    <v>P7E 2C3 is a postal code in Thunder Bay, Ontario, Canada</v>
    <v>P7E 2C3</v>
    <v>P7E 2C3</v>
    <v>mdp/vdpid/5283110823806369806</v>
  </rv>
  <rv s="0">
    <v>536870912</v>
    <v>Thunder Bay District</v>
    <v>5960ff03-6fd8-6ba7-2a07-baa35ccf882a</v>
    <v>en-US</v>
    <v>Map</v>
  </rv>
  <rv s="2">
    <fb>447.5</fb>
    <v>13</v>
  </rv>
  <rv s="3">
    <v>186</v>
    <v>11</v>
    <v>881</v>
    <v>6</v>
    <v>0</v>
    <v>Image of Thunder Bay</v>
  </rv>
  <rv s="2">
    <fb>48.382199999999997</fb>
    <v>14</v>
  </rv>
  <rv s="0">
    <v>805306368</v>
    <v>Ken Boshcoff (Mayor)</v>
    <v>b486cd71-b2f7-b1bd-65ff-12363af9c9e6</v>
    <v>en-US</v>
    <v>Generic</v>
  </rv>
  <rv s="4">
    <v>164</v>
  </rv>
  <rv s="5">
    <v>https://www.bing.com/search?q=thunder+bay&amp;form=skydnc</v>
    <v>Learn more on Bing</v>
  </rv>
  <rv s="2">
    <fb>-89.246099999999998</fb>
    <v>14</v>
  </rv>
  <rv s="2">
    <fb>108843</fb>
    <v>13</v>
  </rv>
  <rv s="6">
    <v>#VALUE!</v>
    <v>en-US</v>
    <v>f31d52b4-b708-41cc-a385-bdb586e5b0ce</v>
    <v>536870912</v>
    <v>1</v>
    <v>882</v>
    <v>8</v>
    <v>Thunder Bay</v>
    <v>9</v>
    <v>10</v>
    <v>Map</v>
    <v>11</v>
    <v>36</v>
    <v>2708</v>
    <v>2769</v>
    <v>2770</v>
    <v>68</v>
    <v>Thunder Bay is a city in and the seat of Thunder Bay District, Ontario, Canada. It is the most populous municipality in Northwestern Ontario and the second most populous municipality in Northern Ontario; its population is 108,843 according to ...</v>
    <v>2771</v>
    <v>2772</v>
    <v>2774</v>
    <v>2775</v>
    <v>2776</v>
    <v>Thunder Bay</v>
    <v>2777</v>
    <v>Thunder Bay</v>
    <v>mdp/vdpid/5283110074334576641</v>
  </rv>
  <rv s="0">
    <v>536870912</v>
    <v>97015</v>
    <v>7e555806-852b-9e01-3d52-18a4f77030a9</v>
    <v>en-US</v>
    <v>Map</v>
  </rv>
  <rv s="0">
    <v>536870912</v>
    <v>Clackamas</v>
    <v>60925970-f1a1-a386-b5a2-19783a86704c</v>
    <v>en-US</v>
    <v>Map</v>
  </rv>
  <rv s="8">
    <v>#VALUE!</v>
    <v>en-US</v>
    <v>7e555806-852b-9e01-3d52-18a4f77030a9</v>
    <v>536870912</v>
    <v>1</v>
    <v>885</v>
    <v>28</v>
    <v>97015</v>
    <v>29</v>
    <v>5</v>
    <v>Map</v>
    <v>2780</v>
    <v>97015 is a postal code in Clackamas, Oregon, United States</v>
    <v>97015</v>
    <v>97015</v>
    <v>mdp/vdpid/4860912108457426945</v>
  </rv>
  <rv s="0">
    <v>536870912</v>
    <v>Oregon</v>
    <v>cacd36fd-7c62-43e2-a632-64a2a1811933</v>
    <v>en-US</v>
    <v>Map</v>
  </rv>
  <rv s="0">
    <v>536870912</v>
    <v>Clackamas County</v>
    <v>e29f543d-79c8-c506-de76-df38a15001a6</v>
    <v>en-US</v>
    <v>Map</v>
  </rv>
  <rv s="2">
    <fb>5.65</fb>
    <v>13</v>
  </rv>
  <rv s="3">
    <v>187</v>
    <v>11</v>
    <v>886</v>
    <v>6</v>
    <v>0</v>
    <v>Image of Clackamas, Oregon</v>
  </rv>
  <rv s="2">
    <fb>45.41</fb>
    <v>14</v>
  </rv>
  <rv s="5">
    <v>https://www.bing.com/search?q=clackamas+or&amp;form=skydnc</v>
    <v>Learn more on Bing</v>
  </rv>
  <rv s="2">
    <fb>-122.56027777778</fb>
    <v>14</v>
  </rv>
  <rv s="2">
    <fb>6965</fb>
    <v>13</v>
  </rv>
  <rv s="14">
    <v>#VALUE!</v>
    <v>en-US</v>
    <v>60925970-f1a1-a386-b5a2-19783a86704c</v>
    <v>536870912</v>
    <v>1</v>
    <v>887</v>
    <v>95</v>
    <v>Clackamas, Oregon</v>
    <v>9</v>
    <v>10</v>
    <v>Map</v>
    <v>11</v>
    <v>888</v>
    <v>2782</v>
    <v>2783</v>
    <v>2784</v>
    <v>6</v>
    <v>Clackamas is an unincorporated community and former census-designated place in Clackamas County, Oregon, United States, and is a suburb of Portland. The population was approximately 7,000 as of 2010. Clackamas is home to Camp Withycombe, which ...</v>
    <v>2785</v>
    <v>2786</v>
    <v>2787</v>
    <v>2788</v>
    <v>Clackamas, Oregon</v>
    <v>2789</v>
    <v>195</v>
    <v>Clackamas, Oregon</v>
    <v>mdp/vdpid/4860911905016905730</v>
  </rv>
  <rv s="2">
    <fb>255026</fb>
    <v>13</v>
  </rv>
  <rv s="2">
    <fb>19586</fb>
    <v>13</v>
  </rv>
  <rv s="0">
    <v>536870912</v>
    <v>Salem</v>
    <v>181e3c46-a4b5-41c5-a74f-486f15e8dc58</v>
    <v>en-US</v>
    <v>Map</v>
  </rv>
  <rv s="2">
    <fb>1533430</fb>
    <v>13</v>
  </rv>
  <rv s="2">
    <fb>1732786</fb>
    <v>13</v>
  </rv>
  <rv s="3">
    <v>188</v>
    <v>11</v>
    <v>889</v>
    <v>6</v>
    <v>0</v>
    <v>Image of Oregon</v>
  </rv>
  <rv s="0">
    <v>536870912</v>
    <v>Portland</v>
    <v>5658ef8a-9267-4851-b335-72bc82329a4e</v>
    <v>en-US</v>
    <v>Map</v>
  </rv>
  <rv s="0">
    <v>805306368</v>
    <v>Tina Kotek (Governor)</v>
    <v>84ac333f-9a13-39da-fbda-a943cbce407a</v>
    <v>en-US</v>
    <v>Generic</v>
  </rv>
  <rv s="0">
    <v>805306368</v>
    <v>LaVonne Griffin-Valade (Secretary of state)</v>
    <v>c08ed1c5-ad98-a2b1-4afe-142a4e29ee93</v>
    <v>en-US</v>
    <v>Generic</v>
  </rv>
  <rv s="4">
    <v>165</v>
  </rv>
  <rv s="5">
    <v>https://www.bing.com/search?q=oregon&amp;form=skydnc</v>
    <v>Learn more on Bing</v>
  </rv>
  <rv s="2">
    <fb>51243</fb>
    <v>22</v>
  </rv>
  <rv s="2">
    <fb>2.5099999999999998</fb>
    <v>23</v>
  </rv>
  <rv s="2">
    <fb>4237256</fb>
    <v>13</v>
  </rv>
  <rv s="2">
    <fb>1.8000000000000002E-2</fb>
    <v>25</v>
  </rv>
  <rv s="2">
    <fb>0.308</fb>
    <v>24</v>
  </rv>
  <rv s="2">
    <fb>0.621</fb>
    <v>24</v>
  </rv>
  <rv s="2">
    <fb>3.7000000000000005E-2</fb>
    <v>24</v>
  </rv>
  <rv s="2">
    <fb>0.214</fb>
    <v>24</v>
  </rv>
  <rv s="2">
    <fb>0.87599999999999989</fb>
    <v>24</v>
  </rv>
  <rv s="16">
    <v>#VALUE!</v>
    <v>en-US</v>
    <v>cacd36fd-7c62-43e2-a632-64a2a1811933</v>
    <v>536870912</v>
    <v>1</v>
    <v>892</v>
    <v>191</v>
    <v>Oregon</v>
    <v>9</v>
    <v>10</v>
    <v>Map</v>
    <v>11</v>
    <v>21</v>
    <v>US-OR</v>
    <v>2791</v>
    <v>2792</v>
    <v>2793</v>
    <v>6</v>
    <v>Oregon is a state in the Pacific Northwest region of the United States. Oregon is a part of the Western United States, with the Columbia River delineating much of Oregon's northern boundary with Washington, while the Snake River delineates much ...</v>
    <v>2794</v>
    <v>2795</v>
    <v>2796</v>
    <v>2797</v>
    <v>2800</v>
    <v>2801</v>
    <v>913</v>
    <v>2802</v>
    <v>2124</v>
    <v>Oregon</v>
    <v>2803</v>
    <v>2804</v>
    <v>223</v>
    <v>125</v>
    <v>2805</v>
    <v>2015</v>
    <v>2806</v>
    <v>771</v>
    <v>2547</v>
    <v>1527</v>
    <v>2498</v>
    <v>2807</v>
    <v>1574</v>
    <v>453</v>
    <v>2808</v>
    <v>2809</v>
    <v>1162</v>
    <v>2810</v>
    <v>195</v>
    <v>Oregon</v>
    <v>mdp/vdpid/24561</v>
  </rv>
  <rv s="0">
    <v>536870912</v>
    <v>Multnomah County</v>
    <v>09a9dfb0-af26-d1d9-c818-43e2fdd19867</v>
    <v>en-US</v>
    <v>Map</v>
  </rv>
  <rv s="2">
    <fb>375.80552599999999</fb>
    <v>13</v>
  </rv>
  <rv s="3">
    <v>189</v>
    <v>11</v>
    <v>893</v>
    <v>6</v>
    <v>0</v>
    <v>Image of Portland, Oregon</v>
  </rv>
  <rv s="2">
    <fb>45.516666666667</fb>
    <v>14</v>
  </rv>
  <rv s="0">
    <v>805306368</v>
    <v>Ted Wheeler (Mayor)</v>
    <v>34b77850-843b-6f6f-af63-18a8f8bdc38c</v>
    <v>en-US</v>
    <v>Generic</v>
  </rv>
  <rv s="4">
    <v>166</v>
  </rv>
  <rv s="5">
    <v>https://www.bing.com/search?q=portland+oregon&amp;form=skydnc</v>
    <v>Learn more on Bing</v>
  </rv>
  <rv s="2">
    <fb>-122.66666666667</fb>
    <v>14</v>
  </rv>
  <rv s="2">
    <fb>652503</fb>
    <v>13</v>
  </rv>
  <rv s="12">
    <v>#VALUE!</v>
    <v>en-US</v>
    <v>5658ef8a-9267-4851-b335-72bc82329a4e</v>
    <v>536870912</v>
    <v>1</v>
    <v>894</v>
    <v>50</v>
    <v>Portland, Oregon</v>
    <v>9</v>
    <v>10</v>
    <v>Map</v>
    <v>11</v>
    <v>12</v>
    <v>2782</v>
    <v>2812</v>
    <v>2813</v>
    <v>6</v>
    <v>Portland is the most populous city in the U.S. state of Oregon, located in the Pacific Northwest region. Situated in the northwestern area of the state at the confluence of the Willamette and Columbia rivers, it is the county seat of Multnomah ...</v>
    <v>2814</v>
    <v>2815</v>
    <v>2817</v>
    <v>2818</v>
    <v>2819</v>
    <v>Portland, Oregon</v>
    <v>2820</v>
    <v>195</v>
    <v>Portland, Oregon</v>
    <v>mdp/vdpid/4860910142754914306</v>
  </rv>
  <rv s="0">
    <v>536870912</v>
    <v>97062</v>
    <v>2a61bae3-74cb-1ad1-0f85-6cc12c177a27</v>
    <v>en-US</v>
    <v>Map</v>
  </rv>
  <rv s="0">
    <v>536870912</v>
    <v>Tualatin</v>
    <v>e1698c1a-af10-6db8-97fc-7dbfac8703a5</v>
    <v>en-US</v>
    <v>Map</v>
  </rv>
  <rv s="8">
    <v>#VALUE!</v>
    <v>en-US</v>
    <v>2a61bae3-74cb-1ad1-0f85-6cc12c177a27</v>
    <v>536870912</v>
    <v>1</v>
    <v>896</v>
    <v>28</v>
    <v>97062</v>
    <v>29</v>
    <v>5</v>
    <v>Map</v>
    <v>2823</v>
    <v>97062 is a postal code in Tualatin, Oregon, United States</v>
    <v>97062</v>
    <v>97062</v>
    <v>mdp/vdpid/4860917333654241281</v>
  </rv>
  <rv s="0">
    <v>536870912</v>
    <v>Washington County</v>
    <v>9516f9a9-9ff2-ed79-a1f6-878e9af3521f</v>
    <v>en-US</v>
    <v>Map</v>
  </rv>
  <rv s="2">
    <fb>21.170083999999999</fb>
    <v>13</v>
  </rv>
  <rv s="3">
    <v>190</v>
    <v>11</v>
    <v>897</v>
    <v>6</v>
    <v>0</v>
    <v>Image of Tualatin, Oregon</v>
  </rv>
  <rv s="2">
    <fb>45.374808000000002</fb>
    <v>14</v>
  </rv>
  <rv s="0">
    <v>805306368</v>
    <v>Frank Bubenik (Mayor)</v>
    <v>ce7e7a68-db8f-d9f3-8308-52d6c50ef22d</v>
    <v>en-US</v>
    <v>Generic</v>
  </rv>
  <rv s="4">
    <v>167</v>
  </rv>
  <rv s="5">
    <v>https://www.bing.com/search?q=tualatin+oregon&amp;form=skydnc</v>
    <v>Learn more on Bing</v>
  </rv>
  <rv s="2">
    <fb>-122.770067</fb>
    <v>14</v>
  </rv>
  <rv s="2">
    <fb>27942</fb>
    <v>13</v>
  </rv>
  <rv s="12">
    <v>#VALUE!</v>
    <v>en-US</v>
    <v>e1698c1a-af10-6db8-97fc-7dbfac8703a5</v>
    <v>536870912</v>
    <v>1</v>
    <v>898</v>
    <v>50</v>
    <v>Tualatin, Oregon</v>
    <v>9</v>
    <v>10</v>
    <v>Map</v>
    <v>11</v>
    <v>12</v>
    <v>2782</v>
    <v>2825</v>
    <v>2826</v>
    <v>6</v>
    <v>Tualatin is a city located primarily in Washington County in the U.S. state of Oregon. A small portion of the city is also located in neighboring Clackamas County. It is a southwestern suburb in the Portland Metropolitan Area that is located ...</v>
    <v>2827</v>
    <v>2828</v>
    <v>2830</v>
    <v>2831</v>
    <v>2832</v>
    <v>Tualatin, Oregon</v>
    <v>2833</v>
    <v>195</v>
    <v>Tualatin, Oregon</v>
    <v>mdp/vdpid/4860905512746614786</v>
  </rv>
  <rv s="0">
    <v>536870912</v>
    <v>97128</v>
    <v>615e5d59-672f-b4b8-e92d-6cf748a600bf</v>
    <v>en-US</v>
    <v>Map</v>
  </rv>
  <rv s="0">
    <v>536870912</v>
    <v>McMinnville</v>
    <v>2f03046e-af6b-8336-f379-cfc834b47524</v>
    <v>en-US</v>
    <v>Map</v>
  </rv>
  <rv s="8">
    <v>#VALUE!</v>
    <v>en-US</v>
    <v>615e5d59-672f-b4b8-e92d-6cf748a600bf</v>
    <v>536870912</v>
    <v>1</v>
    <v>900</v>
    <v>28</v>
    <v>97128</v>
    <v>29</v>
    <v>5</v>
    <v>Map</v>
    <v>2836</v>
    <v>97128 is a postal code in McMinnville, Oregon, United States</v>
    <v>97128</v>
    <v>97128</v>
    <v>mdp/vdpid/4860893816611143681</v>
  </rv>
  <rv s="0">
    <v>536870912</v>
    <v>Yamhill County</v>
    <v>b8061eaf-5a67-d0ce-2a42-e5efdcfe253b</v>
    <v>en-US</v>
    <v>Map</v>
  </rv>
  <rv s="2">
    <fb>27.390892999999998</fb>
    <v>13</v>
  </rv>
  <rv s="3">
    <v>191</v>
    <v>11</v>
    <v>901</v>
    <v>6</v>
    <v>0</v>
    <v>Image of McMinnville, Oregon</v>
  </rv>
  <rv s="2">
    <fb>45.211666666667</fb>
    <v>14</v>
  </rv>
  <rv s="0">
    <v>805306368</v>
    <v>Remy Drabkin (Mayor)</v>
    <v>5fca8610-eefa-b2a8-2d66-39022cf25e69</v>
    <v>en-US</v>
    <v>Generic</v>
  </rv>
  <rv s="4">
    <v>168</v>
  </rv>
  <rv s="5">
    <v>https://www.bing.com/search?q=mcminnville+oregon&amp;form=skydnc</v>
    <v>Learn more on Bing</v>
  </rv>
  <rv s="2">
    <fb>-123.19722222222001</fb>
    <v>14</v>
  </rv>
  <rv s="2">
    <fb>34319</fb>
    <v>13</v>
  </rv>
  <rv s="12">
    <v>#VALUE!</v>
    <v>en-US</v>
    <v>2f03046e-af6b-8336-f379-cfc834b47524</v>
    <v>536870912</v>
    <v>1</v>
    <v>902</v>
    <v>50</v>
    <v>McMinnville, Oregon</v>
    <v>9</v>
    <v>10</v>
    <v>Map</v>
    <v>11</v>
    <v>12</v>
    <v>2782</v>
    <v>2838</v>
    <v>2839</v>
    <v>6</v>
    <v>McMinnville is the county seat of and most populous city in Yamhill County, Oregon, United States at the base of the Oregon Coast Range. The city is named after McMinnville, Tennessee. As of the 2020 census, the city had a population of 34,319.</v>
    <v>2840</v>
    <v>2841</v>
    <v>2843</v>
    <v>2844</v>
    <v>2845</v>
    <v>McMinnville, Oregon</v>
    <v>2846</v>
    <v>195</v>
    <v>McMinnville, Oregon</v>
    <v>mdp/vdpid/4860891764640186369</v>
  </rv>
  <rv s="0">
    <v>536870912</v>
    <v>97202</v>
    <v>b707fe54-f7bd-90b6-1ec4-9ed5c1fda5d0</v>
    <v>en-US</v>
    <v>Map</v>
  </rv>
  <rv s="8">
    <v>#VALUE!</v>
    <v>en-US</v>
    <v>b707fe54-f7bd-90b6-1ec4-9ed5c1fda5d0</v>
    <v>536870912</v>
    <v>1</v>
    <v>905</v>
    <v>28</v>
    <v>97202</v>
    <v>29</v>
    <v>5</v>
    <v>Map</v>
    <v>2797</v>
    <v>97202 is a postal code in Portland, Oregon, United States</v>
    <v>97202</v>
    <v>97202</v>
    <v>mdp/vdpid/4860910516450623489</v>
  </rv>
  <rv s="0">
    <v>536870912</v>
    <v>97217</v>
    <v>6ee888b5-929e-281a-4259-02a2bb1554b5</v>
    <v>en-US</v>
    <v>Map</v>
  </rv>
  <rv s="8">
    <v>#VALUE!</v>
    <v>en-US</v>
    <v>6ee888b5-929e-281a-4259-02a2bb1554b5</v>
    <v>536870912</v>
    <v>1</v>
    <v>908</v>
    <v>28</v>
    <v>97217</v>
    <v>29</v>
    <v>5</v>
    <v>Map</v>
    <v>2797</v>
    <v>97217 is a postal code in Portland, Oregon, United States</v>
    <v>97217</v>
    <v>97217</v>
    <v>mdp/vdpid/4860907184428417025</v>
  </rv>
  <rv s="0">
    <v>536870912</v>
    <v>97402</v>
    <v>362c875d-efce-7af1-df9d-e7299f096cf9</v>
    <v>en-US</v>
    <v>Map</v>
  </rv>
  <rv s="0">
    <v>536870912</v>
    <v>Eugene</v>
    <v>4032220a-5e63-4fc1-87cf-eb758cc5b5b6</v>
    <v>en-US</v>
    <v>Map</v>
  </rv>
  <rv s="8">
    <v>#VALUE!</v>
    <v>en-US</v>
    <v>362c875d-efce-7af1-df9d-e7299f096cf9</v>
    <v>536870912</v>
    <v>1</v>
    <v>911</v>
    <v>28</v>
    <v>97402</v>
    <v>29</v>
    <v>5</v>
    <v>Map</v>
    <v>2853</v>
    <v>97402 is a postal code in Eugene, Oregon, United States</v>
    <v>97402</v>
    <v>97402</v>
    <v>mdp/vdpid/5053136182020407297</v>
  </rv>
  <rv s="0">
    <v>536870912</v>
    <v>Lane County</v>
    <v>51444236-e956-9a37-a5a4-47b5511e19f9</v>
    <v>en-US</v>
    <v>Map</v>
  </rv>
  <rv s="2">
    <fb>114.33244999999999</fb>
    <v>13</v>
  </rv>
  <rv s="3">
    <v>192</v>
    <v>11</v>
    <v>912</v>
    <v>6</v>
    <v>0</v>
    <v>Image of Eugene, Oregon</v>
  </rv>
  <rv s="2">
    <fb>44.051944444443997</fb>
    <v>14</v>
  </rv>
  <rv s="0">
    <v>805306368</v>
    <v>Lucy Vinis (Mayor)</v>
    <v>bcedd08a-3a8e-3dbd-b7be-f08d873af297</v>
    <v>en-US</v>
    <v>Generic</v>
  </rv>
  <rv s="4">
    <v>169</v>
  </rv>
  <rv s="5">
    <v>https://www.bing.com/search?q=eugene+oregon&amp;form=skydnc</v>
    <v>Learn more on Bing</v>
  </rv>
  <rv s="2">
    <fb>-123.08555555556001</fb>
    <v>14</v>
  </rv>
  <rv s="2">
    <fb>176654</fb>
    <v>13</v>
  </rv>
  <rv s="12">
    <v>#VALUE!</v>
    <v>en-US</v>
    <v>4032220a-5e63-4fc1-87cf-eb758cc5b5b6</v>
    <v>536870912</v>
    <v>1</v>
    <v>913</v>
    <v>50</v>
    <v>Eugene, Oregon</v>
    <v>9</v>
    <v>10</v>
    <v>Map</v>
    <v>11</v>
    <v>12</v>
    <v>2782</v>
    <v>2855</v>
    <v>2856</v>
    <v>6</v>
    <v>Eugene is a city in and the county seat of Lane County, Oregon, United States. It is located at the southern end of the Willamette Valley, near the confluence of the McKenzie and Willamette rivers, about 50 miles east of the Oregon Coast.</v>
    <v>2857</v>
    <v>2858</v>
    <v>2860</v>
    <v>2861</v>
    <v>2862</v>
    <v>Eugene, Oregon</v>
    <v>2863</v>
    <v>195</v>
    <v>Eugene, Oregon</v>
    <v>mdp/vdpid/5053125603482402818</v>
  </rv>
  <rv s="0">
    <v>536870912</v>
    <v>97458</v>
    <v>2a587522-01d0-8244-4d70-fc1c0340d731</v>
    <v>en-US</v>
    <v>Map</v>
  </rv>
  <rv s="0">
    <v>536870912</v>
    <v>Myrtle Point</v>
    <v>5f99f899-6b39-164b-f9a0-b4ccefe1219e</v>
    <v>en-US</v>
    <v>Map</v>
  </rv>
  <rv s="8">
    <v>#VALUE!</v>
    <v>en-US</v>
    <v>2a587522-01d0-8244-4d70-fc1c0340d731</v>
    <v>536870912</v>
    <v>1</v>
    <v>915</v>
    <v>28</v>
    <v>97458</v>
    <v>29</v>
    <v>5</v>
    <v>Map</v>
    <v>2866</v>
    <v>97458 is a postal code in Myrtle Point, Oregon, United States</v>
    <v>97458</v>
    <v>97458</v>
    <v>mdp/vdpid/5047338357147828225</v>
  </rv>
  <rv s="0">
    <v>536870912</v>
    <v>Coos County</v>
    <v>c429043f-067b-3700-5559-c73f65e81c6f</v>
    <v>en-US</v>
    <v>Map</v>
  </rv>
  <rv s="2">
    <fb>4.1913450000000001</fb>
    <v>13</v>
  </rv>
  <rv s="3">
    <v>193</v>
    <v>11</v>
    <v>916</v>
    <v>6</v>
    <v>0</v>
    <v>Image of Myrtle Point, Oregon</v>
  </rv>
  <rv s="2">
    <fb>43.064722222222002</fb>
    <v>14</v>
  </rv>
  <rv s="0">
    <v>805306368</v>
    <v>Samantha Clayburn (Mayor)</v>
    <v>7ae22f61-2064-459f-3198-5b3fe1c66f85</v>
    <v>en-US</v>
    <v>Generic</v>
  </rv>
  <rv s="4">
    <v>170</v>
  </rv>
  <rv s="5">
    <v>https://www.bing.com/search?q=myrtle+point+oregon&amp;form=skydnc</v>
    <v>Learn more on Bing</v>
  </rv>
  <rv s="2">
    <fb>-124.13888888888999</fb>
    <v>14</v>
  </rv>
  <rv s="2">
    <fb>2475</fb>
    <v>13</v>
  </rv>
  <rv s="12">
    <v>#VALUE!</v>
    <v>en-US</v>
    <v>5f99f899-6b39-164b-f9a0-b4ccefe1219e</v>
    <v>536870912</v>
    <v>1</v>
    <v>917</v>
    <v>50</v>
    <v>Myrtle Point, Oregon</v>
    <v>9</v>
    <v>10</v>
    <v>Map</v>
    <v>11</v>
    <v>12</v>
    <v>2782</v>
    <v>2868</v>
    <v>2869</v>
    <v>6</v>
    <v>Myrtle Point is a city in Coos County, Oregon, United States, established in 1887. The population was 2,514 at the 2010 census. Located in the Coquille River Valley, Myrtle Point is part of the Coos Bay/North Bend/Charleston Metropolitan ...</v>
    <v>2870</v>
    <v>2871</v>
    <v>2873</v>
    <v>2874</v>
    <v>2875</v>
    <v>Myrtle Point, Oregon</v>
    <v>2876</v>
    <v>195</v>
    <v>Myrtle Point, Oregon</v>
    <v>mdp/vdpid/5047328525028163585</v>
  </rv>
  <rv s="0">
    <v>536870912</v>
    <v>97818</v>
    <v>2b92527d-2a79-eacb-29c6-e922e8757588</v>
    <v>en-US</v>
    <v>Map</v>
  </rv>
  <rv s="0">
    <v>536870912</v>
    <v>Boardman</v>
    <v>0d2cce7e-a30b-4450-36c5-8fa5cab84ac9</v>
    <v>en-US</v>
    <v>Map</v>
  </rv>
  <rv s="8">
    <v>#VALUE!</v>
    <v>en-US</v>
    <v>2b92527d-2a79-eacb-29c6-e922e8757588</v>
    <v>536870912</v>
    <v>1</v>
    <v>919</v>
    <v>28</v>
    <v>97818</v>
    <v>29</v>
    <v>5</v>
    <v>Map</v>
    <v>2879</v>
    <v>97818 is a postal code in Boardman, Oregon, United States</v>
    <v>97818</v>
    <v>97818</v>
    <v>mdp/vdpid/4861462985811427329</v>
  </rv>
  <rv s="0">
    <v>536870912</v>
    <v>Morrow County</v>
    <v>b353b8b4-8fb8-1169-e6f7-67c5ecc825d2</v>
    <v>en-US</v>
    <v>Map</v>
  </rv>
  <rv s="2">
    <fb>10.802633</fb>
    <v>13</v>
  </rv>
  <rv s="3">
    <v>194</v>
    <v>11</v>
    <v>920</v>
    <v>6</v>
    <v>0</v>
    <v>Image of Boardman, Oregon</v>
  </rv>
  <rv s="2">
    <fb>45.835555555555999</fb>
    <v>14</v>
  </rv>
  <rv s="0">
    <v>805306368</v>
    <v>Sandy Toms (Mayor)</v>
    <v>0713741b-4c44-b1d9-ae3b-a584dce38267</v>
    <v>en-US</v>
    <v>Generic</v>
  </rv>
  <rv s="4">
    <v>171</v>
  </rv>
  <rv s="5">
    <v>https://www.bing.com/search?q=boardman+oregon&amp;form=skydnc</v>
    <v>Learn more on Bing</v>
  </rv>
  <rv s="2">
    <fb>-119.69916666667</fb>
    <v>14</v>
  </rv>
  <rv s="2">
    <fb>3828</fb>
    <v>13</v>
  </rv>
  <rv s="12">
    <v>#VALUE!</v>
    <v>en-US</v>
    <v>0d2cce7e-a30b-4450-36c5-8fa5cab84ac9</v>
    <v>536870912</v>
    <v>1</v>
    <v>921</v>
    <v>50</v>
    <v>Boardman, Oregon</v>
    <v>9</v>
    <v>10</v>
    <v>Map</v>
    <v>11</v>
    <v>12</v>
    <v>2782</v>
    <v>2881</v>
    <v>2882</v>
    <v>6</v>
    <v>Boardman is a city in Morrow County, Oregon, United States on the Columbia River and Interstate 84. As of the 2020 census the population was 3,828. It is currently the largest town in Morrow County, Oregon.</v>
    <v>2883</v>
    <v>2884</v>
    <v>2886</v>
    <v>2887</v>
    <v>2888</v>
    <v>Boardman, Oregon</v>
    <v>2889</v>
    <v>195</v>
    <v>Boardman, Oregon</v>
    <v>mdp/vdpid/4861421311324323841</v>
  </rv>
  <rv s="0">
    <v>536870912</v>
    <v>15401</v>
    <v>6ef387a5-9291-9764-a136-e0c70cf7dc6c</v>
    <v>en-US</v>
    <v>Map</v>
  </rv>
  <rv s="0">
    <v>536870912</v>
    <v>Uniontown</v>
    <v>5b30931a-3883-9ed8-3e07-ba170345b574</v>
    <v>en-US</v>
    <v>Map</v>
  </rv>
  <rv s="8">
    <v>#VALUE!</v>
    <v>en-US</v>
    <v>6ef387a5-9291-9764-a136-e0c70cf7dc6c</v>
    <v>536870912</v>
    <v>1</v>
    <v>924</v>
    <v>28</v>
    <v>15401</v>
    <v>29</v>
    <v>5</v>
    <v>Map</v>
    <v>2892</v>
    <v>15401 is a postal code in Uniontown, Pennsylvania, United States</v>
    <v>15401</v>
    <v>15401</v>
    <v>mdp/vdpid/5480823945500295169</v>
  </rv>
  <rv s="0">
    <v>536870912</v>
    <v>Pennsylvania</v>
    <v>6304580e-c803-4266-818a-971619176547</v>
    <v>en-US</v>
    <v>Map</v>
  </rv>
  <rv s="0">
    <v>536870912</v>
    <v>Fayette County</v>
    <v>e5895723-cfc9-657f-9fb1-f6f87adfc338</v>
    <v>en-US</v>
    <v>Map</v>
  </rv>
  <rv s="2">
    <fb>5.2860060000000004</fb>
    <v>13</v>
  </rv>
  <rv s="3">
    <v>195</v>
    <v>11</v>
    <v>925</v>
    <v>6</v>
    <v>0</v>
    <v>Image of Uniontown, Pennsylvania</v>
  </rv>
  <rv s="2">
    <fb>39.9</fb>
    <v>14</v>
  </rv>
  <rv s="0">
    <v>805306368</v>
    <v>Bill Gerke (Mayor)</v>
    <v>1ac9980c-2f2b-f534-a88d-d0ce60813b6b</v>
    <v>en-US</v>
    <v>Generic</v>
  </rv>
  <rv s="4">
    <v>172</v>
  </rv>
  <rv s="5">
    <v>https://www.bing.com/search?q=uniontown+pennsylvania&amp;form=skydnc</v>
    <v>Learn more on Bing</v>
  </rv>
  <rv s="2">
    <fb>-79.724444444444003</fb>
    <v>14</v>
  </rv>
  <rv s="2">
    <fb>9984</fb>
    <v>13</v>
  </rv>
  <rv s="6">
    <v>#VALUE!</v>
    <v>en-US</v>
    <v>5b30931a-3883-9ed8-3e07-ba170345b574</v>
    <v>536870912</v>
    <v>1</v>
    <v>926</v>
    <v>8</v>
    <v>Uniontown, Pennsylvania</v>
    <v>9</v>
    <v>10</v>
    <v>Map</v>
    <v>11</v>
    <v>12</v>
    <v>2894</v>
    <v>2895</v>
    <v>2896</v>
    <v>6</v>
    <v>Uniontown is the largest city in and county seat of Fayette County, Pennsylvania, United States, 46 miles southeast of Pittsburgh. The population was 9,984 at the 2020 census. It is part of the Pittsburgh metropolitan area.</v>
    <v>2897</v>
    <v>2898</v>
    <v>2900</v>
    <v>2901</v>
    <v>2902</v>
    <v>Uniontown, Pennsylvania</v>
    <v>2903</v>
    <v>Uniontown, Pennsylvania</v>
    <v>mdp/vdpid/5480823771738669057</v>
  </rv>
  <rv s="2">
    <fb>119283</fb>
    <v>13</v>
  </rv>
  <rv s="2">
    <fb>23303</fb>
    <v>13</v>
  </rv>
  <rv s="0">
    <v>536870912</v>
    <v>Harrisburg</v>
    <v>c0411c8e-89cf-5f47-d2f3-d5e52d320fff</v>
    <v>en-US</v>
    <v>Map</v>
  </rv>
  <rv s="2">
    <fb>4958859</fb>
    <v>13</v>
  </rv>
  <rv s="2">
    <fb>5612002</fb>
    <v>13</v>
  </rv>
  <rv s="3">
    <v>196</v>
    <v>11</v>
    <v>927</v>
    <v>6</v>
    <v>0</v>
    <v>Image of Pennsylvania</v>
  </rv>
  <rv s="0">
    <v>536870912</v>
    <v>Philadelphia</v>
    <v>020d4bbf-2971-4236-b87d-c3ec1d7f851c</v>
    <v>en-US</v>
    <v>Map</v>
  </rv>
  <rv s="0">
    <v>805306368</v>
    <v>Josh Shapiro (Governor)</v>
    <v>53262225-ea14-3f9e-bd31-7e9b978d5e27</v>
    <v>en-US</v>
    <v>Generic</v>
  </rv>
  <rv s="0">
    <v>805306368</v>
    <v>Austin Davis (Lieutenant governor)</v>
    <v>9d043ecc-c40b-67e4-0b39-b0df6bdd7dec</v>
    <v>en-US</v>
    <v>Generic</v>
  </rv>
  <rv s="4">
    <v>173</v>
  </rv>
  <rv s="5">
    <v>https://www.bing.com/search?q=pennsylvania&amp;form=skydnc</v>
    <v>Learn more on Bing</v>
  </rv>
  <rv s="2">
    <fb>840</fb>
    <v>22</v>
  </rv>
  <rv s="2">
    <fb>53599</fb>
    <v>22</v>
  </rv>
  <rv s="2">
    <fb>166000</fb>
    <v>22</v>
  </rv>
  <rv s="2">
    <fb>13002700</fb>
    <v>13</v>
  </rv>
  <rv s="2">
    <fb>0.17</fb>
    <v>24</v>
  </rv>
  <rv s="2">
    <fb>0.28600000000000003</fb>
    <v>24</v>
  </rv>
  <rv s="2">
    <fb>0.11699999999999999</fb>
    <v>24</v>
  </rv>
  <rv s="2">
    <fb>0.628</fb>
    <v>24</v>
  </rv>
  <rv s="2">
    <fb>0.21</fb>
    <v>24</v>
  </rv>
  <rv s="2">
    <fb>5.5999999999999994E-2</fb>
    <v>24</v>
  </rv>
  <rv s="2">
    <fb>0.82599999999999996</fb>
    <v>24</v>
  </rv>
  <rv s="7">
    <v>#VALUE!</v>
    <v>en-US</v>
    <v>6304580e-c803-4266-818a-971619176547</v>
    <v>536870912</v>
    <v>1</v>
    <v>930</v>
    <v>20</v>
    <v>Pennsylvania</v>
    <v>9</v>
    <v>10</v>
    <v>Map</v>
    <v>11</v>
    <v>21</v>
    <v>US-PA</v>
    <v>2905</v>
    <v>2906</v>
    <v>2907</v>
    <v>6</v>
    <v>Pennsylvania, officially the Commonwealth of Pennsylvania, is a state spanning the Mid-Atlantic, Northeastern, Appalachian, and Great Lakes regions of the United States. Pennsylvania borders Delaware to its southeast, Maryland to its south, West ...</v>
    <v>2908</v>
    <v>2909</v>
    <v>2910</v>
    <v>2911</v>
    <v>2914</v>
    <v>2915</v>
    <v>2916</v>
    <v>2917</v>
    <v>2918</v>
    <v>Pennsylvania</v>
    <v>29</v>
    <v>1697</v>
    <v>2919</v>
    <v>1950</v>
    <v>2920</v>
    <v>1068</v>
    <v>127</v>
    <v>2921</v>
    <v>2922</v>
    <v>138</v>
    <v>1956</v>
    <v>223</v>
    <v>2923</v>
    <v>42</v>
    <v>1456</v>
    <v>925</v>
    <v>2924</v>
    <v>2925</v>
    <v>2926</v>
    <v>564</v>
    <v>Pennsylvania</v>
    <v>mdp/vdpid/25623</v>
  </rv>
  <rv s="0">
    <v>536870912</v>
    <v>Dauphin County</v>
    <v>393eeccb-5290-29fb-3abb-dfe485886236</v>
    <v>en-US</v>
    <v>Map</v>
  </rv>
  <rv s="2">
    <fb>30.727457999999999</fb>
    <v>13</v>
  </rv>
  <rv s="3">
    <v>197</v>
    <v>11</v>
    <v>931</v>
    <v>6</v>
    <v>0</v>
    <v>Image of Harrisburg, Pennsylvania</v>
  </rv>
  <rv s="2">
    <fb>40.2645548713907</fb>
    <v>14</v>
  </rv>
  <rv s="0">
    <v>805306368</v>
    <v>Wanda Williams (Mayor)</v>
    <v>ce4124a7-16c9-8842-935e-affa42a61098</v>
    <v>en-US</v>
    <v>Generic</v>
  </rv>
  <rv s="4">
    <v>174</v>
  </rv>
  <rv s="5">
    <v>https://www.bing.com/search?q=harrisburg+pennsylvania&amp;form=skydnc</v>
    <v>Learn more on Bing</v>
  </rv>
  <rv s="2">
    <fb>-76.883381676723005</fb>
    <v>14</v>
  </rv>
  <rv s="2">
    <fb>50135</fb>
    <v>13</v>
  </rv>
  <rv s="6">
    <v>#VALUE!</v>
    <v>en-US</v>
    <v>c0411c8e-89cf-5f47-d2f3-d5e52d320fff</v>
    <v>536870912</v>
    <v>1</v>
    <v>932</v>
    <v>8</v>
    <v>Harrisburg, Pennsylvania</v>
    <v>9</v>
    <v>10</v>
    <v>Map</v>
    <v>11</v>
    <v>36</v>
    <v>2894</v>
    <v>2928</v>
    <v>2929</v>
    <v>6</v>
    <v>Harrisburg is the capital city of the Commonwealth of Pennsylvania, United States, and the seat of Dauphin County. With a population of 50,135 as of 2021, Harrisburg is the 9th most populous city in Pennsylvania.</v>
    <v>2930</v>
    <v>2931</v>
    <v>2933</v>
    <v>2934</v>
    <v>2935</v>
    <v>Harrisburg, Pennsylvania</v>
    <v>2936</v>
    <v>Harrisburg, Pennsylvania</v>
    <v>mdp/vdpid/5486961033564127233</v>
  </rv>
  <rv s="0">
    <v>536870912</v>
    <v>16150</v>
    <v>2ef6cc0c-f9d6-095a-7d53-a0ccacc7644a</v>
    <v>en-US</v>
    <v>Map</v>
  </rv>
  <rv s="0">
    <v>536870912</v>
    <v>Sharpsville</v>
    <v>66c9239b-04bf-cba1-ef0e-7a0d026a7de0</v>
    <v>en-US</v>
    <v>Map</v>
  </rv>
  <rv s="1">
    <v>#VALUE!</v>
    <v>en-US</v>
    <v>2ef6cc0c-f9d6-095a-7d53-a0ccacc7644a</v>
    <v>536870912</v>
    <v>1</v>
    <v>934</v>
    <v>2</v>
    <v>16150</v>
    <v>4</v>
    <v>5</v>
    <v>Map</v>
    <v>2939</v>
    <v>16150 is a postal code in Clark, Pennsylvania, United States</v>
    <v>16150</v>
    <v>16150</v>
  </rv>
  <rv s="0">
    <v>536870912</v>
    <v>Mercer County</v>
    <v>7d861442-cf81-e654-6cd2-d8731cd8959c</v>
    <v>en-US</v>
    <v>Map</v>
  </rv>
  <rv s="2">
    <fb>3.6328070000000001</fb>
    <v>13</v>
  </rv>
  <rv s="3">
    <v>198</v>
    <v>11</v>
    <v>935</v>
    <v>6</v>
    <v>0</v>
    <v>Image of Sharpsville, Pennsylvania</v>
  </rv>
  <rv s="2">
    <fb>41.258899999999997</fb>
    <v>14</v>
  </rv>
  <rv s="0">
    <v>805306368</v>
    <v>Alexander Kovach (Mayor)</v>
    <v>36e24b0f-d511-037a-3c04-6f9d2917bf50</v>
    <v>en-US</v>
    <v>Generic</v>
  </rv>
  <rv s="4">
    <v>175</v>
  </rv>
  <rv s="5">
    <v>https://www.bing.com/search?q=sharpsville+pennsylvania&amp;form=skydnc</v>
    <v>Learn more on Bing</v>
  </rv>
  <rv s="2">
    <fb>-80.481700000000004</fb>
    <v>14</v>
  </rv>
  <rv s="2">
    <fb>4255</fb>
    <v>13</v>
  </rv>
  <rv s="6">
    <v>#VALUE!</v>
    <v>en-US</v>
    <v>66c9239b-04bf-cba1-ef0e-7a0d026a7de0</v>
    <v>536870912</v>
    <v>1</v>
    <v>936</v>
    <v>8</v>
    <v>Sharpsville, Pennsylvania</v>
    <v>9</v>
    <v>10</v>
    <v>Map</v>
    <v>11</v>
    <v>12</v>
    <v>2894</v>
    <v>2941</v>
    <v>2942</v>
    <v>6</v>
    <v>Sharpsville is a borough that is located in western Mercer County, Pennsylvania, United States, along the Shenango River. The population was 4,253 as of the 2020 census. It is part of the Hermitage micropolitan area.</v>
    <v>2943</v>
    <v>2944</v>
    <v>2946</v>
    <v>2947</v>
    <v>2948</v>
    <v>Sharpsville, Pennsylvania</v>
    <v>2949</v>
    <v>Sharpsville, Pennsylvania</v>
    <v>mdp/vdpid/5480436670765465601</v>
  </rv>
  <rv s="0">
    <v>536870912</v>
    <v>17013</v>
    <v>f7846db9-3543-1817-d044-9d4cdea44a2e</v>
    <v>en-US</v>
    <v>Map</v>
  </rv>
  <rv s="0">
    <v>536870912</v>
    <v>Carlisle</v>
    <v>4a515866-640a-b38b-99bd-0a3c9eb383c1</v>
    <v>en-US</v>
    <v>Map</v>
  </rv>
  <rv s="8">
    <v>#VALUE!</v>
    <v>en-US</v>
    <v>f7846db9-3543-1817-d044-9d4cdea44a2e</v>
    <v>536870912</v>
    <v>1</v>
    <v>939</v>
    <v>28</v>
    <v>17013</v>
    <v>29</v>
    <v>5</v>
    <v>Map</v>
    <v>2952</v>
    <v>17013 is a postal code in Cumberland County, Pennsylvania, United States</v>
    <v>17013</v>
    <v>17013</v>
    <v>mdp/vdpid/5486954984085913601</v>
  </rv>
  <rv s="0">
    <v>536870912</v>
    <v>Cumberland County</v>
    <v>f7088e29-9acd-263e-e313-dc2cbfd6e5bc</v>
    <v>en-US</v>
    <v>Map</v>
  </rv>
  <rv s="2">
    <fb>14.349121999999999</fb>
    <v>13</v>
  </rv>
  <rv s="3">
    <v>199</v>
    <v>11</v>
    <v>940</v>
    <v>6</v>
    <v>0</v>
    <v>Image of Carlisle, Pennsylvania</v>
  </rv>
  <rv s="2">
    <fb>40.202500000000001</fb>
    <v>14</v>
  </rv>
  <rv s="0">
    <v>805306368</v>
    <v>Sean Shultz (Mayor)</v>
    <v>61a22d24-74eb-5ce3-186a-f62a4569799f</v>
    <v>en-US</v>
    <v>Generic</v>
  </rv>
  <rv s="0">
    <v>805306368</v>
    <v>Brenda Landis (Deputy mayor)</v>
    <v>13ef41ba-56af-7cd4-2c89-8bb5b53c2f5e</v>
    <v>en-US</v>
    <v>Generic</v>
  </rv>
  <rv s="4">
    <v>176</v>
  </rv>
  <rv s="5">
    <v>https://www.bing.com/search?q=carlisle+pennsylvania&amp;form=skydnc</v>
    <v>Learn more on Bing</v>
  </rv>
  <rv s="2">
    <fb>-77.194999999999993</fb>
    <v>14</v>
  </rv>
  <rv s="2">
    <fb>20118</fb>
    <v>13</v>
  </rv>
  <rv s="12">
    <v>#VALUE!</v>
    <v>en-US</v>
    <v>4a515866-640a-b38b-99bd-0a3c9eb383c1</v>
    <v>536870912</v>
    <v>1</v>
    <v>941</v>
    <v>50</v>
    <v>Carlisle, Pennsylvania</v>
    <v>9</v>
    <v>10</v>
    <v>Map</v>
    <v>11</v>
    <v>12</v>
    <v>2894</v>
    <v>2954</v>
    <v>2955</v>
    <v>6</v>
    <v>Carlisle is a borough in and the county seat of Cumberland County, Pennsylvania, United States. Carlisle is located within the Cumberland Valley, a highly productive agricultural region. As of the 2020 census, the borough population was 20,118; ...</v>
    <v>2956</v>
    <v>2957</v>
    <v>2960</v>
    <v>2961</v>
    <v>2962</v>
    <v>Carlisle, Pennsylvania</v>
    <v>2963</v>
    <v>564</v>
    <v>Carlisle, Pennsylvania</v>
    <v>mdp/vdpid/5486955472219013121</v>
  </rv>
  <rv s="0">
    <v>536870912</v>
    <v>17042</v>
    <v>d5ddd122-3d25-d613-13d0-2423682aa59d</v>
    <v>en-US</v>
    <v>Map</v>
  </rv>
  <rv s="0">
    <v>536870912</v>
    <v>Lebanon</v>
    <v>0d2a2e65-0362-5bc8-640f-c68d1b4c78f1</v>
    <v>en-US</v>
    <v>Map</v>
  </rv>
  <rv s="8">
    <v>#VALUE!</v>
    <v>en-US</v>
    <v>d5ddd122-3d25-d613-13d0-2423682aa59d</v>
    <v>536870912</v>
    <v>1</v>
    <v>944</v>
    <v>28</v>
    <v>17042</v>
    <v>29</v>
    <v>5</v>
    <v>Map</v>
    <v>2966</v>
    <v>17042 is a postal code in Lebanon, Pennsylvania, United States</v>
    <v>17042</v>
    <v>17042</v>
    <v>mdp/vdpid/5486990239677284353</v>
  </rv>
  <rv s="0">
    <v>536870912</v>
    <v>Lebanon County</v>
    <v>5447ed32-1399-67cd-a5cf-934f57eb54b3</v>
    <v>en-US</v>
    <v>Map</v>
  </rv>
  <rv s="2">
    <fb>10.79326</fb>
    <v>13</v>
  </rv>
  <rv s="3">
    <v>200</v>
    <v>11</v>
    <v>945</v>
    <v>6</v>
    <v>0</v>
    <v>Image of Lebanon, Pennsylvania</v>
  </rv>
  <rv s="2">
    <fb>40.341700000000003</fb>
    <v>14</v>
  </rv>
  <rv s="0">
    <v>805306368</v>
    <v>Sherry Capello (Mayor)</v>
    <v>c4eaacbe-dc14-9d5d-0739-19411a7f869d</v>
    <v>en-US</v>
    <v>Generic</v>
  </rv>
  <rv s="4">
    <v>177</v>
  </rv>
  <rv s="5">
    <v>https://www.bing.com/search?q=lebanon+pennsylvania&amp;form=skydnc</v>
    <v>Learn more on Bing</v>
  </rv>
  <rv s="2">
    <fb>-76.4208</fb>
    <v>14</v>
  </rv>
  <rv s="2">
    <fb>26814</fb>
    <v>13</v>
  </rv>
  <rv s="6">
    <v>#VALUE!</v>
    <v>en-US</v>
    <v>0d2a2e65-0362-5bc8-640f-c68d1b4c78f1</v>
    <v>536870912</v>
    <v>1</v>
    <v>946</v>
    <v>8</v>
    <v>Lebanon, Pennsylvania</v>
    <v>9</v>
    <v>10</v>
    <v>Map</v>
    <v>11</v>
    <v>12</v>
    <v>2894</v>
    <v>2968</v>
    <v>2969</v>
    <v>6</v>
    <v>Lebanon is a city in and the county seat of Lebanon County, Pennsylvania, United States. The population was 26,814 at the 2020 census. Lebanon was founded by George Steitz in 1740 and was originally named Steitztown.</v>
    <v>2970</v>
    <v>2971</v>
    <v>2973</v>
    <v>2974</v>
    <v>2975</v>
    <v>Lebanon, Pennsylvania</v>
    <v>2976</v>
    <v>Lebanon, Pennsylvania</v>
    <v>mdp/vdpid/5486988590057521153</v>
  </rv>
  <rv s="0">
    <v>536870912</v>
    <v>17103</v>
    <v>50216312-f758-b884-4c3e-0df5fa7c3c2d</v>
    <v>en-US</v>
    <v>Map</v>
  </rv>
  <rv s="8">
    <v>#VALUE!</v>
    <v>en-US</v>
    <v>50216312-f758-b884-4c3e-0df5fa7c3c2d</v>
    <v>536870912</v>
    <v>1</v>
    <v>949</v>
    <v>28</v>
    <v>17103</v>
    <v>29</v>
    <v>5</v>
    <v>Map</v>
    <v>2907</v>
    <v>17103 is a postal code in Harrisburg, Pennsylvania, United States</v>
    <v>17103</v>
    <v>17103</v>
    <v>mdp/vdpid/5486960900957011969</v>
  </rv>
  <rv s="0">
    <v>536870912</v>
    <v>17257</v>
    <v>64f19fec-68a9-2a85-8523-ccbe757b242a</v>
    <v>en-US</v>
    <v>Map</v>
  </rv>
  <rv s="0">
    <v>536870912</v>
    <v>Shippensburg</v>
    <v>8a2fe1d3-95a1-3b96-424b-8bf27003ab03</v>
    <v>en-US</v>
    <v>Map</v>
  </rv>
  <rv s="8">
    <v>#VALUE!</v>
    <v>en-US</v>
    <v>64f19fec-68a9-2a85-8523-ccbe757b242a</v>
    <v>536870912</v>
    <v>1</v>
    <v>951</v>
    <v>28</v>
    <v>17257</v>
    <v>29</v>
    <v>5</v>
    <v>Map</v>
    <v>2981</v>
    <v>17257 is a postal code in Shippensburg, Pennsylvania, United States</v>
    <v>17257</v>
    <v>17257</v>
    <v>mdp/vdpid/5486909811817709569</v>
  </rv>
  <rv s="0">
    <v>536870912</v>
    <v>Franklin County</v>
    <v>b9ef16dc-f9ae-8b74-d8fe-56f83c80692a</v>
    <v>en-US</v>
    <v>Map</v>
  </rv>
  <rv s="2">
    <fb>5.1799762206700004</fb>
    <v>13</v>
  </rv>
  <rv s="3">
    <v>201</v>
    <v>11</v>
    <v>953</v>
    <v>6</v>
    <v>0</v>
    <v>Image of Shippensburg, Pennsylvania</v>
  </rv>
  <rv s="2">
    <fb>40.049399999999999</fb>
    <v>14</v>
  </rv>
  <rv s="0">
    <v>805306368</v>
    <v>Kathy Coy (Mayor)</v>
    <v>7838d64a-8736-9609-da88-896c153e0977</v>
    <v>en-US</v>
    <v>Generic</v>
  </rv>
  <rv s="4">
    <v>178</v>
  </rv>
  <rv s="5">
    <v>https://www.bing.com/search?q=shippensburg+pennsylvania&amp;form=skydnc</v>
    <v>Learn more on Bing</v>
  </rv>
  <rv s="2">
    <fb>-77.523899999999998</fb>
    <v>14</v>
  </rv>
  <rv s="2">
    <fb>5478</fb>
    <v>13</v>
  </rv>
  <rv s="6">
    <v>#VALUE!</v>
    <v>en-US</v>
    <v>8a2fe1d3-95a1-3b96-424b-8bf27003ab03</v>
    <v>536870912</v>
    <v>1</v>
    <v>954</v>
    <v>8</v>
    <v>Shippensburg, Pennsylvania</v>
    <v>9</v>
    <v>10</v>
    <v>Map</v>
    <v>11</v>
    <v>12</v>
    <v>2894</v>
    <v>2983</v>
    <v>2984</v>
    <v>6</v>
    <v>Shippensburg is a borough in Cumberland and Franklin counties in the U.S. Commonwealth of Pennsylvania. Settled in 1730, Shippensburg lies in the Cumberland Valley, 41 miles southwest of Harrisburg, and is part of the Harrisburg–Carlisle ...</v>
    <v>2985</v>
    <v>2986</v>
    <v>2988</v>
    <v>2989</v>
    <v>2990</v>
    <v>Shippensburg, Pennsylvania</v>
    <v>2991</v>
    <v>Shippensburg, Pennsylvania</v>
    <v>mdp/vdpid/5486908365705576449</v>
  </rv>
  <rv s="0">
    <v>536870912</v>
    <v>17545</v>
    <v>b06e05bb-9300-5e27-efce-8dd271234f72</v>
    <v>en-US</v>
    <v>Map</v>
  </rv>
  <rv s="0">
    <v>536870912</v>
    <v>Manheim</v>
    <v>05bbe05c-1f3d-4387-e8a8-c6619f8f8cc7</v>
    <v>en-US</v>
    <v>Map</v>
  </rv>
  <rv s="8">
    <v>#VALUE!</v>
    <v>en-US</v>
    <v>b06e05bb-9300-5e27-efce-8dd271234f72</v>
    <v>536870912</v>
    <v>1</v>
    <v>957</v>
    <v>28</v>
    <v>17545</v>
    <v>29</v>
    <v>5</v>
    <v>Map</v>
    <v>2994</v>
    <v>17545 is a postal code in Manheim, Pennsylvania, United States</v>
    <v>17545</v>
    <v>17545</v>
    <v>mdp/vdpid/5486993468335063041</v>
  </rv>
  <rv s="0">
    <v>536870912</v>
    <v>Lancaster County</v>
    <v>b8234093-4bb8-c9d3-e2a4-e3bd3475af24</v>
    <v>en-US</v>
    <v>Map</v>
  </rv>
  <rv s="2">
    <fb>3.6259833544703999</fb>
    <v>13</v>
  </rv>
  <rv s="3">
    <v>202</v>
    <v>11</v>
    <v>959</v>
    <v>6</v>
    <v>0</v>
    <v>Image of Manheim, Pennsylvania</v>
  </rv>
  <rv s="2">
    <fb>40.162500000000001</fb>
    <v>14</v>
  </rv>
  <rv s="0">
    <v>805306368</v>
    <v>Scot C. Funk (Mayor)</v>
    <v>ebf5f994-d0fc-3545-24c0-b284866e4441</v>
    <v>en-US</v>
    <v>Generic</v>
  </rv>
  <rv s="4">
    <v>179</v>
  </rv>
  <rv s="5">
    <v>https://www.bing.com/search?q=manheim+borough&amp;form=skydnc</v>
    <v>Learn more on Bing</v>
  </rv>
  <rv s="2">
    <fb>-76.396389999999997</fb>
    <v>14</v>
  </rv>
  <rv s="2">
    <fb>5046</fb>
    <v>13</v>
  </rv>
  <rv s="6">
    <v>#VALUE!</v>
    <v>en-US</v>
    <v>05bbe05c-1f3d-4387-e8a8-c6619f8f8cc7</v>
    <v>536870912</v>
    <v>1</v>
    <v>960</v>
    <v>8</v>
    <v>Manheim, Pennsylvania</v>
    <v>9</v>
    <v>10</v>
    <v>Map</v>
    <v>11</v>
    <v>12</v>
    <v>2894</v>
    <v>2996</v>
    <v>2997</v>
    <v>6</v>
    <v>Manheim is a borough in Lancaster County, Pennsylvania, United States. The population was 5,064 at the 2020 census. The borough was named after Kerpen-Manheim, Germany.</v>
    <v>2998</v>
    <v>2999</v>
    <v>3001</v>
    <v>3002</v>
    <v>3003</v>
    <v>Manheim, Pennsylvania</v>
    <v>3004</v>
    <v>Manheim, Pennsylvania</v>
    <v>mdp/vdpid/5486993136079077377</v>
  </rv>
  <rv s="0">
    <v>536870912</v>
    <v>17557</v>
    <v>9f56422c-de97-5404-d0a9-870b5cf7a15d</v>
    <v>en-US</v>
    <v>Map</v>
  </rv>
  <rv s="0">
    <v>536870912</v>
    <v>New Holland</v>
    <v>685d656a-a899-1045-801f-012d3df75f4f</v>
    <v>en-US</v>
    <v>Map</v>
  </rv>
  <rv s="8">
    <v>#VALUE!</v>
    <v>en-US</v>
    <v>9f56422c-de97-5404-d0a9-870b5cf7a15d</v>
    <v>536870912</v>
    <v>1</v>
    <v>962</v>
    <v>28</v>
    <v>17557</v>
    <v>29</v>
    <v>5</v>
    <v>Map</v>
    <v>3007</v>
    <v>17557 is a postal code in New Holland, Pennsylvania, United States</v>
    <v>17557</v>
    <v>17557</v>
    <v>mdp/vdpid/5487049269170929665</v>
  </rv>
  <rv s="2">
    <fb>5.0347759999999999</fb>
    <v>13</v>
  </rv>
  <rv s="3">
    <v>203</v>
    <v>11</v>
    <v>963</v>
    <v>6</v>
    <v>0</v>
    <v>Image of New Holland, Pennsylvania</v>
  </rv>
  <rv s="2">
    <fb>40.102200000000003</fb>
    <v>14</v>
  </rv>
  <rv s="0">
    <v>805306368</v>
    <v>Tim Bender (Mayor)</v>
    <v>580e6007-0e8c-f8c3-97ed-e0d39124343a</v>
    <v>en-US</v>
    <v>Generic</v>
  </rv>
  <rv s="4">
    <v>180</v>
  </rv>
  <rv s="5">
    <v>https://www.bing.com/search?q=new+holland+pennsylvania&amp;form=skydnc</v>
    <v>Learn more on Bing</v>
  </rv>
  <rv s="2">
    <fb>-76.087800000000001</fb>
    <v>14</v>
  </rv>
  <rv s="2">
    <fb>5743</fb>
    <v>13</v>
  </rv>
  <rv s="6">
    <v>#VALUE!</v>
    <v>en-US</v>
    <v>685d656a-a899-1045-801f-012d3df75f4f</v>
    <v>536870912</v>
    <v>1</v>
    <v>964</v>
    <v>8</v>
    <v>New Holland, Pennsylvania</v>
    <v>9</v>
    <v>10</v>
    <v>Map</v>
    <v>11</v>
    <v>12</v>
    <v>2894</v>
    <v>2996</v>
    <v>3009</v>
    <v>6</v>
    <v>New Holland is a borough in Lancaster County, Pennsylvania, United States. As of the 2020 census, the population was 5,762, an increase over the figure of 5,378 tabulated in 2010.</v>
    <v>3010</v>
    <v>3011</v>
    <v>3013</v>
    <v>3014</v>
    <v>3015</v>
    <v>New Holland, Pennsylvania</v>
    <v>3016</v>
    <v>New Holland, Pennsylvania</v>
    <v>mdp/vdpid/5487002093132709889</v>
  </rv>
  <rv s="0">
    <v>536870912</v>
    <v>17605</v>
    <v>9540eab5-a646-916f-f0ac-59fd47e187d8</v>
    <v>en-US</v>
    <v>Map</v>
  </rv>
  <rv s="0">
    <v>536870912</v>
    <v>Lancaster</v>
    <v>4cbeb529-064f-2b4d-9e99-97d84f6d27b0</v>
    <v>en-US</v>
    <v>Map</v>
  </rv>
  <rv s="8">
    <v>#VALUE!</v>
    <v>en-US</v>
    <v>9540eab5-a646-916f-f0ac-59fd47e187d8</v>
    <v>536870912</v>
    <v>1</v>
    <v>966</v>
    <v>28</v>
    <v>17605</v>
    <v>29</v>
    <v>5</v>
    <v>Map</v>
    <v>3019</v>
    <v>17605 is a postal code in Lancaster, Pennsylvania, United States</v>
    <v>17605</v>
    <v>17605</v>
    <v>mdp/vdpid/5487046932524171265</v>
  </rv>
  <rv s="2">
    <fb>19.048555</fb>
    <v>13</v>
  </rv>
  <rv s="3">
    <v>204</v>
    <v>11</v>
    <v>967</v>
    <v>6</v>
    <v>0</v>
    <v>Image of Lancaster, Pennsylvania</v>
  </rv>
  <rv s="2">
    <fb>40.039722222221997</fb>
    <v>14</v>
  </rv>
  <rv s="0">
    <v>805306368</v>
    <v>Danene Sorace (Mayor)</v>
    <v>c2da7b3d-40b3-44c5-f9b5-f1091c003eb9</v>
    <v>en-US</v>
    <v>Generic</v>
  </rv>
  <rv s="4">
    <v>181</v>
  </rv>
  <rv s="5">
    <v>https://www.bing.com/search?q=lancaster+pennsylvania&amp;form=skydnc</v>
    <v>Learn more on Bing</v>
  </rv>
  <rv s="2">
    <fb>-76.304444444444002</fb>
    <v>14</v>
  </rv>
  <rv s="2">
    <fb>58039</fb>
    <v>13</v>
  </rv>
  <rv s="6">
    <v>#VALUE!</v>
    <v>en-US</v>
    <v>4cbeb529-064f-2b4d-9e99-97d84f6d27b0</v>
    <v>536870912</v>
    <v>1</v>
    <v>968</v>
    <v>8</v>
    <v>Lancaster, Pennsylvania</v>
    <v>9</v>
    <v>10</v>
    <v>Map</v>
    <v>11</v>
    <v>12</v>
    <v>2894</v>
    <v>2996</v>
    <v>3021</v>
    <v>6</v>
    <v>Lancaster is a city in and the county seat of Lancaster County, Pennsylvania, and one of the oldest inland cities in the United States. With a population of 58,039 at the 2020 census, it is the tenth-most-populous city in the state. The ...</v>
    <v>3022</v>
    <v>3023</v>
    <v>3025</v>
    <v>3026</v>
    <v>3027</v>
    <v>Lancaster, Pennsylvania</v>
    <v>3028</v>
    <v>Lancaster, Pennsylvania</v>
    <v>mdp/vdpid/5487047111251853313</v>
  </rv>
  <rv s="0">
    <v>536870912</v>
    <v>17972</v>
    <v>6b40994e-5305-16db-1ff3-929a07559600</v>
    <v>en-US</v>
    <v>Map</v>
  </rv>
  <rv s="0">
    <v>536870912</v>
    <v>Schuylkill Haven</v>
    <v>316f8a66-ff5b-8dfc-d8eb-1690d550cb35</v>
    <v>en-US</v>
    <v>Map</v>
  </rv>
  <rv s="8">
    <v>#VALUE!</v>
    <v>en-US</v>
    <v>6b40994e-5305-16db-1ff3-929a07559600</v>
    <v>536870912</v>
    <v>1</v>
    <v>970</v>
    <v>28</v>
    <v>17972</v>
    <v>29</v>
    <v>5</v>
    <v>Map</v>
    <v>3031</v>
    <v>17972 is a postal code in Schuylkill Haven, Pennsylvania, United States</v>
    <v>17972</v>
    <v>17972</v>
    <v>mdp/vdpid/5486981351594786817</v>
  </rv>
  <rv s="0">
    <v>536870912</v>
    <v>Schuylkill County</v>
    <v>22ae6a5b-11a1-3ff8-750b-a3391ad87651</v>
    <v>en-US</v>
    <v>Map</v>
  </rv>
  <rv s="2">
    <fb>3.635564</fb>
    <v>13</v>
  </rv>
  <rv s="3">
    <v>205</v>
    <v>11</v>
    <v>971</v>
    <v>6</v>
    <v>0</v>
    <v>Image of Schuylkill Haven, Pennsylvania</v>
  </rv>
  <rv s="2">
    <fb>40.628055555556003</fb>
    <v>14</v>
  </rv>
  <rv s="0">
    <v>805306368</v>
    <v>Mike Devlin (Mayor)</v>
    <v>fa8bf84b-c980-57ff-cd70-b5410a53afef</v>
    <v>en-US</v>
    <v>Generic</v>
  </rv>
  <rv s="4">
    <v>182</v>
  </rv>
  <rv s="5">
    <v>https://www.bing.com/search?q=schuylkill+haven+pennsylvania&amp;form=skydnc</v>
    <v>Learn more on Bing</v>
  </rv>
  <rv s="2">
    <fb>-76.172499999999999</fb>
    <v>14</v>
  </rv>
  <rv s="2">
    <fb>5236</fb>
    <v>13</v>
  </rv>
  <rv s="6">
    <v>#VALUE!</v>
    <v>en-US</v>
    <v>316f8a66-ff5b-8dfc-d8eb-1690d550cb35</v>
    <v>536870912</v>
    <v>1</v>
    <v>972</v>
    <v>8</v>
    <v>Schuylkill Haven, Pennsylvania</v>
    <v>9</v>
    <v>10</v>
    <v>Map</v>
    <v>11</v>
    <v>12</v>
    <v>2894</v>
    <v>3033</v>
    <v>3034</v>
    <v>6</v>
    <v>Schuylkill Haven is a borough in Schuylkill County, Pennsylvania, United States. The borough's population was 5,253 as of the 2020 census. Schuylkill Haven is situated along the Schuylkill River, for which it is named. Schuylkill Haven is a ...</v>
    <v>3035</v>
    <v>3036</v>
    <v>3038</v>
    <v>3039</v>
    <v>3040</v>
    <v>Schuylkill Haven, Pennsylvania</v>
    <v>3041</v>
    <v>Schuylkill Haven, Pennsylvania</v>
    <v>mdp/vdpid/5486978486700605441</v>
  </rv>
  <rv s="0">
    <v>536870912</v>
    <v>19063</v>
    <v>51ec6069-8971-a7d4-f6cd-9ea91774707d</v>
    <v>en-US</v>
    <v>Map</v>
  </rv>
  <rv s="0">
    <v>536870912</v>
    <v>Media</v>
    <v>1af4e38b-0e48-fc9e-60b3-98c926039f49</v>
    <v>en-US</v>
    <v>Map</v>
  </rv>
  <rv s="8">
    <v>#VALUE!</v>
    <v>en-US</v>
    <v>51ec6069-8971-a7d4-f6cd-9ea91774707d</v>
    <v>536870912</v>
    <v>1</v>
    <v>975</v>
    <v>28</v>
    <v>19063</v>
    <v>29</v>
    <v>5</v>
    <v>Map</v>
    <v>3044</v>
    <v>19063 is a postal code in Media, Pennsylvania, United States</v>
    <v>19063</v>
    <v>19063</v>
    <v>mdp/vdpid/5487439056277078017</v>
  </rv>
  <rv s="0">
    <v>536870912</v>
    <v>Delaware County</v>
    <v>66ab7fa1-80cc-04c3-c8d3-3c64dbacae55</v>
    <v>en-US</v>
    <v>Map</v>
  </rv>
  <rv s="2">
    <fb>1.9747159999999999</fb>
    <v>13</v>
  </rv>
  <rv s="3">
    <v>206</v>
    <v>11</v>
    <v>976</v>
    <v>6</v>
    <v>0</v>
    <v>Image of Media, Pennsylvania</v>
  </rv>
  <rv s="2">
    <fb>39.918888888888901</fb>
    <v>14</v>
  </rv>
  <rv s="0">
    <v>805306368</v>
    <v>Robert A. McMahon (Mayor)</v>
    <v>cb750233-6124-bf2e-c6ff-9fe28cf1b930</v>
    <v>en-US</v>
    <v>Generic</v>
  </rv>
  <rv s="4">
    <v>183</v>
  </rv>
  <rv s="5">
    <v>https://www.bing.com/search?q=media+pennsylvania&amp;form=skydnc</v>
    <v>Learn more on Bing</v>
  </rv>
  <rv s="2">
    <fb>-75.389166666666696</fb>
    <v>14</v>
  </rv>
  <rv s="2">
    <fb>5901</fb>
    <v>13</v>
  </rv>
  <rv s="6">
    <v>#VALUE!</v>
    <v>en-US</v>
    <v>1af4e38b-0e48-fc9e-60b3-98c926039f49</v>
    <v>536870912</v>
    <v>1</v>
    <v>977</v>
    <v>8</v>
    <v>Media, Pennsylvania</v>
    <v>9</v>
    <v>10</v>
    <v>Map</v>
    <v>11</v>
    <v>12</v>
    <v>2894</v>
    <v>3046</v>
    <v>3047</v>
    <v>6</v>
    <v>Media is a borough in and the county seat of Delaware County, Pennsylvania, United States. It is located about 13 miles west of Philadelphia. It is part of the Delaware Valley. Media was incorporated in 1850 at the same time that it was named ...</v>
    <v>3048</v>
    <v>3049</v>
    <v>3051</v>
    <v>3052</v>
    <v>3053</v>
    <v>Media, Pennsylvania</v>
    <v>3054</v>
    <v>Media, Pennsylvania</v>
    <v>mdp/vdpid/5487437499854749697</v>
  </rv>
  <rv s="0">
    <v>536870912</v>
    <v>19440</v>
    <v>1abdb48c-b62f-9f6b-ea32-a1a1719b4d5e</v>
    <v>en-US</v>
    <v>Map</v>
  </rv>
  <rv s="0">
    <v>536870912</v>
    <v>Hatfield</v>
    <v>1a7d915c-7310-78d2-3710-cd870bfcf73b</v>
    <v>en-US</v>
    <v>Map</v>
  </rv>
  <rv s="8">
    <v>#VALUE!</v>
    <v>en-US</v>
    <v>1abdb48c-b62f-9f6b-ea32-a1a1719b4d5e</v>
    <v>536870912</v>
    <v>1</v>
    <v>980</v>
    <v>28</v>
    <v>19440</v>
    <v>29</v>
    <v>5</v>
    <v>Map</v>
    <v>3057</v>
    <v>19440 is a postal code in Hatfield, Pennsylvania, United States</v>
    <v>19440</v>
    <v>19440</v>
    <v>mdp/vdpid/5487388232201011201</v>
  </rv>
  <rv s="0">
    <v>536870912</v>
    <v>Montgomery County</v>
    <v>40a7d4a8-dda6-53dd-31c2-f9ce0e6d4691</v>
    <v>en-US</v>
    <v>Map</v>
  </rv>
  <rv s="2">
    <fb>1.65759239061504</fb>
    <v>13</v>
  </rv>
  <rv s="3">
    <v>207</v>
    <v>11</v>
    <v>982</v>
    <v>6</v>
    <v>0</v>
    <v>Image of Hatfield, Pennsylvania</v>
  </rv>
  <rv s="2">
    <fb>40.278100000000002</fb>
    <v>14</v>
  </rv>
  <rv s="0">
    <v>805306368</v>
    <v>Mary Ann Girard (Mayor)</v>
    <v>5dbc4c24-104a-8566-d8e1-d03e9ddefd80</v>
    <v>en-US</v>
    <v>Generic</v>
  </rv>
  <rv s="4">
    <v>184</v>
  </rv>
  <rv s="5">
    <v>https://www.bing.com/search?q=hatfield+pennsylvania&amp;form=skydnc</v>
    <v>Learn more on Bing</v>
  </rv>
  <rv s="2">
    <fb>-75.298900000000003</fb>
    <v>14</v>
  </rv>
  <rv s="2">
    <fb>3496</fb>
    <v>13</v>
  </rv>
  <rv s="6">
    <v>#VALUE!</v>
    <v>en-US</v>
    <v>1a7d915c-7310-78d2-3710-cd870bfcf73b</v>
    <v>536870912</v>
    <v>1</v>
    <v>983</v>
    <v>8</v>
    <v>Hatfield, Pennsylvania</v>
    <v>9</v>
    <v>10</v>
    <v>Map</v>
    <v>11</v>
    <v>12</v>
    <v>2894</v>
    <v>3059</v>
    <v>3060</v>
    <v>6</v>
    <v>Hatfield is a borough in Montgomery County, Pennsylvania, United States. The population was 3,290 at the time of the 2010 census. It is part of the North Penn Valley region that is centered around the borough of Lansdale. The borough is ...</v>
    <v>3061</v>
    <v>3062</v>
    <v>3064</v>
    <v>3065</v>
    <v>3066</v>
    <v>Hatfield, Pennsylvania</v>
    <v>3067</v>
    <v>Hatfield, Pennsylvania</v>
    <v>mdp/vdpid/5487385268606468097</v>
  </rv>
  <rv s="0">
    <v>536870912</v>
    <v>19530</v>
    <v>35ddeca0-14fe-470b-bb9c-24bf0752c59e</v>
    <v>en-US</v>
    <v>Map</v>
  </rv>
  <rv s="0">
    <v>536870912</v>
    <v>Kutztown</v>
    <v>178d79c3-c4c6-c73f-4877-15757815021f</v>
    <v>en-US</v>
    <v>Map</v>
  </rv>
  <rv s="8">
    <v>#VALUE!</v>
    <v>en-US</v>
    <v>35ddeca0-14fe-470b-bb9c-24bf0752c59e</v>
    <v>536870912</v>
    <v>1</v>
    <v>986</v>
    <v>28</v>
    <v>19530</v>
    <v>29</v>
    <v>5</v>
    <v>Map</v>
    <v>3070</v>
    <v>19530 is a postal code in Kutztown, Pennsylvania, United States</v>
    <v>19530</v>
    <v>19530</v>
    <v>mdp/vdpid/5487362671575564289</v>
  </rv>
  <rv s="0">
    <v>536870912</v>
    <v>Berks County</v>
    <v>8a80eec2-2006-e527-eb5f-55df16052fac</v>
    <v>en-US</v>
    <v>Map</v>
  </rv>
  <rv s="2">
    <fb>4.2604420000000003</fb>
    <v>13</v>
  </rv>
  <rv s="3">
    <v>208</v>
    <v>11</v>
    <v>987</v>
    <v>6</v>
    <v>0</v>
    <v>Image of Kutztown, Pennsylvania</v>
  </rv>
  <rv s="2">
    <fb>40.519722222222001</fb>
    <v>14</v>
  </rv>
  <rv s="0">
    <v>805306368</v>
    <v>James F. Schlegel (Mayor)</v>
    <v>8493e577-bab8-fefa-1f72-2fd5b0252c29</v>
    <v>en-US</v>
    <v>Generic</v>
  </rv>
  <rv s="4">
    <v>185</v>
  </rv>
  <rv s="5">
    <v>https://www.bing.com/search?q=kutztown+pennsylvania&amp;form=skydnc</v>
    <v>Learn more on Bing</v>
  </rv>
  <rv s="2">
    <fb>-75.775277777778001</fb>
    <v>14</v>
  </rv>
  <rv s="2">
    <fb>4162</fb>
    <v>13</v>
  </rv>
  <rv s="6">
    <v>#VALUE!</v>
    <v>en-US</v>
    <v>178d79c3-c4c6-c73f-4877-15757815021f</v>
    <v>536870912</v>
    <v>1</v>
    <v>988</v>
    <v>8</v>
    <v>Kutztown, Pennsylvania</v>
    <v>9</v>
    <v>10</v>
    <v>Map</v>
    <v>11</v>
    <v>12</v>
    <v>2894</v>
    <v>3072</v>
    <v>3073</v>
    <v>6</v>
    <v>Kutztown is a borough in Berks County, Pennsylvania, United States. It is located 18 miles southwest of Allentown and 17 miles northeast of Reading. As of the 2020 census, the borough had a population of 4,162. Kutztown University of ...</v>
    <v>3074</v>
    <v>3075</v>
    <v>3077</v>
    <v>3078</v>
    <v>3079</v>
    <v>Kutztown, Pennsylvania</v>
    <v>3080</v>
    <v>Kutztown, Pennsylvania</v>
    <v>mdp/vdpid/5487360151922933761</v>
  </rv>
  <rv s="0">
    <v>536870912</v>
    <v>19605</v>
    <v>a725c939-ba5a-aaf6-7978-49083122e119</v>
    <v>en-US</v>
    <v>Map</v>
  </rv>
  <rv s="0">
    <v>536870912</v>
    <v>Reading</v>
    <v>840faf35-1b7a-4324-b93f-cc192fb4e9bd</v>
    <v>en-US</v>
    <v>Map</v>
  </rv>
  <rv s="8">
    <v>#VALUE!</v>
    <v>en-US</v>
    <v>a725c939-ba5a-aaf6-7978-49083122e119</v>
    <v>536870912</v>
    <v>1</v>
    <v>991</v>
    <v>28</v>
    <v>19605</v>
    <v>29</v>
    <v>5</v>
    <v>Map</v>
    <v>3083</v>
    <v>19605 is a postal code in Reading, Pennsylvania, United States</v>
    <v>19605</v>
    <v>19605</v>
    <v>mdp/vdpid/5486997326289436673</v>
  </rv>
  <rv s="2">
    <fb>26.235358000000002</fb>
    <v>13</v>
  </rv>
  <rv s="3">
    <v>209</v>
    <v>11</v>
    <v>992</v>
    <v>6</v>
    <v>0</v>
    <v>Image of Reading, Pennsylvania</v>
  </rv>
  <rv s="2">
    <fb>40.341666666667003</fb>
    <v>14</v>
  </rv>
  <rv s="0">
    <v>805306368</v>
    <v>Eddie Moran (Mayor)</v>
    <v>c0f1081e-8061-9cae-f7e3-d7e079473ea0</v>
    <v>en-US</v>
    <v>Generic</v>
  </rv>
  <rv s="4">
    <v>186</v>
  </rv>
  <rv s="5">
    <v>https://www.bing.com/search?q=reading+pennsylvania&amp;form=skydnc</v>
    <v>Learn more on Bing</v>
  </rv>
  <rv s="2">
    <fb>-75.926111111110998</fb>
    <v>14</v>
  </rv>
  <rv s="2">
    <fb>95112</fb>
    <v>13</v>
  </rv>
  <rv s="12">
    <v>#VALUE!</v>
    <v>en-US</v>
    <v>840faf35-1b7a-4324-b93f-cc192fb4e9bd</v>
    <v>536870912</v>
    <v>1</v>
    <v>993</v>
    <v>50</v>
    <v>Reading, Pennsylvania</v>
    <v>9</v>
    <v>10</v>
    <v>Map</v>
    <v>11</v>
    <v>12</v>
    <v>2894</v>
    <v>3072</v>
    <v>3085</v>
    <v>6</v>
    <v>Reading is a city in and the county seat of Berks County, Pennsylvania, United States. The city had a population of 95,112 at the 2020 census and is the fourth-largest city in Pennsylvania after Philadelphia, Pittsburgh, and Allentown. Reading ...</v>
    <v>3086</v>
    <v>3087</v>
    <v>3089</v>
    <v>3090</v>
    <v>3091</v>
    <v>Reading, Pennsylvania</v>
    <v>3092</v>
    <v>564</v>
    <v>Reading, Pennsylvania</v>
    <v>mdp/vdpid/5487373384348073985</v>
  </rv>
  <rv s="0">
    <v>536870912</v>
    <v>N0K 1N0</v>
    <v>e1fcb4d2-6c4d-7e17-166a-18ba4e30bf1f</v>
    <v>en-US</v>
    <v>Map</v>
  </rv>
  <rv s="0">
    <v>536870912</v>
    <v>Mitchell</v>
    <v>b1034e37-ba95-6897-b866-442a495a0592</v>
    <v>en-US</v>
    <v>Map</v>
  </rv>
  <rv s="9">
    <v>#VALUE!</v>
    <v>en-US</v>
    <v>e1fcb4d2-6c4d-7e17-166a-18ba4e30bf1f</v>
    <v>536870912</v>
    <v>1</v>
    <v>32</v>
    <v>N0K 1N0</v>
    <v>29</v>
    <v>5</v>
    <v>Map</v>
    <v>3095</v>
    <v>N0K 1N0 is a postal code in Mitchell, Ontario, Canada</v>
    <v>N0K 1N0</v>
    <v>N0K 1N0</v>
    <v>mdp/vdpid/5479480640237731841</v>
  </rv>
  <rv s="0">
    <v>536870912</v>
    <v>Perth County</v>
    <v>5c58bd0e-51e7-2095-e23c-00bb8e002920</v>
    <v>en-US</v>
    <v>Map</v>
  </rv>
  <rv s="0">
    <v>536870912</v>
    <v>West Perth</v>
    <v>7f3c677c-821d-de7d-6c76-4bb6aae1b8b0</v>
    <v>en-US</v>
    <v>Map</v>
  </rv>
  <rv s="3">
    <v>210</v>
    <v>11</v>
    <v>994</v>
    <v>6</v>
    <v>0</v>
    <v>Image of Mitchell, Ontario</v>
  </rv>
  <rv s="2">
    <fb>43.468055555555601</fb>
    <v>14</v>
  </rv>
  <rv s="5">
    <v>https://www.bing.com/search?q=mitchell+ontario&amp;form=skydnc</v>
    <v>Learn more on Bing</v>
  </rv>
  <rv s="2">
    <fb>-81.197777777777802</fb>
    <v>14</v>
  </rv>
  <rv s="22">
    <v>#VALUE!</v>
    <v>en-US</v>
    <v>b1034e37-ba95-6897-b866-442a495a0592</v>
    <v>536870912</v>
    <v>1</v>
    <v>995</v>
    <v>996</v>
    <v>Mitchell, Ontario</v>
    <v>9</v>
    <v>10</v>
    <v>Map</v>
    <v>11</v>
    <v>3097</v>
    <v>3098</v>
    <v>68</v>
    <v>Mitchell is a community in the municipality of West Perth, part of Perth County, Ontario, Canada. It is located at the intersection of Ontario Highways 8 and 23, 20 kilometres northwest of Stratford, and 60 kilometres north of London. Mitchell ...</v>
    <v>3099</v>
    <v>3100</v>
    <v>3101</v>
    <v>3102</v>
    <v>Mitchell, Ontario</v>
    <v>Mitchell, Ontario</v>
    <v>mdp/vdpid/5479483570328174593</v>
  </rv>
  <rv s="3">
    <v>211</v>
    <v>11</v>
    <v>997</v>
    <v>6</v>
    <v>0</v>
    <v>Image of Perth County, Ontario</v>
  </rv>
  <rv s="0">
    <v>536870912</v>
    <v>Stratford</v>
    <v>f229ad85-dc85-e795-02dc-aaa65961d751</v>
    <v>en-US</v>
    <v>Map</v>
  </rv>
  <rv s="5">
    <v>https://www.bing.com/search?q=perth+county+ontario+canada&amp;form=skydnc</v>
    <v>Learn more on Bing</v>
  </rv>
  <rv s="2">
    <fb>38066</fb>
    <v>13</v>
  </rv>
  <rv s="23">
    <v>#VALUE!</v>
    <v>en-US</v>
    <v>5c58bd0e-51e7-2095-e23c-00bb8e002920</v>
    <v>536870912</v>
    <v>1</v>
    <v>999</v>
    <v>1000</v>
    <v>Perth County, Ontario</v>
    <v>257</v>
    <v>10</v>
    <v>Map</v>
    <v>11</v>
    <v>1001</v>
    <v>2708</v>
    <v>68</v>
    <v>Perth County is a county in the Canadian province of Ontario in Southwestern Ontario, 100 kilometres west of Toronto. Its population centres are Listowel, Mitchell and Milverton. The City of Stratford and the Town of St. Marys are within the ...</v>
    <v>3104</v>
    <v>3105</v>
    <v>3106</v>
    <v>Perth County, Ontario</v>
    <v>3107</v>
    <v>564</v>
    <v>Perth County, Ontario</v>
    <v>mdp/vdpid/-7999991867</v>
  </rv>
  <rv s="0">
    <v>536870912</v>
    <v>29303</v>
    <v>4a5c6e3d-3e48-1710-735e-ddd334ba3b92</v>
    <v>en-US</v>
    <v>Map</v>
  </rv>
  <rv s="0">
    <v>536870912</v>
    <v>Spartanburg</v>
    <v>24454a41-986f-276b-ed08-6a80acb00db3</v>
    <v>en-US</v>
    <v>Map</v>
  </rv>
  <rv s="8">
    <v>#VALUE!</v>
    <v>en-US</v>
    <v>4a5c6e3d-3e48-1710-735e-ddd334ba3b92</v>
    <v>536870912</v>
    <v>1</v>
    <v>1004</v>
    <v>28</v>
    <v>29303</v>
    <v>29</v>
    <v>5</v>
    <v>Map</v>
    <v>3110</v>
    <v>29303 is a postal code in Spartanburg, South Carolina, United States</v>
    <v>29303</v>
    <v>29303</v>
    <v>mdp/vdpid/5484723225730482177</v>
  </rv>
  <rv s="0">
    <v>536870912</v>
    <v>South Carolina</v>
    <v>810015e8-b10b-4232-9e2c-de87a67bd26e</v>
    <v>en-US</v>
    <v>Map</v>
  </rv>
  <rv s="0">
    <v>536870912</v>
    <v>Spartanburg County</v>
    <v>816b0fc4-8c7b-6749-983c-f5fe65d9d368</v>
    <v>en-US</v>
    <v>Map</v>
  </rv>
  <rv s="2">
    <fb>51.485045999999997</fb>
    <v>13</v>
  </rv>
  <rv s="3">
    <v>212</v>
    <v>11</v>
    <v>1005</v>
    <v>6</v>
    <v>0</v>
    <v>Image of Spartanburg, South Carolina</v>
  </rv>
  <rv s="2">
    <fb>34.948055555556003</fb>
    <v>14</v>
  </rv>
  <rv s="0">
    <v>805306368</v>
    <v>Jerome Rice (Mayor)</v>
    <v>86700c48-48b0-920f-e189-88895cc69bcf</v>
    <v>en-US</v>
    <v>Generic</v>
  </rv>
  <rv s="4">
    <v>187</v>
  </rv>
  <rv s="5">
    <v>https://www.bing.com/search?q=spartanburg+south+carolina&amp;form=skydnc</v>
    <v>Learn more on Bing</v>
  </rv>
  <rv s="2">
    <fb>-81.934722222222007</fb>
    <v>14</v>
  </rv>
  <rv s="2">
    <fb>38732</fb>
    <v>13</v>
  </rv>
  <rv s="12">
    <v>#VALUE!</v>
    <v>en-US</v>
    <v>24454a41-986f-276b-ed08-6a80acb00db3</v>
    <v>536870912</v>
    <v>1</v>
    <v>1006</v>
    <v>50</v>
    <v>Spartanburg, South Carolina</v>
    <v>9</v>
    <v>10</v>
    <v>Map</v>
    <v>11</v>
    <v>12</v>
    <v>3112</v>
    <v>3113</v>
    <v>3114</v>
    <v>6</v>
    <v>Spartanburg is a city in and the seat of Spartanburg County, South Carolina, United States. The city had a population of 38,732 as of the 2020 census, making it the 11th-most populous city in the state. For a time, the Office of Management and ...</v>
    <v>3115</v>
    <v>3116</v>
    <v>3118</v>
    <v>3119</v>
    <v>3120</v>
    <v>Spartanburg, South Carolina</v>
    <v>3121</v>
    <v>564</v>
    <v>Spartanburg, South Carolina</v>
    <v>mdp/vdpid/5484723264267747329</v>
  </rv>
  <rv s="2">
    <fb>82931</fb>
    <v>13</v>
  </rv>
  <rv s="2">
    <fb>32165</fb>
    <v>13</v>
  </rv>
  <rv s="0">
    <v>536870912</v>
    <v>Columbia</v>
    <v>0c8f6663-0a97-4263-b3e1-3cfe0b623552</v>
    <v>en-US</v>
    <v>Map</v>
  </rv>
  <rv s="2">
    <fb>1815094</fb>
    <v>13</v>
  </rv>
  <rv s="2">
    <fb>2236153</fb>
    <v>13</v>
  </rv>
  <rv s="3">
    <v>213</v>
    <v>11</v>
    <v>1007</v>
    <v>6</v>
    <v>0</v>
    <v>Image of South Carolina</v>
  </rv>
  <rv s="0">
    <v>536870912</v>
    <v>Charleston</v>
    <v>cebb4aca-ea5b-40ca-99c1-dba28163d54a</v>
    <v>en-US</v>
    <v>Map</v>
  </rv>
  <rv s="0">
    <v>805306368</v>
    <v>Henry McMaster (Governor)</v>
    <v>1ee8a17e-7bdf-e76f-f39e-5653239f88dd</v>
    <v>en-US</v>
    <v>Generic</v>
  </rv>
  <rv s="0">
    <v>805306368</v>
    <v>Pamela Evette (Lieutenant governor)</v>
    <v>1aea5f86-6de3-0add-dabd-d5ae03afe8a6</v>
    <v>en-US</v>
    <v>Generic</v>
  </rv>
  <rv s="4">
    <v>188</v>
  </rv>
  <rv s="5">
    <v>https://www.bing.com/search?q=south+carolina&amp;form=skydnc</v>
    <v>Learn more on Bing</v>
  </rv>
  <rv s="2">
    <fb>790</fb>
    <v>22</v>
  </rv>
  <rv s="2">
    <fb>45483</fb>
    <v>22</v>
  </rv>
  <rv s="2">
    <fb>139900</fb>
    <v>22</v>
  </rv>
  <rv s="2">
    <fb>2.56</fb>
    <v>23</v>
  </rv>
  <rv s="2">
    <fb>5118425</fb>
    <v>13</v>
  </rv>
  <rv s="2">
    <fb>0.16200000000000001</fb>
    <v>24</v>
  </rv>
  <rv s="2">
    <fb>0.25800000000000001</fb>
    <v>24</v>
  </rv>
  <rv s="2">
    <fb>0.27600000000000002</fb>
    <v>24</v>
  </rv>
  <rv s="2">
    <fb>0.60099999999999998</fb>
    <v>24</v>
  </rv>
  <rv s="2">
    <fb>0.68400000000000005</fb>
    <v>24</v>
  </rv>
  <rv s="7">
    <v>#VALUE!</v>
    <v>en-US</v>
    <v>810015e8-b10b-4232-9e2c-de87a67bd26e</v>
    <v>536870912</v>
    <v>1</v>
    <v>1010</v>
    <v>20</v>
    <v>South Carolina</v>
    <v>9</v>
    <v>10</v>
    <v>Map</v>
    <v>11</v>
    <v>21</v>
    <v>US-SC</v>
    <v>3123</v>
    <v>3124</v>
    <v>3125</v>
    <v>6</v>
    <v>South Carolina is a state in the coastal Southeastern region of the United States. It borders North Carolina to the north, the Atlantic Ocean to the southeast, and Georgia to the southwest across the Savannah River. Along with North Carolina, it ...</v>
    <v>3126</v>
    <v>3127</v>
    <v>3128</v>
    <v>3129</v>
    <v>3132</v>
    <v>3133</v>
    <v>3134</v>
    <v>3135</v>
    <v>3136</v>
    <v>South Carolina</v>
    <v>29</v>
    <v>3137</v>
    <v>3138</v>
    <v>2020</v>
    <v>3139</v>
    <v>552</v>
    <v>44</v>
    <v>3140</v>
    <v>3141</v>
    <v>129</v>
    <v>2262</v>
    <v>919</v>
    <v>3142</v>
    <v>42</v>
    <v>1579</v>
    <v>1164</v>
    <v>772</v>
    <v>773</v>
    <v>3143</v>
    <v>564</v>
    <v>South Carolina</v>
    <v>mdp/vdpid/31410</v>
  </rv>
  <rv s="0">
    <v>536870912</v>
    <v>57006</v>
    <v>ab0697f9-b2c7-3de8-36a7-473dd8968cf8</v>
    <v>en-US</v>
    <v>Map</v>
  </rv>
  <rv s="0">
    <v>536870912</v>
    <v>Brookings</v>
    <v>66cf7554-8c6e-a40b-788c-88339faccd59</v>
    <v>en-US</v>
    <v>Map</v>
  </rv>
  <rv s="8">
    <v>#VALUE!</v>
    <v>en-US</v>
    <v>ab0697f9-b2c7-3de8-36a7-473dd8968cf8</v>
    <v>536870912</v>
    <v>1</v>
    <v>1013</v>
    <v>28</v>
    <v>57006</v>
    <v>29</v>
    <v>5</v>
    <v>Map</v>
    <v>3146</v>
    <v>57006 is a postal code in Brookings, South Dakota, United States</v>
    <v>57006</v>
    <v>57006</v>
    <v>mdp/vdpid/5089845405290594305</v>
  </rv>
  <rv s="0">
    <v>536870912</v>
    <v>South Dakota</v>
    <v>9cee0b65-d357-479e-a066-31c634648f47</v>
    <v>en-US</v>
    <v>Map</v>
  </rv>
  <rv s="0">
    <v>536870912</v>
    <v>Brookings County</v>
    <v>33228e27-adf6-2b3f-4560-ba256b02118b</v>
    <v>en-US</v>
    <v>Map</v>
  </rv>
  <rv s="2">
    <fb>35.068517999999997</fb>
    <v>13</v>
  </rv>
  <rv s="3">
    <v>214</v>
    <v>11</v>
    <v>1014</v>
    <v>6</v>
    <v>0</v>
    <v>Image of Brookings, South Dakota</v>
  </rv>
  <rv s="2">
    <fb>44.306388888889003</fb>
    <v>14</v>
  </rv>
  <rv s="0">
    <v>805306368</v>
    <v>Ope Niemeyer (Mayor)</v>
    <v>08927911-60bc-23a4-9309-2e141e60182b</v>
    <v>en-US</v>
    <v>Generic</v>
  </rv>
  <rv s="4">
    <v>189</v>
  </rv>
  <rv s="5">
    <v>https://www.bing.com/search?q=brookings+south+dakota&amp;form=skydnc</v>
    <v>Learn more on Bing</v>
  </rv>
  <rv s="2">
    <fb>-96.788055555555999</fb>
    <v>14</v>
  </rv>
  <rv s="2">
    <fb>23377</fb>
    <v>13</v>
  </rv>
  <rv s="6">
    <v>#VALUE!</v>
    <v>en-US</v>
    <v>66cf7554-8c6e-a40b-788c-88339faccd59</v>
    <v>536870912</v>
    <v>1</v>
    <v>1015</v>
    <v>8</v>
    <v>Brookings, South Dakota</v>
    <v>9</v>
    <v>10</v>
    <v>Map</v>
    <v>11</v>
    <v>12</v>
    <v>3148</v>
    <v>3149</v>
    <v>3150</v>
    <v>6</v>
    <v>Brookings is a city in Brookings County, South Dakota, United States. Brookings is South Dakota's fourth most populous city, with a population of 23,377 at the 2020 census. It is the county seat of Brookings County, and home to South Dakota ...</v>
    <v>3151</v>
    <v>3152</v>
    <v>3154</v>
    <v>3155</v>
    <v>3156</v>
    <v>Brookings, South Dakota</v>
    <v>3157</v>
    <v>Brookings, South Dakota</v>
    <v>mdp/vdpid/5089844474960412673</v>
  </rv>
  <rv s="2">
    <fb>199729</fb>
    <v>13</v>
  </rv>
  <rv s="2">
    <fb>5686</fb>
    <v>13</v>
  </rv>
  <rv s="0">
    <v>536870912</v>
    <v>Pierre</v>
    <v>20a86e52-87b3-4ee4-3068-41c956ee1f18</v>
    <v>en-US</v>
    <v>Map</v>
  </rv>
  <rv s="2">
    <fb>330858</fb>
    <v>13</v>
  </rv>
  <rv s="2">
    <fb>383838</fb>
    <v>13</v>
  </rv>
  <rv s="3">
    <v>215</v>
    <v>11</v>
    <v>1016</v>
    <v>6</v>
    <v>0</v>
    <v>Image of South Dakota</v>
  </rv>
  <rv s="0">
    <v>536870912</v>
    <v>Sioux Falls</v>
    <v>d9fcdc7f-1917-4bcf-9998-253d9b343f3e</v>
    <v>en-US</v>
    <v>Map</v>
  </rv>
  <rv s="0">
    <v>805306368</v>
    <v>Kristi Noem (Governor)</v>
    <v>56bda37d-10af-7f67-23d6-ee1f15972a67</v>
    <v>en-US</v>
    <v>Generic</v>
  </rv>
  <rv s="0">
    <v>805306368</v>
    <v>Larry Rhoden (Lieutenant governor)</v>
    <v>3b700e60-1a5b-4b28-86a6-ec5c548d05d5</v>
    <v>en-US</v>
    <v>Generic</v>
  </rv>
  <rv s="4">
    <v>190</v>
  </rv>
  <rv s="5">
    <v>https://www.bing.com/search?q=south+dakota&amp;form=skydnc</v>
    <v>Learn more on Bing</v>
  </rv>
  <rv s="2">
    <fb>655</fb>
    <v>22</v>
  </rv>
  <rv s="2">
    <fb>50957</fb>
    <v>22</v>
  </rv>
  <rv s="2">
    <fb>140500</fb>
    <v>22</v>
  </rv>
  <rv s="2">
    <fb>2.4500000000000002</fb>
    <v>23</v>
  </rv>
  <rv s="2">
    <fb>886667</fb>
    <v>13</v>
  </rv>
  <rv s="2">
    <fb>8.900000000000001E-2</fb>
    <v>25</v>
  </rv>
  <rv s="2">
    <fb>0.90900000000000003</fb>
    <v>24</v>
  </rv>
  <rv s="2">
    <fb>0.68599999999999994</fb>
    <v>24</v>
  </rv>
  <rv s="2">
    <fb>0.85499999999999998</fb>
    <v>24</v>
  </rv>
  <rv s="7">
    <v>#VALUE!</v>
    <v>en-US</v>
    <v>9cee0b65-d357-479e-a066-31c634648f47</v>
    <v>536870912</v>
    <v>1</v>
    <v>1019</v>
    <v>20</v>
    <v>South Dakota</v>
    <v>9</v>
    <v>10</v>
    <v>Map</v>
    <v>11</v>
    <v>21</v>
    <v>US-SD</v>
    <v>3159</v>
    <v>3160</v>
    <v>3161</v>
    <v>6</v>
    <v>South Dakota is a landlocked state in the North Central region of the United States. It is also part of the Great Plains. South Dakota is named after the Dakota Sioux tribe, which comprises a large portion of the population with nine ...</v>
    <v>3162</v>
    <v>3163</v>
    <v>3164</v>
    <v>3165</v>
    <v>3168</v>
    <v>3169</v>
    <v>3170</v>
    <v>3171</v>
    <v>3172</v>
    <v>South Dakota</v>
    <v>29</v>
    <v>3173</v>
    <v>3174</v>
    <v>138</v>
    <v>33</v>
    <v>3175</v>
    <v>35</v>
    <v>218</v>
    <v>1164</v>
    <v>1575</v>
    <v>3176</v>
    <v>1952</v>
    <v>3177</v>
    <v>42</v>
    <v>124</v>
    <v>561</v>
    <v>2678</v>
    <v>560</v>
    <v>3178</v>
    <v>48</v>
    <v>South Dakota</v>
    <v>mdp/vdpid/31418</v>
  </rv>
  <rv s="0">
    <v>536870912</v>
    <v>Lincoln County</v>
    <v>7129d519-7aad-5497-8810-bbf355b8f4cd</v>
    <v>en-US</v>
    <v>Map</v>
  </rv>
  <rv s="2">
    <fb>196.63010600000001</fb>
    <v>13</v>
  </rv>
  <rv s="3">
    <v>216</v>
    <v>11</v>
    <v>1020</v>
    <v>6</v>
    <v>0</v>
    <v>Image of Sioux Falls, South Dakota</v>
  </rv>
  <rv s="2">
    <fb>43.546055555555597</fb>
    <v>14</v>
  </rv>
  <rv s="0">
    <v>805306368</v>
    <v>Paul TenHaken (Mayor)</v>
    <v>43b29e89-c921-0022-ae3b-3e48b42b347e</v>
    <v>en-US</v>
    <v>Generic</v>
  </rv>
  <rv s="4">
    <v>191</v>
  </rv>
  <rv s="5">
    <v>https://www.bing.com/search?q=sioux+falls+south+dakota&amp;form=skydnc</v>
    <v>Learn more on Bing</v>
  </rv>
  <rv s="2">
    <fb>-96.731388888888901</fb>
    <v>14</v>
  </rv>
  <rv s="2">
    <fb>192517</fb>
    <v>13</v>
  </rv>
  <rv s="12">
    <v>#VALUE!</v>
    <v>en-US</v>
    <v>d9fcdc7f-1917-4bcf-9998-253d9b343f3e</v>
    <v>536870912</v>
    <v>1</v>
    <v>1021</v>
    <v>50</v>
    <v>Sioux Falls, South Dakota</v>
    <v>9</v>
    <v>10</v>
    <v>Map</v>
    <v>11</v>
    <v>12</v>
    <v>3148</v>
    <v>3180</v>
    <v>3181</v>
    <v>6</v>
    <v>Sioux Falls is the most populous city in the U.S. state of South Dakota and the 121st-most populous city in the United States. It is the county seat of Minnehaha County and also extends into northern Lincoln County to the south, which continues ...</v>
    <v>3182</v>
    <v>3183</v>
    <v>3185</v>
    <v>3186</v>
    <v>3187</v>
    <v>Sioux Falls, South Dakota</v>
    <v>3188</v>
    <v>48</v>
    <v>Sioux Falls, South Dakota</v>
    <v>mdp/vdpid/5089867834482229249</v>
  </rv>
  <rv s="0">
    <v>536870912</v>
    <v>57104</v>
    <v>8eba313d-8c20-2953-7aea-f28150e76267</v>
    <v>en-US</v>
    <v>Map</v>
  </rv>
  <rv s="8">
    <v>#VALUE!</v>
    <v>en-US</v>
    <v>8eba313d-8c20-2953-7aea-f28150e76267</v>
    <v>536870912</v>
    <v>1</v>
    <v>1024</v>
    <v>28</v>
    <v>57104</v>
    <v>29</v>
    <v>5</v>
    <v>Map</v>
    <v>3165</v>
    <v>57104 is a postal code in Sioux Falls, South Dakota, United States</v>
    <v>57104</v>
    <v>57104</v>
    <v>mdp/vdpid/5090055930695909377</v>
  </rv>
  <rv s="0">
    <v>536870912</v>
    <v>142 30</v>
    <v>7df4f46c-9c27-6521-1763-8e035cfdf1e9</v>
    <v>en-US</v>
    <v>Map</v>
  </rv>
  <rv s="0">
    <v>536870912</v>
    <v>Stockholm</v>
    <v>9daa4a8d-0e69-da3a-672e-16d4743a665b</v>
    <v>en-US</v>
    <v>Map</v>
  </rv>
  <rv s="9">
    <v>#VALUE!</v>
    <v>en-US</v>
    <v>7df4f46c-9c27-6521-1763-8e035cfdf1e9</v>
    <v>536870912</v>
    <v>1</v>
    <v>32</v>
    <v>142 30</v>
    <v>29</v>
    <v>5</v>
    <v>Map</v>
    <v>3193</v>
    <v>142 30 is a postal code in Stockholm, Stockholm County, Sweden</v>
    <v>142 30</v>
    <v>142 30</v>
    <v>mdp/vdpid/7005769400213045251</v>
  </rv>
  <rv s="0">
    <v>536870912</v>
    <v>Stockholm County</v>
    <v>41fffb7d-bbe9-8d1b-286b-f0fdeb3ab886</v>
    <v>en-US</v>
    <v>Map</v>
  </rv>
  <rv s="2">
    <fb>187.16</fb>
    <v>13</v>
  </rv>
  <rv s="0">
    <v>536870912</v>
    <v>Kalmar Union</v>
    <v>723b5437-f021-ebd7-3a7a-2fcc8a5bab2d</v>
    <v>en-US</v>
    <v>Map</v>
  </rv>
  <rv s="3">
    <v>217</v>
    <v>11</v>
    <v>1025</v>
    <v>6</v>
    <v>0</v>
    <v>Image of Stockholm</v>
  </rv>
  <rv s="2">
    <fb>59.329444444444</fb>
    <v>14</v>
  </rv>
  <rv s="0">
    <v>805306368</v>
    <v>Karin Wanngård (Mayor)</v>
    <v>ff45a3f2-13a5-6f7f-5794-0b7c2a0d7877</v>
    <v>en-US</v>
    <v>Generic</v>
  </rv>
  <rv s="4">
    <v>192</v>
  </rv>
  <rv s="5">
    <v>https://www.bing.com/search?q=stockholm+sweden&amp;form=skydnc</v>
    <v>Learn more on Bing</v>
  </rv>
  <rv s="2">
    <fb>18.068611111111</fb>
    <v>14</v>
  </rv>
  <rv s="2">
    <fb>984748</fb>
    <v>13</v>
  </rv>
  <rv s="24">
    <v>#VALUE!</v>
    <v>en-US</v>
    <v>9daa4a8d-0e69-da3a-672e-16d4743a665b</v>
    <v>536870912</v>
    <v>1</v>
    <v>1026</v>
    <v>1027</v>
    <v>Stockholm</v>
    <v>9</v>
    <v>10</v>
    <v>Map</v>
    <v>11</v>
    <v>216</v>
    <v>3195</v>
    <v>3196</v>
    <v>3197</v>
    <v>Stockholm is the capital and most populous city of Sweden as well as the largest urban area in the Nordic countries. Approximately 1 million people live in the municipality, with 2.1 million in the urban area, and 2.4 million in the metropolitan ...</v>
    <v>3198</v>
    <v>3199</v>
    <v>3201</v>
    <v>3202</v>
    <v>3203</v>
    <v>Stockholm</v>
    <v>3204</v>
    <v>Stockholm</v>
    <v>mdp/vdpid/7005763932988112897</v>
  </rv>
  <rv s="2">
    <fb>16540.52</fb>
    <v>13</v>
  </rv>
  <rv s="0">
    <v>536870912</v>
    <v>Sweden</v>
    <v>a5928099-53c3-11a8-91e6-6fe59b8c4f9a</v>
    <v>en-US</v>
    <v>Map</v>
  </rv>
  <rv s="3">
    <v>218</v>
    <v>11</v>
    <v>1028</v>
    <v>6</v>
    <v>0</v>
    <v>Image of Stockholm County</v>
  </rv>
  <rv s="0">
    <v>805306368</v>
    <v>Anna Kinberg Batra (Governor)</v>
    <v>c82c94ec-1aef-1334-07dc-aec2c6170933</v>
    <v>en-US</v>
    <v>Generic</v>
  </rv>
  <rv s="4">
    <v>193</v>
  </rv>
  <rv s="5">
    <v>https://www.bing.com/search?q=stockholm+county+sweden&amp;form=skydnc</v>
    <v>Learn more on Bing</v>
  </rv>
  <rv s="2">
    <fb>2454802</fb>
    <v>13</v>
  </rv>
  <rv s="4">
    <v>194</v>
  </rv>
  <rv s="25">
    <v>#VALUE!</v>
    <v>en-US</v>
    <v>41fffb7d-bbe9-8d1b-286b-f0fdeb3ab886</v>
    <v>536870912</v>
    <v>1</v>
    <v>1030</v>
    <v>1031</v>
    <v>Stockholm County</v>
    <v>9</v>
    <v>10</v>
    <v>Map</v>
    <v>11</v>
    <v>1032</v>
    <v>SE-AB</v>
    <v>3206</v>
    <v>3193</v>
    <v>3207</v>
    <v>Stockholm County is a county on the Baltic Sea coast of Sweden. It borders Uppsala County and Södermanland County. It also borders Mälaren and the Baltic Sea. The city of Stockholm is the capital of Sweden. Stockholm County is divided by the ...</v>
    <v>3208</v>
    <v>3193</v>
    <v>3210</v>
    <v>3211</v>
    <v>Stockholm County</v>
    <v>3212</v>
    <v>3213</v>
    <v>Stockholm County</v>
    <v>mdp/vdpid/7475713</v>
  </rv>
  <rv s="0">
    <v>536870912</v>
    <v>37210</v>
    <v>20daebff-3921-49c0-1f3a-04947fba9189</v>
    <v>en-US</v>
    <v>Map</v>
  </rv>
  <rv s="0">
    <v>536870912</v>
    <v>Nashville</v>
    <v>e2accb9d-ccea-5b7c-7bbc-0db831476d61</v>
    <v>en-US</v>
    <v>Map</v>
  </rv>
  <rv s="8">
    <v>#VALUE!</v>
    <v>en-US</v>
    <v>20daebff-3921-49c0-1f3a-04947fba9189</v>
    <v>536870912</v>
    <v>1</v>
    <v>1035</v>
    <v>28</v>
    <v>37210</v>
    <v>29</v>
    <v>5</v>
    <v>Map</v>
    <v>3216</v>
    <v>37210 is a postal code in Nashville-Davidson, Tennessee, United States</v>
    <v>37210</v>
    <v>37210</v>
    <v>mdp/vdpid/5482597664434421761</v>
  </rv>
  <rv s="0">
    <v>536870912</v>
    <v>Tennessee</v>
    <v>9bbc9c72-1bf1-4ef6-b66d-a6cdef70f4f3</v>
    <v>en-US</v>
    <v>Map</v>
  </rv>
  <rv s="0">
    <v>536870912</v>
    <v>Davidson County</v>
    <v>333fe993-fea1-1234-e900-137860a296b7</v>
    <v>en-US</v>
    <v>Map</v>
  </rv>
  <rv s="2">
    <fb>1367.25</fb>
    <v>13</v>
  </rv>
  <rv s="3">
    <v>219</v>
    <v>11</v>
    <v>1036</v>
    <v>6</v>
    <v>0</v>
    <v>Image of Nashville, Tennessee</v>
  </rv>
  <rv s="2">
    <fb>36.162222222222198</fb>
    <v>14</v>
  </rv>
  <rv s="0">
    <v>805306368</v>
    <v>Freddie O'Connell (Mayor)</v>
    <v>8f43b321-4e8f-5e51-7aa8-e580959c5a98</v>
    <v>en-US</v>
    <v>Generic</v>
  </rv>
  <rv s="4">
    <v>195</v>
  </rv>
  <rv s="5">
    <v>https://www.bing.com/search?q=nashville+tennessee&amp;form=skydnc</v>
    <v>Learn more on Bing</v>
  </rv>
  <rv s="2">
    <fb>-86.774444444444399</fb>
    <v>14</v>
  </rv>
  <rv s="2">
    <fb>689447</fb>
    <v>13</v>
  </rv>
  <rv s="12">
    <v>#VALUE!</v>
    <v>en-US</v>
    <v>e2accb9d-ccea-5b7c-7bbc-0db831476d61</v>
    <v>536870912</v>
    <v>1</v>
    <v>1037</v>
    <v>50</v>
    <v>Nashville, Tennessee</v>
    <v>9</v>
    <v>10</v>
    <v>Map</v>
    <v>11</v>
    <v>12</v>
    <v>3218</v>
    <v>3219</v>
    <v>3220</v>
    <v>6</v>
    <v>Nashville is the capital and most populous city in the U.S. state of Tennessee and the county seat of Davidson County. With a population of 689,447 at the 2020 U.S. census, Nashville is the 21st most populous city in the United States, and the ...</v>
    <v>3221</v>
    <v>3222</v>
    <v>3224</v>
    <v>3225</v>
    <v>3226</v>
    <v>Nashville, Tennessee</v>
    <v>3227</v>
    <v>48</v>
    <v>Nashville, Tennessee</v>
    <v>mdp/vdpid/5482596216845893633</v>
  </rv>
  <rv s="2">
    <fb>109247</fb>
    <v>13</v>
  </rv>
  <rv s="2">
    <fb>36157</fb>
    <v>13</v>
  </rv>
  <rv s="2">
    <fb>2504556</fb>
    <v>13</v>
  </rv>
  <rv s="2">
    <fb>2919671</fb>
    <v>13</v>
  </rv>
  <rv s="3">
    <v>220</v>
    <v>11</v>
    <v>1038</v>
    <v>6</v>
    <v>0</v>
    <v>Image of Tennessee</v>
  </rv>
  <rv s="0">
    <v>805306368</v>
    <v>Bill Lee (Governor)</v>
    <v>c8026be6-06ae-4f73-a92b-038dc03243c9</v>
    <v>en-US</v>
    <v>Generic</v>
  </rv>
  <rv s="0">
    <v>805306368</v>
    <v>Randy McNally (Lieutenant governor)</v>
    <v>eec243e8-886e-f143-44f8-d1a613dc6e71</v>
    <v>en-US</v>
    <v>Generic</v>
  </rv>
  <rv s="0">
    <v>805306368</v>
    <v>Marsha Blackburn (Senate)</v>
    <v>39117d39-6448-55ce-8537-67a4fd4cf0e9</v>
    <v>en-US</v>
    <v>Generic</v>
  </rv>
  <rv s="0">
    <v>805306368</v>
    <v>Bill Hagerty (Senate)</v>
    <v>48790b3f-20d0-51ec-537c-ca6c25fff853</v>
    <v>en-US</v>
    <v>Generic</v>
  </rv>
  <rv s="4">
    <v>196</v>
  </rv>
  <rv s="5">
    <v>https://www.bing.com/search?q=tennessee&amp;form=skydnc</v>
    <v>Learn more on Bing</v>
  </rv>
  <rv s="2">
    <fb>764</fb>
    <v>22</v>
  </rv>
  <rv s="2">
    <fb>45219</fb>
    <v>22</v>
  </rv>
  <rv s="2">
    <fb>142100</fb>
    <v>22</v>
  </rv>
  <rv s="2">
    <fb>6910840</fb>
    <v>13</v>
  </rv>
  <rv s="2">
    <fb>0.249</fb>
    <v>24</v>
  </rv>
  <rv s="2">
    <fb>0.17100000000000001</fb>
    <v>24</v>
  </rv>
  <rv s="2">
    <fb>0.61</fb>
    <v>24</v>
  </rv>
  <rv s="2">
    <fb>0.78799999999999992</fb>
    <v>24</v>
  </rv>
  <rv s="7">
    <v>#VALUE!</v>
    <v>en-US</v>
    <v>9bbc9c72-1bf1-4ef6-b66d-a6cdef70f4f3</v>
    <v>536870912</v>
    <v>1</v>
    <v>1041</v>
    <v>20</v>
    <v>Tennessee</v>
    <v>9</v>
    <v>10</v>
    <v>Map</v>
    <v>11</v>
    <v>21</v>
    <v>US-TN</v>
    <v>3229</v>
    <v>3230</v>
    <v>3216</v>
    <v>6</v>
    <v>Tennessee, officially the State of Tennessee, is a landlocked state in the Southeastern region of the United States. It borders Kentucky to the north, Virginia to the northeast, North Carolina to the east, Georgia, Alabama, and Mississippi to ...</v>
    <v>3231</v>
    <v>3232</v>
    <v>3233</v>
    <v>3216</v>
    <v>3238</v>
    <v>3239</v>
    <v>3240</v>
    <v>3241</v>
    <v>3242</v>
    <v>Tennessee</v>
    <v>29</v>
    <v>1234</v>
    <v>3243</v>
    <v>129</v>
    <v>558</v>
    <v>1068</v>
    <v>1164</v>
    <v>3244</v>
    <v>3245</v>
    <v>129</v>
    <v>3178</v>
    <v>562</v>
    <v>3246</v>
    <v>42</v>
    <v>1528</v>
    <v>1164</v>
    <v>45</v>
    <v>808</v>
    <v>3247</v>
    <v>2732</v>
    <v>Tennessee</v>
    <v>mdp/vdpid/33025</v>
  </rv>
  <rv s="0">
    <v>536870912</v>
    <v>37303</v>
    <v>19743c5c-962e-f8a8-027a-307d40b2c09f</v>
    <v>en-US</v>
    <v>Map</v>
  </rv>
  <rv s="0">
    <v>536870912</v>
    <v>Athens</v>
    <v>d84d13bc-ebdf-256c-62f8-b61db4c8339f</v>
    <v>en-US</v>
    <v>Map</v>
  </rv>
  <rv s="8">
    <v>#VALUE!</v>
    <v>en-US</v>
    <v>19743c5c-962e-f8a8-027a-307d40b2c09f</v>
    <v>536870912</v>
    <v>1</v>
    <v>1044</v>
    <v>28</v>
    <v>37303</v>
    <v>29</v>
    <v>5</v>
    <v>Map</v>
    <v>3250</v>
    <v>37303 is a postal code in Athens, Tennessee, United States</v>
    <v>37303</v>
    <v>37303</v>
    <v>mdp/vdpid/5482847564187303937</v>
  </rv>
  <rv s="0">
    <v>536870912</v>
    <v>McMinn County</v>
    <v>b021f3b9-0f9b-c3f5-ff3f-afaa0ee5b0b5</v>
    <v>en-US</v>
    <v>Map</v>
  </rv>
  <rv s="2">
    <fb>40.234453000000002</fb>
    <v>13</v>
  </rv>
  <rv s="3">
    <v>221</v>
    <v>11</v>
    <v>1045</v>
    <v>6</v>
    <v>0</v>
    <v>Image of Athens, Tennessee</v>
  </rv>
  <rv s="2">
    <fb>35.448171000000002</fb>
    <v>14</v>
  </rv>
  <rv s="0">
    <v>805306368</v>
    <v>Steven S. Sherlin (Mayor)</v>
    <v>17054c16-ba71-f3e7-6210-da547fc4565c</v>
    <v>en-US</v>
    <v>Generic</v>
  </rv>
  <rv s="4">
    <v>197</v>
  </rv>
  <rv s="5">
    <v>https://www.bing.com/search?q=athens+tennessee&amp;form=skydnc</v>
    <v>Learn more on Bing</v>
  </rv>
  <rv s="2">
    <fb>-84.602069</fb>
    <v>14</v>
  </rv>
  <rv s="2">
    <fb>14084</fb>
    <v>13</v>
  </rv>
  <rv s="6">
    <v>#VALUE!</v>
    <v>en-US</v>
    <v>d84d13bc-ebdf-256c-62f8-b61db4c8339f</v>
    <v>536870912</v>
    <v>1</v>
    <v>1046</v>
    <v>8</v>
    <v>Athens, Tennessee</v>
    <v>9</v>
    <v>10</v>
    <v>Map</v>
    <v>11</v>
    <v>12</v>
    <v>3218</v>
    <v>3252</v>
    <v>3253</v>
    <v>6</v>
    <v>Athens is the county seat of McMinn County, Tennessee, United States and the principal city of the Athens Micropolitan Statistical Area has a population of 53,569. The city is located almost equidistantly between the major cities of Knoxville ...</v>
    <v>3254</v>
    <v>3255</v>
    <v>3257</v>
    <v>3258</v>
    <v>3259</v>
    <v>Athens, Tennessee</v>
    <v>3260</v>
    <v>Athens, Tennessee</v>
    <v>mdp/vdpid/5482842915539517441</v>
  </rv>
  <rv s="0">
    <v>536870912</v>
    <v>75215</v>
    <v>177eb2a8-ab70-8201-0979-d67b295d664c</v>
    <v>en-US</v>
    <v>Map</v>
  </rv>
  <rv s="0">
    <v>536870912</v>
    <v>Dallas</v>
    <v>9ed1db6b-57c5-47b3-9d50-8fb2a9898b35</v>
    <v>en-US</v>
    <v>Map</v>
  </rv>
  <rv s="8">
    <v>#VALUE!</v>
    <v>en-US</v>
    <v>177eb2a8-ab70-8201-0979-d67b295d664c</v>
    <v>536870912</v>
    <v>1</v>
    <v>1049</v>
    <v>28</v>
    <v>75215</v>
    <v>29</v>
    <v>5</v>
    <v>Map</v>
    <v>3263</v>
    <v>75215 is a postal code in Dallas, Texas, United States</v>
    <v>75215</v>
    <v>75215</v>
    <v>mdp/vdpid/5107864210218418177</v>
  </rv>
  <rv s="0">
    <v>536870912</v>
    <v>Texas</v>
    <v>00a23ccd-3344-461c-8b9f-c2bb55be5815</v>
    <v>en-US</v>
    <v>Map</v>
  </rv>
  <rv s="0">
    <v>536870912</v>
    <v>Denton County</v>
    <v>43d04676-4fda-0025-6915-c164e91a94b6</v>
    <v>en-US</v>
    <v>Map</v>
  </rv>
  <rv s="2">
    <fb>996.57762500000001</fb>
    <v>13</v>
  </rv>
  <rv s="3">
    <v>222</v>
    <v>11</v>
    <v>1050</v>
    <v>6</v>
    <v>0</v>
    <v>Image of Dallas</v>
  </rv>
  <rv s="2">
    <fb>32.779166666667003</fb>
    <v>14</v>
  </rv>
  <rv s="0">
    <v>805306368</v>
    <v>Eric Johnson (Mayor)</v>
    <v>3c485188-f503-86a2-2457-c5ca819fd997</v>
    <v>en-US</v>
    <v>Generic</v>
  </rv>
  <rv s="4">
    <v>198</v>
  </rv>
  <rv s="5">
    <v>https://www.bing.com/search?q=dallas+texas&amp;form=skydnc</v>
    <v>Learn more on Bing</v>
  </rv>
  <rv s="2">
    <fb>-96.808888888889001</fb>
    <v>14</v>
  </rv>
  <rv s="2">
    <fb>1304379</fb>
    <v>13</v>
  </rv>
  <rv s="6">
    <v>#VALUE!</v>
    <v>en-US</v>
    <v>9ed1db6b-57c5-47b3-9d50-8fb2a9898b35</v>
    <v>536870912</v>
    <v>1</v>
    <v>1051</v>
    <v>8</v>
    <v>Dallas</v>
    <v>9</v>
    <v>10</v>
    <v>Map</v>
    <v>11</v>
    <v>12</v>
    <v>3265</v>
    <v>3266</v>
    <v>3267</v>
    <v>6</v>
    <v>Dallas is a city in the U.S. state of Texas and the most populous city in the Dallas–Fort Worth metroplex, the most populous metropolitan area in Texas and the 4th most populous metropolitan area in the United States at 7.5 million people. It is ...</v>
    <v>3268</v>
    <v>3269</v>
    <v>3271</v>
    <v>3272</v>
    <v>3273</v>
    <v>Dallas</v>
    <v>3274</v>
    <v>Dallas</v>
    <v>mdp/vdpid/5107863898514522114</v>
  </rv>
  <rv s="2">
    <fb>696241</fb>
    <v>13</v>
  </rv>
  <rv s="2">
    <fb>165853</fb>
    <v>13</v>
  </rv>
  <rv s="0">
    <v>536870912</v>
    <v>Austin</v>
    <v>afd7d7f6-01a2-401c-bb4d-59f7e34d585c</v>
    <v>en-US</v>
    <v>Map</v>
  </rv>
  <rv s="2">
    <fb>9149196</fb>
    <v>13</v>
  </rv>
  <rv s="2">
    <fb>10753629</fb>
    <v>13</v>
  </rv>
  <rv s="3">
    <v>223</v>
    <v>11</v>
    <v>1052</v>
    <v>6</v>
    <v>0</v>
    <v>Image of Texas</v>
  </rv>
  <rv s="0">
    <v>536870912</v>
    <v>Houston</v>
    <v>ad99c262-d92e-4e88-87f7-5c66752fec36</v>
    <v>en-US</v>
    <v>Map</v>
  </rv>
  <rv s="0">
    <v>805306368</v>
    <v>Greg Abbott (Governor)</v>
    <v>3ecc1598-f192-4041-68bd-7ee531040fb8</v>
    <v>en-US</v>
    <v>Generic</v>
  </rv>
  <rv s="0">
    <v>805306368</v>
    <v>Dan Patrick (Lieutenant governor)</v>
    <v>81fa6492-e02a-5fd9-98ea-c00f95546796</v>
    <v>en-US</v>
    <v>Generic</v>
  </rv>
  <rv s="4">
    <v>199</v>
  </rv>
  <rv s="5">
    <v>https://www.bing.com/search?q=texas&amp;form=skydnc</v>
    <v>Learn more on Bing</v>
  </rv>
  <rv s="2">
    <fb>882</fb>
    <v>22</v>
  </rv>
  <rv s="2">
    <fb>53207</fb>
    <v>22</v>
  </rv>
  <rv s="2">
    <fb>136000</fb>
    <v>22</v>
  </rv>
  <rv s="2">
    <fb>2.84</fb>
    <v>23</v>
  </rv>
  <rv s="2">
    <fb>29145505</fb>
    <v>13</v>
  </rv>
  <rv s="2">
    <fb>0.10800000000000001</fb>
    <v>24</v>
  </rv>
  <rv s="2">
    <fb>0.125</fb>
    <v>24</v>
  </rv>
  <rv s="2">
    <fb>0.16600000000000001</fb>
    <v>24</v>
  </rv>
  <rv s="2">
    <fb>0.81900000000000006</fb>
    <v>24</v>
  </rv>
  <rv s="2">
    <fb>0.64300000000000002</fb>
    <v>24</v>
  </rv>
  <rv s="2">
    <fb>8.1000000000000003E-2</fb>
    <v>24</v>
  </rv>
  <rv s="16">
    <v>#VALUE!</v>
    <v>en-US</v>
    <v>00a23ccd-3344-461c-8b9f-c2bb55be5815</v>
    <v>536870912</v>
    <v>1</v>
    <v>1055</v>
    <v>191</v>
    <v>Texas</v>
    <v>9</v>
    <v>10</v>
    <v>Map</v>
    <v>11</v>
    <v>21</v>
    <v>US-TX</v>
    <v>3276</v>
    <v>3277</v>
    <v>3278</v>
    <v>6</v>
    <v>Texas is the most populous state in the South Central region of the United States. It borders Louisiana to the east, Arkansas to the northeast, Oklahoma to the north, New Mexico to the west, and the Mexican states of Chihuahua, Coahuila, Nuevo ...</v>
    <v>3279</v>
    <v>3280</v>
    <v>3281</v>
    <v>3282</v>
    <v>3285</v>
    <v>3286</v>
    <v>3287</v>
    <v>3288</v>
    <v>3289</v>
    <v>Texas</v>
    <v>3290</v>
    <v>3291</v>
    <v>3292</v>
    <v>2922</v>
    <v>2258</v>
    <v>1160</v>
    <v>3141</v>
    <v>3293</v>
    <v>3294</v>
    <v>3295</v>
    <v>220</v>
    <v>3296</v>
    <v>42</v>
    <v>3297</v>
    <v>925</v>
    <v>2187</v>
    <v>464</v>
    <v>1582</v>
    <v>48</v>
    <v>Texas</v>
    <v>mdp/vdpid/33145</v>
  </rv>
  <rv s="0">
    <v>536870912</v>
    <v>Montgomery County</v>
    <v>27d3e780-702a-653d-5cb6-1ab46da66710</v>
    <v>en-US</v>
    <v>Map</v>
  </rv>
  <rv s="2">
    <fb>1724.5445070000001</fb>
    <v>13</v>
  </rv>
  <rv s="3">
    <v>224</v>
    <v>11</v>
    <v>1056</v>
    <v>6</v>
    <v>0</v>
    <v>Image of Houston</v>
  </rv>
  <rv s="2">
    <fb>29.762777777777998</fb>
    <v>14</v>
  </rv>
  <rv s="0">
    <v>805306368</v>
    <v>John Whitmire (Mayor)</v>
    <v>c194c6f0-6b9f-c40e-8b68-e4c4175ead82</v>
    <v>en-US</v>
    <v>Generic</v>
  </rv>
  <rv s="4">
    <v>200</v>
  </rv>
  <rv s="5">
    <v>https://www.bing.com/search?q=houston+texas&amp;form=skydnc</v>
    <v>Learn more on Bing</v>
  </rv>
  <rv s="2">
    <fb>-95.383055555555998</fb>
    <v>14</v>
  </rv>
  <rv s="2">
    <fb>2304580</fb>
    <v>13</v>
  </rv>
  <rv s="12">
    <v>#VALUE!</v>
    <v>en-US</v>
    <v>ad99c262-d92e-4e88-87f7-5c66752fec36</v>
    <v>536870912</v>
    <v>1</v>
    <v>1057</v>
    <v>50</v>
    <v>Houston</v>
    <v>9</v>
    <v>10</v>
    <v>Map</v>
    <v>11</v>
    <v>12</v>
    <v>3265</v>
    <v>3299</v>
    <v>3300</v>
    <v>6</v>
    <v>Houston is the most populous city in the U.S. state of Texas and in the Southern United States. Houston is located in Southeast Texas near Galveston Bay and the Gulf of Mexico; it is the seat and largest city of Harris County and the principal ...</v>
    <v>3301</v>
    <v>3302</v>
    <v>3304</v>
    <v>3305</v>
    <v>3306</v>
    <v>Houston</v>
    <v>3307</v>
    <v>48</v>
    <v>Houston</v>
    <v>mdp/vdpid/5110537662389813249</v>
  </rv>
  <rv s="0">
    <v>536870912</v>
    <v>75236</v>
    <v>553bc600-1aee-9d88-e216-9f2151f0e724</v>
    <v>en-US</v>
    <v>Map</v>
  </rv>
  <rv s="8">
    <v>#VALUE!</v>
    <v>en-US</v>
    <v>553bc600-1aee-9d88-e216-9f2151f0e724</v>
    <v>536870912</v>
    <v>1</v>
    <v>1060</v>
    <v>28</v>
    <v>75236</v>
    <v>29</v>
    <v>5</v>
    <v>Map</v>
    <v>3263</v>
    <v>75236 is a postal code in Dallas, Texas, United States</v>
    <v>75236</v>
    <v>75236</v>
    <v>mdp/vdpid/5107874622091558913</v>
  </rv>
  <rv s="0">
    <v>536870912</v>
    <v>75482</v>
    <v>b4a7aa90-a7a1-82d7-83d6-8aac625f9649</v>
    <v>en-US</v>
    <v>Map</v>
  </rv>
  <rv s="0">
    <v>536870912</v>
    <v>Sulphur Springs</v>
    <v>00f0ece9-8c17-df3b-4750-39ccc5c770a1</v>
    <v>en-US</v>
    <v>Map</v>
  </rv>
  <rv s="8">
    <v>#VALUE!</v>
    <v>en-US</v>
    <v>b4a7aa90-a7a1-82d7-83d6-8aac625f9649</v>
    <v>536870912</v>
    <v>1</v>
    <v>1063</v>
    <v>28</v>
    <v>75482</v>
    <v>29</v>
    <v>5</v>
    <v>Map</v>
    <v>3312</v>
    <v>75482 is a postal code in Sulphur Springs, Texas, United States</v>
    <v>75482</v>
    <v>75482</v>
    <v>mdp/vdpid/5107903264540590081</v>
  </rv>
  <rv s="0">
    <v>536870912</v>
    <v>Hopkins County</v>
    <v>5ddffa0b-7434-ba75-900c-dd5477c6980e</v>
    <v>en-US</v>
    <v>Map</v>
  </rv>
  <rv s="2">
    <fb>61.160632</fb>
    <v>13</v>
  </rv>
  <rv s="3">
    <v>225</v>
    <v>11</v>
    <v>1064</v>
    <v>6</v>
    <v>0</v>
    <v>Image of Sulphur Springs, Texas</v>
  </rv>
  <rv s="2">
    <fb>33.1342</fb>
    <v>14</v>
  </rv>
  <rv s="5">
    <v>https://www.bing.com/search?q=sulphur+springs+texas&amp;form=skydnc</v>
    <v>Learn more on Bing</v>
  </rv>
  <rv s="2">
    <fb>-95.601900000000001</fb>
    <v>14</v>
  </rv>
  <rv s="2">
    <fb>15941</fb>
    <v>13</v>
  </rv>
  <rv s="15">
    <v>#VALUE!</v>
    <v>en-US</v>
    <v>00f0ece9-8c17-df3b-4750-39ccc5c770a1</v>
    <v>536870912</v>
    <v>1</v>
    <v>1065</v>
    <v>112</v>
    <v>Sulphur Springs, Texas</v>
    <v>9</v>
    <v>10</v>
    <v>Map</v>
    <v>11</v>
    <v>12</v>
    <v>3265</v>
    <v>3314</v>
    <v>3315</v>
    <v>6</v>
    <v>Sulphur Springs is a city in and the county seat of Hopkins County, Texas, United States. As of the 2010 census, its population was 15,449. Sulphur Springs is located along the western edge of Northeast Texas.</v>
    <v>3316</v>
    <v>3317</v>
    <v>3318</v>
    <v>3319</v>
    <v>Sulphur Springs, Texas</v>
    <v>3320</v>
    <v>Sulphur Springs, Texas</v>
    <v>mdp/vdpid/5107854612526792705</v>
  </rv>
  <rv s="0">
    <v>536870912</v>
    <v>75494</v>
    <v>7b7acf64-394b-0ba9-83b1-c816dcbfb5ee</v>
    <v>en-US</v>
    <v>Map</v>
  </rv>
  <rv s="0">
    <v>536870912</v>
    <v>Winnsboro</v>
    <v>5e207811-ee6b-e0ec-6301-4e18186132fc</v>
    <v>en-US</v>
    <v>Map</v>
  </rv>
  <rv s="8">
    <v>#VALUE!</v>
    <v>en-US</v>
    <v>7b7acf64-394b-0ba9-83b1-c816dcbfb5ee</v>
    <v>536870912</v>
    <v>1</v>
    <v>1067</v>
    <v>28</v>
    <v>75494</v>
    <v>29</v>
    <v>5</v>
    <v>Map</v>
    <v>3323</v>
    <v>75494 is a postal code in Winnsboro, Texas, United States</v>
    <v>75494</v>
    <v>75494</v>
    <v>mdp/vdpid/5109419216616816641</v>
  </rv>
  <rv s="0">
    <v>536870912</v>
    <v>Franklin County</v>
    <v>0c0708e3-1d0e-f613-0411-20bb5dca64e4</v>
    <v>en-US</v>
    <v>Map</v>
  </rv>
  <rv s="2">
    <fb>9.6463269999999994</fb>
    <v>13</v>
  </rv>
  <rv s="3">
    <v>226</v>
    <v>11</v>
    <v>1068</v>
    <v>6</v>
    <v>0</v>
    <v>Image of Winnsboro, Texas</v>
  </rv>
  <rv s="2">
    <fb>32.957500000000003</fb>
    <v>14</v>
  </rv>
  <rv s="5">
    <v>https://www.bing.com/search?q=winnsboro+texas&amp;form=skydnc</v>
    <v>Learn more on Bing</v>
  </rv>
  <rv s="2">
    <fb>-95.29</fb>
    <v>14</v>
  </rv>
  <rv s="2">
    <fb>3455</fb>
    <v>13</v>
  </rv>
  <rv s="15">
    <v>#VALUE!</v>
    <v>en-US</v>
    <v>5e207811-ee6b-e0ec-6301-4e18186132fc</v>
    <v>536870912</v>
    <v>1</v>
    <v>1069</v>
    <v>112</v>
    <v>Winnsboro, Texas</v>
    <v>9</v>
    <v>10</v>
    <v>Map</v>
    <v>11</v>
    <v>12</v>
    <v>3265</v>
    <v>3325</v>
    <v>3326</v>
    <v>6</v>
    <v>Winnsboro is a city in Franklin and Wood counties in northeastern Texas, United States, north of Tyler. The population was 3,455 at the 2020 census. Settlement of Winnsboro began in the 1850s with a post office established between 1854 and 1855.</v>
    <v>3327</v>
    <v>3328</v>
    <v>3329</v>
    <v>3330</v>
    <v>Winnsboro, Texas</v>
    <v>3331</v>
    <v>Winnsboro, Texas</v>
    <v>mdp/vdpid/5109408148972634113</v>
  </rv>
  <rv s="0">
    <v>536870912</v>
    <v>75702</v>
    <v>80115fa5-6711-ca4f-099f-68dc42ccb00a</v>
    <v>en-US</v>
    <v>Map</v>
  </rv>
  <rv s="0">
    <v>536870912</v>
    <v>Tyler</v>
    <v>d498103b-ecba-42e6-b936-ca033af17468</v>
    <v>en-US</v>
    <v>Map</v>
  </rv>
  <rv s="8">
    <v>#VALUE!</v>
    <v>en-US</v>
    <v>80115fa5-6711-ca4f-099f-68dc42ccb00a</v>
    <v>536870912</v>
    <v>1</v>
    <v>1072</v>
    <v>28</v>
    <v>75702</v>
    <v>29</v>
    <v>5</v>
    <v>Map</v>
    <v>3334</v>
    <v>75702 is a postal code in Tyler, Texas, United States</v>
    <v>75702</v>
    <v>75702</v>
    <v>mdp/vdpid/5109624072396865537</v>
  </rv>
  <rv s="0">
    <v>536870912</v>
    <v>Smith County</v>
    <v>816f0f04-2c37-3ae7-948f-c00ecdc4f71a</v>
    <v>en-US</v>
    <v>Map</v>
  </rv>
  <rv s="2">
    <fb>147.995597</fb>
    <v>13</v>
  </rv>
  <rv s="3">
    <v>227</v>
    <v>11</v>
    <v>1073</v>
    <v>6</v>
    <v>0</v>
    <v>Image of Tyler, Texas</v>
  </rv>
  <rv s="2">
    <fb>32.350833333333298</fb>
    <v>14</v>
  </rv>
  <rv s="0">
    <v>805306368</v>
    <v>Don Warren (Mayor)</v>
    <v>8fe1bfd3-1602-54a9-3008-aeb79a891e9b</v>
    <v>en-US</v>
    <v>Generic</v>
  </rv>
  <rv s="4">
    <v>201</v>
  </rv>
  <rv s="5">
    <v>https://www.bing.com/search?q=tyler+texas&amp;form=skydnc</v>
    <v>Learn more on Bing</v>
  </rv>
  <rv s="2">
    <fb>-95.300555555555604</fb>
    <v>14</v>
  </rv>
  <rv s="2">
    <fb>105995</fb>
    <v>13</v>
  </rv>
  <rv s="4">
    <v>202</v>
  </rv>
  <rv s="12">
    <v>#VALUE!</v>
    <v>en-US</v>
    <v>d498103b-ecba-42e6-b936-ca033af17468</v>
    <v>536870912</v>
    <v>1</v>
    <v>1074</v>
    <v>50</v>
    <v>Tyler, Texas</v>
    <v>9</v>
    <v>10</v>
    <v>Map</v>
    <v>11</v>
    <v>12</v>
    <v>3265</v>
    <v>3336</v>
    <v>3337</v>
    <v>6</v>
    <v>Tyler is a city in the U.S. state of Texas. It is the seat of government of Smith County, and the largest city in Northeast Texas. With a 2020 census population of 105,995, Tyler was the 33rd most populous city in Texas and 299th in the United ...</v>
    <v>3338</v>
    <v>3339</v>
    <v>3341</v>
    <v>3342</v>
    <v>3343</v>
    <v>Tyler, Texas</v>
    <v>3344</v>
    <v>3345</v>
    <v>Tyler, Texas</v>
    <v>mdp/vdpid/5109430530030436353</v>
  </rv>
  <rv s="0">
    <v>536870912</v>
    <v>76401</v>
    <v>79bc11f1-9b1c-5372-323e-9c38ed5cb32f</v>
    <v>en-US</v>
    <v>Map</v>
  </rv>
  <rv s="0">
    <v>536870912</v>
    <v>Stephenville</v>
    <v>ef3d586b-12cf-e404-6b01-4412e39f80d4</v>
    <v>en-US</v>
    <v>Map</v>
  </rv>
  <rv s="8">
    <v>#VALUE!</v>
    <v>en-US</v>
    <v>79bc11f1-9b1c-5372-323e-9c38ed5cb32f</v>
    <v>536870912</v>
    <v>1</v>
    <v>1077</v>
    <v>28</v>
    <v>76401</v>
    <v>29</v>
    <v>5</v>
    <v>Map</v>
    <v>3348</v>
    <v>76401 is a postal code in Stephenville, Texas, United States</v>
    <v>76401</v>
    <v>76401</v>
    <v>mdp/vdpid/5107934255665643521</v>
  </rv>
  <rv s="0">
    <v>536870912</v>
    <v>Erath County</v>
    <v>75ab7c4e-efc4-d004-2dd9-0327ed1525aa</v>
    <v>en-US</v>
    <v>Map</v>
  </rv>
  <rv s="2">
    <fb>30.848576999999999</fb>
    <v>13</v>
  </rv>
  <rv s="3">
    <v>228</v>
    <v>11</v>
    <v>1078</v>
    <v>6</v>
    <v>0</v>
    <v>Image of Stephenville, Texas</v>
  </rv>
  <rv s="2">
    <fb>32.220695800000001</fb>
    <v>14</v>
  </rv>
  <rv s="4">
    <v>203</v>
  </rv>
  <rv s="5">
    <v>https://www.bing.com/search?q=stephenville+texas&amp;form=skydnc</v>
    <v>Learn more on Bing</v>
  </rv>
  <rv s="2">
    <fb>-98.202263299999998</fb>
    <v>14</v>
  </rv>
  <rv s="2">
    <fb>20897</fb>
    <v>13</v>
  </rv>
  <rv s="6">
    <v>#VALUE!</v>
    <v>en-US</v>
    <v>ef3d586b-12cf-e404-6b01-4412e39f80d4</v>
    <v>536870912</v>
    <v>1</v>
    <v>1079</v>
    <v>8</v>
    <v>Stephenville, Texas</v>
    <v>9</v>
    <v>10</v>
    <v>Map</v>
    <v>11</v>
    <v>12</v>
    <v>3265</v>
    <v>3350</v>
    <v>3351</v>
    <v>6</v>
    <v>Stephenville is a city in, and the county seat of, Erath County, Texas, United States. It is on the North Bosque River, which forms nearby. Founded in 1854, it is home to Tarleton State University. As of the 2020 census, the city's population ...</v>
    <v>3352</v>
    <v>3353</v>
    <v>3354</v>
    <v>3355</v>
    <v>3356</v>
    <v>Stephenville, Texas</v>
    <v>3357</v>
    <v>Stephenville, Texas</v>
    <v>mdp/vdpid/5107929929543057410</v>
  </rv>
  <rv s="0">
    <v>536870912</v>
    <v>77003</v>
    <v>50843889-ea19-2a55-f107-70597dfdfe1d</v>
    <v>en-US</v>
    <v>Map</v>
  </rv>
  <rv s="8">
    <v>#VALUE!</v>
    <v>en-US</v>
    <v>50843889-ea19-2a55-f107-70597dfdfe1d</v>
    <v>536870912</v>
    <v>1</v>
    <v>1082</v>
    <v>28</v>
    <v>77003</v>
    <v>29</v>
    <v>5</v>
    <v>Map</v>
    <v>3282</v>
    <v>77003 is a postal code in Houston, Texas, United States</v>
    <v>77003</v>
    <v>77003</v>
    <v>mdp/vdpid/5110551791271936001</v>
  </rv>
  <rv s="0">
    <v>536870912</v>
    <v>77080</v>
    <v>f15dce6b-952a-4915-f8de-9ca696c9f67f</v>
    <v>en-US</v>
    <v>Map</v>
  </rv>
  <rv s="8">
    <v>#VALUE!</v>
    <v>en-US</v>
    <v>f15dce6b-952a-4915-f8de-9ca696c9f67f</v>
    <v>536870912</v>
    <v>1</v>
    <v>1085</v>
    <v>28</v>
    <v>77080</v>
    <v>29</v>
    <v>5</v>
    <v>Map</v>
    <v>3282</v>
    <v>77080 is a postal code in Houston, Texas, United States</v>
    <v>77080</v>
    <v>77080</v>
    <v>mdp/vdpid/5110548943222079489</v>
  </rv>
  <rv s="0">
    <v>536870912</v>
    <v>77833</v>
    <v>aa3cf427-0402-28da-cd99-508016ec4eb6</v>
    <v>en-US</v>
    <v>Map</v>
  </rv>
  <rv s="0">
    <v>536870912</v>
    <v>Brenham</v>
    <v>12963473-953c-d530-d700-b0dc2690983d</v>
    <v>en-US</v>
    <v>Map</v>
  </rv>
  <rv s="8">
    <v>#VALUE!</v>
    <v>en-US</v>
    <v>aa3cf427-0402-28da-cd99-508016ec4eb6</v>
    <v>536870912</v>
    <v>1</v>
    <v>1088</v>
    <v>28</v>
    <v>77833</v>
    <v>29</v>
    <v>5</v>
    <v>Map</v>
    <v>3364</v>
    <v>77833 is a postal code in Brenham, Texas, United States</v>
    <v>77833</v>
    <v>77833</v>
    <v>mdp/vdpid/5108996116788019201</v>
  </rv>
  <rv s="0">
    <v>536870912</v>
    <v>Washington County</v>
    <v>f10eaa29-a566-bc6e-36df-4f7db02baf78</v>
    <v>en-US</v>
    <v>Map</v>
  </rv>
  <rv s="2">
    <fb>33.343173</fb>
    <v>13</v>
  </rv>
  <rv s="3">
    <v>229</v>
    <v>11</v>
    <v>1089</v>
    <v>6</v>
    <v>0</v>
    <v>Image of Brenham, Texas</v>
  </rv>
  <rv s="2">
    <fb>30.161944444444</fb>
    <v>14</v>
  </rv>
  <rv s="0">
    <v>805306368</v>
    <v>Atwood Kenjura (Mayor)</v>
    <v>7212ff60-6dce-36a4-ca27-6b39a39a6905</v>
    <v>en-US</v>
    <v>Generic</v>
  </rv>
  <rv s="4">
    <v>204</v>
  </rv>
  <rv s="5">
    <v>https://www.bing.com/search?q=brenham+texas&amp;form=skydnc</v>
    <v>Learn more on Bing</v>
  </rv>
  <rv s="2">
    <fb>-96.396944444444003</fb>
    <v>14</v>
  </rv>
  <rv s="2">
    <fb>17369</fb>
    <v>13</v>
  </rv>
  <rv s="12">
    <v>#VALUE!</v>
    <v>en-US</v>
    <v>12963473-953c-d530-d700-b0dc2690983d</v>
    <v>536870912</v>
    <v>1</v>
    <v>1090</v>
    <v>50</v>
    <v>Brenham, Texas</v>
    <v>9</v>
    <v>10</v>
    <v>Map</v>
    <v>11</v>
    <v>12</v>
    <v>3265</v>
    <v>3366</v>
    <v>3367</v>
    <v>6</v>
    <v>Brenham is a city in east-central Texas in Washington County, United States, with a population of 17,369 according to the 2020 U.S. census. It is the county seat of Washington County. Brenham is also known for its annual German heritage festival ...</v>
    <v>3368</v>
    <v>3369</v>
    <v>3371</v>
    <v>3372</v>
    <v>3373</v>
    <v>Brenham, Texas</v>
    <v>3374</v>
    <v>48</v>
    <v>Brenham, Texas</v>
    <v>mdp/vdpid/5108993853893902337</v>
  </rv>
  <rv s="0">
    <v>536870912</v>
    <v>78557</v>
    <v>5485904b-1dbd-3e8f-2ae6-0646a18c0a80</v>
    <v>en-US</v>
    <v>Map</v>
  </rv>
  <rv s="0">
    <v>536870912</v>
    <v>Hidalgo</v>
    <v>d8560295-166e-774e-cdfe-7d7eb9e2909d</v>
    <v>en-US</v>
    <v>Map</v>
  </rv>
  <rv s="8">
    <v>#VALUE!</v>
    <v>en-US</v>
    <v>5485904b-1dbd-3e8f-2ae6-0646a18c0a80</v>
    <v>536870912</v>
    <v>1</v>
    <v>1092</v>
    <v>28</v>
    <v>78557</v>
    <v>29</v>
    <v>5</v>
    <v>Map</v>
    <v>3377</v>
    <v>78557 is a postal code in Hidalgo, Texas, United States</v>
    <v>78557</v>
    <v>78557</v>
    <v>mdp/vdpid/5112455313345216513</v>
  </rv>
  <rv s="0">
    <v>536870912</v>
    <v>Hidalgo County</v>
    <v>a6d2a266-d160-2f8e-1eb6-b483cf23f094</v>
    <v>en-US</v>
    <v>Map</v>
  </rv>
  <rv s="2">
    <fb>19.380337000000001</fb>
    <v>13</v>
  </rv>
  <rv s="3">
    <v>230</v>
    <v>11</v>
    <v>1093</v>
    <v>6</v>
    <v>0</v>
    <v>Image of Hidalgo, Texas</v>
  </rv>
  <rv s="2">
    <fb>26.104399999999998</fb>
    <v>14</v>
  </rv>
  <rv s="5">
    <v>https://www.bing.com/search?q=hidalgo+texas&amp;form=skydnc</v>
    <v>Learn more on Bing</v>
  </rv>
  <rv s="2">
    <fb>-98.246399999999994</fb>
    <v>14</v>
  </rv>
  <rv s="2">
    <fb>13964</fb>
    <v>13</v>
  </rv>
  <rv s="15">
    <v>#VALUE!</v>
    <v>en-US</v>
    <v>d8560295-166e-774e-cdfe-7d7eb9e2909d</v>
    <v>536870912</v>
    <v>1</v>
    <v>1094</v>
    <v>112</v>
    <v>Hidalgo, Texas</v>
    <v>9</v>
    <v>10</v>
    <v>Map</v>
    <v>11</v>
    <v>12</v>
    <v>3265</v>
    <v>3379</v>
    <v>3380</v>
    <v>6</v>
    <v>Hidalgo is a city in Hidalgo County, Texas, United States. The population was 11,198 at the 2010 census, and in 2019 the estimated population was 14,183.</v>
    <v>3381</v>
    <v>3382</v>
    <v>3383</v>
    <v>3384</v>
    <v>Hidalgo, Texas</v>
    <v>3385</v>
    <v>Hidalgo, Texas</v>
    <v>mdp/vdpid/5112454621117284353</v>
  </rv>
  <rv s="0">
    <v>536870912</v>
    <v>79015</v>
    <v>0f7d3fea-c62f-5af6-0730-4192bf18f042</v>
    <v>en-US</v>
    <v>Map</v>
  </rv>
  <rv s="0">
    <v>536870912</v>
    <v>Canyon</v>
    <v>3c2ea064-1e4e-ca13-bc14-2b5837e8cf00</v>
    <v>en-US</v>
    <v>Map</v>
  </rv>
  <rv s="8">
    <v>#VALUE!</v>
    <v>en-US</v>
    <v>0f7d3fea-c62f-5af6-0730-4192bf18f042</v>
    <v>536870912</v>
    <v>1</v>
    <v>1096</v>
    <v>28</v>
    <v>79015</v>
    <v>29</v>
    <v>5</v>
    <v>Map</v>
    <v>3388</v>
    <v>79015 is a postal code in Canyon, Texas, United States</v>
    <v>79015</v>
    <v>79015</v>
    <v>mdp/vdpid/5088954223886860289</v>
  </rv>
  <rv s="0">
    <v>536870912</v>
    <v>Randall County</v>
    <v>1b09844c-2b8e-a647-fc31-c4114000f859</v>
    <v>en-US</v>
    <v>Map</v>
  </rv>
  <rv s="2">
    <fb>18.26783</fb>
    <v>13</v>
  </rv>
  <rv s="3">
    <v>231</v>
    <v>11</v>
    <v>1097</v>
    <v>6</v>
    <v>0</v>
    <v>Image of Canyon, Texas</v>
  </rv>
  <rv s="2">
    <fb>34.979444444443999</fb>
    <v>14</v>
  </rv>
  <rv s="0">
    <v>805306368</v>
    <v>Gary Hinders (Mayor)</v>
    <v>fde1b8ca-f844-dd39-55d4-5da7e3e29118</v>
    <v>en-US</v>
    <v>Generic</v>
  </rv>
  <rv s="4">
    <v>205</v>
  </rv>
  <rv s="5">
    <v>https://www.bing.com/search?q=canyon+texas&amp;form=skydnc</v>
    <v>Learn more on Bing</v>
  </rv>
  <rv s="2">
    <fb>-101.92583333333</fb>
    <v>14</v>
  </rv>
  <rv s="2">
    <fb>14836</fb>
    <v>13</v>
  </rv>
  <rv s="6">
    <v>#VALUE!</v>
    <v>en-US</v>
    <v>3c2ea064-1e4e-ca13-bc14-2b5837e8cf00</v>
    <v>536870912</v>
    <v>1</v>
    <v>1098</v>
    <v>8</v>
    <v>Canyon, Texas</v>
    <v>9</v>
    <v>10</v>
    <v>Map</v>
    <v>11</v>
    <v>12</v>
    <v>3265</v>
    <v>3390</v>
    <v>3391</v>
    <v>6</v>
    <v>Canyon is a city in, and the county seat of, Randall County, Texas, United States. The population was 14,836 at the 2020 census. It is part of the Amarillo, Texas, metropolitan statistical area. Canyon is the home of West Texas A&amp;M University ...</v>
    <v>3392</v>
    <v>3393</v>
    <v>3395</v>
    <v>3396</v>
    <v>3397</v>
    <v>Canyon, Texas</v>
    <v>3398</v>
    <v>Canyon, Texas</v>
    <v>mdp/vdpid/5088963500445794305</v>
  </rv>
  <rv s="0">
    <v>536870912</v>
    <v>79022</v>
    <v>9b188265-15fb-8f03-0a58-b3ebbeace97e</v>
    <v>en-US</v>
    <v>Map</v>
  </rv>
  <rv s="0">
    <v>536870912</v>
    <v>Dalhart</v>
    <v>7211b329-44cd-ccb1-4d1f-4d0e03e4b741</v>
    <v>en-US</v>
    <v>Map</v>
  </rv>
  <rv s="8">
    <v>#VALUE!</v>
    <v>en-US</v>
    <v>9b188265-15fb-8f03-0a58-b3ebbeace97e</v>
    <v>536870912</v>
    <v>1</v>
    <v>1100</v>
    <v>28</v>
    <v>79022</v>
    <v>29</v>
    <v>5</v>
    <v>Map</v>
    <v>3401</v>
    <v>79022 is a postal code in Dalhart, Texas, United States</v>
    <v>79022</v>
    <v>79022</v>
    <v>mdp/vdpid/5088715904942866433</v>
  </rv>
  <rv s="0">
    <v>536870912</v>
    <v>Dallam County</v>
    <v>777a1644-5d38-2f31-9cc6-96dc8827e50a</v>
    <v>en-US</v>
    <v>Map</v>
  </rv>
  <rv s="2">
    <fb>12.412495</fb>
    <v>13</v>
  </rv>
  <rv s="3">
    <v>232</v>
    <v>11</v>
    <v>1101</v>
    <v>6</v>
    <v>0</v>
    <v>Image of Dalhart, Texas</v>
  </rv>
  <rv s="2">
    <fb>36.060833333333001</fb>
    <v>14</v>
  </rv>
  <rv s="5">
    <v>https://www.bing.com/search?q=dalhart+texas&amp;form=skydnc</v>
    <v>Learn more on Bing</v>
  </rv>
  <rv s="2">
    <fb>-102.51861111111</fb>
    <v>14</v>
  </rv>
  <rv s="2">
    <fb>8447</fb>
    <v>13</v>
  </rv>
  <rv s="14">
    <v>#VALUE!</v>
    <v>en-US</v>
    <v>7211b329-44cd-ccb1-4d1f-4d0e03e4b741</v>
    <v>536870912</v>
    <v>1</v>
    <v>1102</v>
    <v>95</v>
    <v>Dalhart, Texas</v>
    <v>9</v>
    <v>10</v>
    <v>Map</v>
    <v>11</v>
    <v>12</v>
    <v>3265</v>
    <v>3403</v>
    <v>3404</v>
    <v>6</v>
    <v>Dalhart is a city in Dallam and Hartley counties in the U.S. state of Texas, and the county seat of Dallam County. The population was 8,447 at the 2020 census.</v>
    <v>3405</v>
    <v>3406</v>
    <v>3407</v>
    <v>3408</v>
    <v>Dalhart, Texas</v>
    <v>3409</v>
    <v>48</v>
    <v>Dalhart, Texas</v>
    <v>mdp/vdpid/5088665051003355137</v>
  </rv>
  <rv s="0">
    <v>536870912</v>
    <v>79029</v>
    <v>6d73255f-3fa6-e247-eba2-95d0b8f3a6a7</v>
    <v>en-US</v>
    <v>Map</v>
  </rv>
  <rv s="0">
    <v>536870912</v>
    <v>Dumas</v>
    <v>3d6cfb87-db0f-7553-95e2-bae9003f6a23</v>
    <v>en-US</v>
    <v>Map</v>
  </rv>
  <rv s="8">
    <v>#VALUE!</v>
    <v>en-US</v>
    <v>6d73255f-3fa6-e247-eba2-95d0b8f3a6a7</v>
    <v>536870912</v>
    <v>1</v>
    <v>1104</v>
    <v>28</v>
    <v>79029</v>
    <v>29</v>
    <v>5</v>
    <v>Map</v>
    <v>3412</v>
    <v>79029 is a postal code in Dumas, Texas, United States</v>
    <v>79029</v>
    <v>79029</v>
    <v>mdp/vdpid/5088729923800006657</v>
  </rv>
  <rv s="0">
    <v>536870912</v>
    <v>Moore County</v>
    <v>d9968b37-45f9-cd49-a0cf-51823b7b5830</v>
    <v>en-US</v>
    <v>Map</v>
  </rv>
  <rv s="2">
    <fb>14.354664</fb>
    <v>13</v>
  </rv>
  <rv s="3">
    <v>233</v>
    <v>11</v>
    <v>1105</v>
    <v>6</v>
    <v>0</v>
    <v>Image of Dumas, Texas</v>
  </rv>
  <rv s="2">
    <fb>35.862499999999997</fb>
    <v>14</v>
  </rv>
  <rv s="0">
    <v>805306368</v>
    <v>Pat Sims (Mayor)</v>
    <v>2e040fc3-4a37-b285-9d7b-bc4c1f57499a</v>
    <v>en-US</v>
    <v>Generic</v>
  </rv>
  <rv s="4">
    <v>206</v>
  </rv>
  <rv s="5">
    <v>https://www.bing.com/search?q=dumas+texas&amp;form=skydnc</v>
    <v>Learn more on Bing</v>
  </rv>
  <rv s="2">
    <fb>-101.96694444444</fb>
    <v>14</v>
  </rv>
  <rv s="2">
    <fb>14501</fb>
    <v>13</v>
  </rv>
  <rv s="12">
    <v>#VALUE!</v>
    <v>en-US</v>
    <v>3d6cfb87-db0f-7553-95e2-bae9003f6a23</v>
    <v>536870912</v>
    <v>1</v>
    <v>1106</v>
    <v>50</v>
    <v>Dumas, Texas</v>
    <v>9</v>
    <v>10</v>
    <v>Map</v>
    <v>11</v>
    <v>12</v>
    <v>3265</v>
    <v>3414</v>
    <v>3415</v>
    <v>6</v>
    <v>Dumas is a city in Moore County, Texas, United States. The population was 14,501 at the 2020 census. It is the county seat of Moore County. Located approximately 40 miles north of Amarillo, the city is named for its founder, Louis Dumas. Dumas ...</v>
    <v>3416</v>
    <v>3417</v>
    <v>3419</v>
    <v>3420</v>
    <v>3421</v>
    <v>Dumas, Texas</v>
    <v>3422</v>
    <v>48</v>
    <v>Dumas, Texas</v>
    <v>mdp/vdpid/5088727483302281217</v>
  </rv>
  <rv s="0">
    <v>536870912</v>
    <v>79107</v>
    <v>9754e243-ca22-7450-3bfd-e295562a7654</v>
    <v>en-US</v>
    <v>Map</v>
  </rv>
  <rv s="0">
    <v>536870912</v>
    <v>Amarillo</v>
    <v>a75e5caa-9ad4-4125-9bd2-623e0726a340</v>
    <v>en-US</v>
    <v>Map</v>
  </rv>
  <rv s="8">
    <v>#VALUE!</v>
    <v>en-US</v>
    <v>9754e243-ca22-7450-3bfd-e295562a7654</v>
    <v>536870912</v>
    <v>1</v>
    <v>1109</v>
    <v>28</v>
    <v>79107</v>
    <v>29</v>
    <v>5</v>
    <v>Map</v>
    <v>3425</v>
    <v>79107 is a postal code in Amarillo, Texas, United States</v>
    <v>79107</v>
    <v>79107</v>
    <v>mdp/vdpid/5088774782804033537</v>
  </rv>
  <rv s="2">
    <fb>266.55613299999999</fb>
    <v>13</v>
  </rv>
  <rv s="3">
    <v>234</v>
    <v>11</v>
    <v>1110</v>
    <v>6</v>
    <v>0</v>
    <v>Image of Amarillo, Texas</v>
  </rv>
  <rv s="2">
    <fb>35.199166666666997</fb>
    <v>14</v>
  </rv>
  <rv s="0">
    <v>805306368</v>
    <v>Cole Stanley (Mayor)</v>
    <v>9d523007-ff4e-f741-000f-805006b9ca53</v>
    <v>en-US</v>
    <v>Generic</v>
  </rv>
  <rv s="4">
    <v>207</v>
  </rv>
  <rv s="5">
    <v>https://www.bing.com/search?q=amarillo+texas&amp;form=skydnc</v>
    <v>Learn more on Bing</v>
  </rv>
  <rv s="2">
    <fb>-101.84527777778</fb>
    <v>14</v>
  </rv>
  <rv s="2">
    <fb>200393</fb>
    <v>13</v>
  </rv>
  <rv s="6">
    <v>#VALUE!</v>
    <v>en-US</v>
    <v>a75e5caa-9ad4-4125-9bd2-623e0726a340</v>
    <v>536870912</v>
    <v>1</v>
    <v>1111</v>
    <v>8</v>
    <v>Amarillo, Texas</v>
    <v>9</v>
    <v>10</v>
    <v>Map</v>
    <v>11</v>
    <v>12</v>
    <v>3265</v>
    <v>3390</v>
    <v>3427</v>
    <v>6</v>
    <v>Amarillo is a city in the U.S. state of Texas and the seat of Potter County. It is the 14th-most populous city in Texas and the largest city in the Texas Panhandle. A portion of the city extends into Randall County. The estimated population of ...</v>
    <v>3428</v>
    <v>3429</v>
    <v>3431</v>
    <v>3432</v>
    <v>3433</v>
    <v>Amarillo, Texas</v>
    <v>3434</v>
    <v>Amarillo, Texas</v>
    <v>mdp/vdpid/5088774686184046593</v>
  </rv>
  <rv s="0">
    <v>536870912</v>
    <v>79118</v>
    <v>d0e751ab-15ff-acb1-57c9-a42b81ebbe14</v>
    <v>en-US</v>
    <v>Map</v>
  </rv>
  <rv s="8">
    <v>#VALUE!</v>
    <v>en-US</v>
    <v>d0e751ab-15ff-acb1-57c9-a42b81ebbe14</v>
    <v>536870912</v>
    <v>1</v>
    <v>1114</v>
    <v>28</v>
    <v>79118</v>
    <v>29</v>
    <v>5</v>
    <v>Map</v>
    <v>3425</v>
    <v>79118 is a postal code in Amarillo, Texas, United States</v>
    <v>79118</v>
    <v>79118</v>
    <v>mdp/vdpid/5088969602755461121</v>
  </rv>
  <rv s="0">
    <v>536870912</v>
    <v>79339</v>
    <v>e5d14e85-048f-9df3-0011-b16be680898b</v>
    <v>en-US</v>
    <v>Map</v>
  </rv>
  <rv s="0">
    <v>536870912</v>
    <v>Littlefield</v>
    <v>1bbbdfac-fa51-de2c-4c42-ca25bfe18a5d</v>
    <v>en-US</v>
    <v>Map</v>
  </rv>
  <rv s="8">
    <v>#VALUE!</v>
    <v>en-US</v>
    <v>e5d14e85-048f-9df3-0011-b16be680898b</v>
    <v>536870912</v>
    <v>1</v>
    <v>1116</v>
    <v>28</v>
    <v>79339</v>
    <v>29</v>
    <v>5</v>
    <v>Map</v>
    <v>3439</v>
    <v>79339 is a postal code in Littlefield, Texas, United States</v>
    <v>79339</v>
    <v>79339</v>
    <v>mdp/vdpid/5101032553263923201</v>
  </rv>
  <rv s="0">
    <v>536870912</v>
    <v>Lamb County</v>
    <v>80dee29d-33c0-3d79-bb18-45fdec413bad</v>
    <v>en-US</v>
    <v>Map</v>
  </rv>
  <rv s="2">
    <fb>16.379525999999998</fb>
    <v>13</v>
  </rv>
  <rv s="3">
    <v>235</v>
    <v>11</v>
    <v>1117</v>
    <v>6</v>
    <v>0</v>
    <v>Image of Littlefield, Texas</v>
  </rv>
  <rv s="2">
    <fb>33.917200000000001</fb>
    <v>14</v>
  </rv>
  <rv s="5">
    <v>https://www.bing.com/search?q=littlefield+texas&amp;form=skydnc</v>
    <v>Learn more on Bing</v>
  </rv>
  <rv s="2">
    <fb>-102.325</fb>
    <v>14</v>
  </rv>
  <rv s="2">
    <fb>5943</fb>
    <v>13</v>
  </rv>
  <rv s="15">
    <v>#VALUE!</v>
    <v>en-US</v>
    <v>1bbbdfac-fa51-de2c-4c42-ca25bfe18a5d</v>
    <v>536870912</v>
    <v>1</v>
    <v>1118</v>
    <v>112</v>
    <v>Littlefield, Texas</v>
    <v>9</v>
    <v>10</v>
    <v>Map</v>
    <v>11</v>
    <v>12</v>
    <v>3265</v>
    <v>3441</v>
    <v>3442</v>
    <v>6</v>
    <v>Littlefield is a city in and the county seat of Lamb County, Texas, United States. Its population was 5,943 at the 2020 census. It is located in a significant cotton-growing region, northwest of Lubbock on the Llano Estacado just south of the ...</v>
    <v>3443</v>
    <v>3444</v>
    <v>3445</v>
    <v>3446</v>
    <v>Littlefield, Texas</v>
    <v>3447</v>
    <v>Littlefield, Texas</v>
    <v>mdp/vdpid/5089022110794252289</v>
  </rv>
  <rv s="0">
    <v>536870912</v>
    <v>79404</v>
    <v>47e82c41-ea50-179b-e4ba-a33e91d38a1d</v>
    <v>en-US</v>
    <v>Map</v>
  </rv>
  <rv s="0">
    <v>536870912</v>
    <v>Lubbock</v>
    <v>1e2b72af-38cd-4ff8-bad9-12d00a490845</v>
    <v>en-US</v>
    <v>Map</v>
  </rv>
  <rv s="8">
    <v>#VALUE!</v>
    <v>en-US</v>
    <v>47e82c41-ea50-179b-e4ba-a33e91d38a1d</v>
    <v>536870912</v>
    <v>1</v>
    <v>1121</v>
    <v>28</v>
    <v>79404</v>
    <v>29</v>
    <v>5</v>
    <v>Map</v>
    <v>3450</v>
    <v>79404 is a postal code in Lubbock, Texas, United States</v>
    <v>79404</v>
    <v>79404</v>
    <v>mdp/vdpid/5101071656005140481</v>
  </rv>
  <rv s="0">
    <v>536870912</v>
    <v>Lubbock County</v>
    <v>990ae137-9973-edc8-c35a-81b9adffe633</v>
    <v>en-US</v>
    <v>Map</v>
  </rv>
  <rv s="2">
    <fb>325.74929500000002</fb>
    <v>13</v>
  </rv>
  <rv s="3">
    <v>236</v>
    <v>11</v>
    <v>1122</v>
    <v>6</v>
    <v>0</v>
    <v>Image of Lubbock, Texas</v>
  </rv>
  <rv s="2">
    <fb>33.585000000000001</fb>
    <v>14</v>
  </rv>
  <rv s="0">
    <v>805306368</v>
    <v>Tray Payne (Mayor)</v>
    <v>0c711034-5ccb-a8a1-b326-433cde59b978</v>
    <v>en-US</v>
    <v>Generic</v>
  </rv>
  <rv s="4">
    <v>208</v>
  </rv>
  <rv s="5">
    <v>https://www.bing.com/search?q=lubbock+texas&amp;form=skydnc</v>
    <v>Learn more on Bing</v>
  </rv>
  <rv s="2">
    <fb>-101.845</fb>
    <v>14</v>
  </rv>
  <rv s="2">
    <fb>257141</fb>
    <v>13</v>
  </rv>
  <rv s="12">
    <v>#VALUE!</v>
    <v>en-US</v>
    <v>1e2b72af-38cd-4ff8-bad9-12d00a490845</v>
    <v>536870912</v>
    <v>1</v>
    <v>1123</v>
    <v>50</v>
    <v>Lubbock, Texas</v>
    <v>9</v>
    <v>10</v>
    <v>Map</v>
    <v>11</v>
    <v>12</v>
    <v>3265</v>
    <v>3452</v>
    <v>3453</v>
    <v>6</v>
    <v>Lubbock is a city in the U.S. state of Texas and the seat of Lubbock County. With a population of 266,878 in 2023, the city is the 10th-most populous city in Texas and the 84th-most populous in the United States. The city is in the northwestern ...</v>
    <v>3454</v>
    <v>3455</v>
    <v>3457</v>
    <v>3458</v>
    <v>3459</v>
    <v>Lubbock, Texas</v>
    <v>3460</v>
    <v>48</v>
    <v>Lubbock, Texas</v>
    <v>mdp/vdpid/5101046642853806081</v>
  </rv>
  <rv s="0">
    <v>536870912</v>
    <v>79415</v>
    <v>3a2ee0c7-43d9-91aa-45ce-e6aaf1a125bd</v>
    <v>en-US</v>
    <v>Map</v>
  </rv>
  <rv s="8">
    <v>#VALUE!</v>
    <v>en-US</v>
    <v>3a2ee0c7-43d9-91aa-45ce-e6aaf1a125bd</v>
    <v>536870912</v>
    <v>1</v>
    <v>1126</v>
    <v>28</v>
    <v>79415</v>
    <v>29</v>
    <v>5</v>
    <v>Map</v>
    <v>3450</v>
    <v>79415 is a postal code in Lubbock, Texas, United States</v>
    <v>79415</v>
    <v>79415</v>
    <v>mdp/vdpid/5101067052236406785</v>
  </rv>
  <rv s="0">
    <v>536870912</v>
    <v>79903</v>
    <v>198862f5-611a-9472-0b80-c91f8b87e3c7</v>
    <v>en-US</v>
    <v>Map</v>
  </rv>
  <rv s="0">
    <v>536870912</v>
    <v>El Paso</v>
    <v>5ac5b3e2-129c-4cfd-9ec5-550d976b226b</v>
    <v>en-US</v>
    <v>Map</v>
  </rv>
  <rv s="8">
    <v>#VALUE!</v>
    <v>en-US</v>
    <v>198862f5-611a-9472-0b80-c91f8b87e3c7</v>
    <v>536870912</v>
    <v>1</v>
    <v>1129</v>
    <v>28</v>
    <v>79903</v>
    <v>29</v>
    <v>5</v>
    <v>Map</v>
    <v>3465</v>
    <v>79903 is a postal code in El Paso, Texas, United States</v>
    <v>79903</v>
    <v>79903</v>
    <v>mdp/vdpid/5100639281311907841</v>
  </rv>
  <rv s="0">
    <v>536870912</v>
    <v>El Paso County</v>
    <v>d00512d0-ed50-b7d6-c84f-938675419c5e</v>
    <v>en-US</v>
    <v>Map</v>
  </rv>
  <rv s="2">
    <fb>667.28900599999997</fb>
    <v>13</v>
  </rv>
  <rv s="3">
    <v>237</v>
    <v>11</v>
    <v>1130</v>
    <v>6</v>
    <v>0</v>
    <v>Image of El Paso, Texas</v>
  </rv>
  <rv s="2">
    <fb>31.759166666666999</fb>
    <v>14</v>
  </rv>
  <rv s="5">
    <v>https://www.bing.com/search?q=el+paso+texas&amp;form=skydnc</v>
    <v>Learn more on Bing</v>
  </rv>
  <rv s="2">
    <fb>-106.48861111111</fb>
    <v>14</v>
  </rv>
  <rv s="2">
    <fb>678815</fb>
    <v>13</v>
  </rv>
  <rv s="14">
    <v>#VALUE!</v>
    <v>en-US</v>
    <v>5ac5b3e2-129c-4cfd-9ec5-550d976b226b</v>
    <v>536870912</v>
    <v>1</v>
    <v>1131</v>
    <v>95</v>
    <v>El Paso, Texas</v>
    <v>9</v>
    <v>10</v>
    <v>Map</v>
    <v>11</v>
    <v>12</v>
    <v>3265</v>
    <v>3467</v>
    <v>3468</v>
    <v>6</v>
    <v>El Paso is a city in and the county seat of El Paso County, Texas, United States. The 2020 population of the city from the U.S. Census Bureau was 678,815, making it the 22nd-most populous city in the U.S., the most populous city in West Texas, ...</v>
    <v>3469</v>
    <v>3470</v>
    <v>3471</v>
    <v>3472</v>
    <v>El Paso, Texas</v>
    <v>3473</v>
    <v>76</v>
    <v>El Paso, Texas</v>
    <v>mdp/vdpid/5100639179591647233</v>
  </rv>
  <rv s="0">
    <v>536870912</v>
    <v>79936</v>
    <v>76db56a7-49db-c0c2-ed24-6d3f0904c567</v>
    <v>en-US</v>
    <v>Map</v>
  </rv>
  <rv s="8">
    <v>#VALUE!</v>
    <v>en-US</v>
    <v>76db56a7-49db-c0c2-ed24-6d3f0904c567</v>
    <v>536870912</v>
    <v>1</v>
    <v>1134</v>
    <v>28</v>
    <v>79936</v>
    <v>29</v>
    <v>5</v>
    <v>Map</v>
    <v>3465</v>
    <v>79936 is a postal code in El Paso, Texas, United States</v>
    <v>79936</v>
    <v>79936</v>
    <v>mdp/vdpid/5100642374694993921</v>
  </rv>
  <rv s="0">
    <v>536870912</v>
    <v>K0A 3C0</v>
    <v>21125321-b609-059f-19cb-35e063a48dcc</v>
    <v>en-US</v>
    <v>Map</v>
  </rv>
  <rv s="0">
    <v>536870912</v>
    <v>St. Albert, Ontario</v>
    <v>4ba998e9-91be-c86b-7ae7-451428cdda8e</v>
    <v>en-US</v>
    <v>Map</v>
  </rv>
  <rv s="9">
    <v>#VALUE!</v>
    <v>en-US</v>
    <v>21125321-b609-059f-19cb-35e063a48dcc</v>
    <v>536870912</v>
    <v>1</v>
    <v>32</v>
    <v>K0A 3C0</v>
    <v>29</v>
    <v>5</v>
    <v>Map</v>
    <v>3478</v>
    <v>K0A 3C0 is a postal code in St. Albert, Ontario, Canada</v>
    <v>K0A 3C0</v>
    <v>K0A 3C0</v>
    <v>mdp/vdpid/5293824192561545217</v>
  </rv>
  <rv s="0">
    <v>536870912</v>
    <v>United Counties of Prescott and Russell</v>
    <v>03277569-c117-3d2c-b96f-8144d211f2a5</v>
    <v>en-US</v>
    <v>Map</v>
  </rv>
  <rv s="0">
    <v>536870912</v>
    <v>The Nation</v>
    <v>a5167e27-1f2f-e94b-ea25-6ef5c0650ca5</v>
    <v>en-US</v>
    <v>Map</v>
  </rv>
  <rv s="2">
    <fb>45.255277777777799</fb>
    <v>14</v>
  </rv>
  <rv s="5">
    <v>https://www.bing.com/search?q=st.+albert%2c+ontario&amp;form=skydnc</v>
    <v>Learn more on Bing</v>
  </rv>
  <rv s="2">
    <fb>-75.121388888888902</fb>
    <v>14</v>
  </rv>
  <rv s="26">
    <v>#VALUE!</v>
    <v>en-US</v>
    <v>4ba998e9-91be-c86b-7ae7-451428cdda8e</v>
    <v>536870912</v>
    <v>1</v>
    <v>1137</v>
    <v>1138</v>
    <v>St. Albert</v>
    <v>1140</v>
    <v>1141</v>
    <v>Map</v>
    <v>11</v>
    <v>3480</v>
    <v>3481</v>
    <v>68</v>
    <v>St. Albert is a small town in The Nation Township in Eastern Ontario, Canada. It is located on the South Nation River, about 57 km southeast of Ottawa. St. Albert has a few streets, along with a community centre, a church, a primary school, a woodshop, a hardware shop. It also has two old age residences. It is surrounded by farmland. The town is known for the St. Albert brand of cheese, made by the local cheese factory. It also hosts an annual Curd Festival. The cheddar cheese curd has won many awards in various competitions. St-Albert is looking to expand its population with a new street opening soon, giving homeowners a choice of single-family homes, duplexes and an apartment buildings.</v>
    <v>3482</v>
    <v>3483</v>
    <v>3484</v>
    <v>St. Albert</v>
    <v>St. Albert</v>
    <v>mdp/vdpid/5293824740891295745</v>
  </rv>
  <rv s="3">
    <v>238</v>
    <v>11</v>
    <v>1142</v>
    <v>6</v>
    <v>0</v>
    <v>Image of United Counties of Prescott and Russell</v>
  </rv>
  <rv s="2">
    <fb>45.466666666667003</fb>
    <v>14</v>
  </rv>
  <rv s="5">
    <v>https://www.bing.com/search?q=prescott+and+russell+united+counties+ontario+canada&amp;form=skydnc</v>
    <v>Learn more on Bing</v>
  </rv>
  <rv s="2">
    <fb>-74.833333333333002</fb>
    <v>14</v>
  </rv>
  <rv s="2">
    <fb>89333</fb>
    <v>13</v>
  </rv>
  <rv s="27">
    <v>#VALUE!</v>
    <v>en-US</v>
    <v>03277569-c117-3d2c-b96f-8144d211f2a5</v>
    <v>536870912</v>
    <v>1</v>
    <v>1144</v>
    <v>1145</v>
    <v>United Counties of Prescott and Russell</v>
    <v>9</v>
    <v>10</v>
    <v>Map</v>
    <v>11</v>
    <v>1001</v>
    <v>2708</v>
    <v>68</v>
    <v>The United Counties of Prescott and Russell is a county located in the Canadian province of Ontario. Its county seat is L'Orignal. The county was created as a result of a merger between Russell County and Prescott County in 1820. It is located ...</v>
    <v>3486</v>
    <v>3487</v>
    <v>3488</v>
    <v>3489</v>
    <v>United Counties of Prescott and Russell</v>
    <v>3490</v>
    <v>United Counties of Prescott and Russell</v>
    <v>mdp/vdpid/-7999991858</v>
  </rv>
  <rv s="0">
    <v>536870912</v>
    <v>84104</v>
    <v>13530f97-5e6b-b82e-1b57-75594bea9fe9</v>
    <v>en-US</v>
    <v>Map</v>
  </rv>
  <rv s="0">
    <v>536870912</v>
    <v>Salt Lake City</v>
    <v>520b8048-39fe-4c55-8cbf-a52f9d8756fd</v>
    <v>en-US</v>
    <v>Map</v>
  </rv>
  <rv s="8">
    <v>#VALUE!</v>
    <v>en-US</v>
    <v>13530f97-5e6b-b82e-1b57-75594bea9fe9</v>
    <v>536870912</v>
    <v>1</v>
    <v>1148</v>
    <v>28</v>
    <v>84104</v>
    <v>29</v>
    <v>5</v>
    <v>Map</v>
    <v>3493</v>
    <v>84104 is a postal code in Salt Lake City, Utah, United States</v>
    <v>84104</v>
    <v>84104</v>
    <v>mdp/vdpid/5081479190461546497</v>
  </rv>
  <rv s="0">
    <v>536870912</v>
    <v>Utah</v>
    <v>c6705e44-d27f-4240-95a2-54e802e3b524</v>
    <v>en-US</v>
    <v>Map</v>
  </rv>
  <rv s="0">
    <v>536870912</v>
    <v>Salt Lake County</v>
    <v>4de16a24-172b-170c-1217-486126e2ddd9</v>
    <v>en-US</v>
    <v>Map</v>
  </rv>
  <rv s="2">
    <fb>289.26125100000002</fb>
    <v>13</v>
  </rv>
  <rv s="3">
    <v>239</v>
    <v>11</v>
    <v>1149</v>
    <v>6</v>
    <v>0</v>
    <v>Image of Salt Lake City</v>
  </rv>
  <rv s="2">
    <fb>40.75</fb>
    <v>14</v>
  </rv>
  <rv s="0">
    <v>805306368</v>
    <v>Erin Mendenhall (Mayor)</v>
    <v>da12fad7-cac7-65a3-e660-2e8f6a82b91e</v>
    <v>en-US</v>
    <v>Generic</v>
  </rv>
  <rv s="4">
    <v>209</v>
  </rv>
  <rv s="5">
    <v>https://www.bing.com/search?q=salt+lake+city+utah&amp;form=skydnc</v>
    <v>Learn more on Bing</v>
  </rv>
  <rv s="2">
    <fb>-111.88333333333</fb>
    <v>14</v>
  </rv>
  <rv s="2">
    <fb>199723</fb>
    <v>13</v>
  </rv>
  <rv s="12">
    <v>#VALUE!</v>
    <v>en-US</v>
    <v>520b8048-39fe-4c55-8cbf-a52f9d8756fd</v>
    <v>536870912</v>
    <v>1</v>
    <v>1150</v>
    <v>50</v>
    <v>Salt Lake City</v>
    <v>9</v>
    <v>10</v>
    <v>Map</v>
    <v>11</v>
    <v>12</v>
    <v>3495</v>
    <v>3496</v>
    <v>3497</v>
    <v>6</v>
    <v>Salt Lake City, often shortened to Salt Lake or SLC, is the capital and most populous city of the U.S. state of Utah. It is the seat of Salt Lake County, the most populous county in the state. The city is the core of the Salt Lake City ...</v>
    <v>3498</v>
    <v>3499</v>
    <v>3501</v>
    <v>3502</v>
    <v>3503</v>
    <v>Salt Lake City</v>
    <v>3504</v>
    <v>76</v>
    <v>Salt Lake City</v>
    <v>mdp/vdpid/5081478942645288961</v>
  </rv>
  <rv s="2">
    <fb>219653</fb>
    <v>13</v>
  </rv>
  <rv s="2">
    <fb>22662</fb>
    <v>13</v>
  </rv>
  <rv s="2">
    <fb>906292</fb>
    <v>13</v>
  </rv>
  <rv s="2">
    <fb>1054164</fb>
    <v>13</v>
  </rv>
  <rv s="3">
    <v>240</v>
    <v>11</v>
    <v>1151</v>
    <v>6</v>
    <v>0</v>
    <v>Image of Utah</v>
  </rv>
  <rv s="0">
    <v>805306368</v>
    <v>Spencer Cox (Governor)</v>
    <v>b8df5066-fb62-3092-d3d5-fa1d766c0409</v>
    <v>en-US</v>
    <v>Generic</v>
  </rv>
  <rv s="0">
    <v>805306368</v>
    <v>Deidre Henderson (Lieutenant governor)</v>
    <v>644c1a0f-9cad-8cd7-ecd2-aa31b63f12c0</v>
    <v>en-US</v>
    <v>Generic</v>
  </rv>
  <rv s="4">
    <v>210</v>
  </rv>
  <rv s="5">
    <v>https://www.bing.com/search?q=utah&amp;form=skydnc</v>
    <v>Learn more on Bing</v>
  </rv>
  <rv s="2">
    <fb>887</fb>
    <v>22</v>
  </rv>
  <rv s="2">
    <fb>60727</fb>
    <v>22</v>
  </rv>
  <rv s="2">
    <fb>215900</fb>
    <v>22</v>
  </rv>
  <rv s="2">
    <fb>3.15</fb>
    <v>23</v>
  </rv>
  <rv s="2">
    <fb>3271616</fb>
    <v>13</v>
  </rv>
  <rv s="2">
    <fb>1.4999999999999999E-2</fb>
    <v>25</v>
  </rv>
  <rv s="2">
    <fb>0.311</fb>
    <v>24</v>
  </rv>
  <rv s="2">
    <fb>1.3000000000000001E-2</fb>
    <v>24</v>
  </rv>
  <rv s="2">
    <fb>0.91200000000000003</fb>
    <v>24</v>
  </rv>
  <rv s="2">
    <fb>0.13699999999999998</fb>
    <v>24</v>
  </rv>
  <rv s="2">
    <fb>0.67700000000000005</fb>
    <v>24</v>
  </rv>
  <rv s="2">
    <fb>0.01</fb>
    <v>24</v>
  </rv>
  <rv s="7">
    <v>#VALUE!</v>
    <v>en-US</v>
    <v>c6705e44-d27f-4240-95a2-54e802e3b524</v>
    <v>536870912</v>
    <v>1</v>
    <v>1154</v>
    <v>20</v>
    <v>Utah</v>
    <v>9</v>
    <v>10</v>
    <v>Map</v>
    <v>11</v>
    <v>21</v>
    <v>US-UT</v>
    <v>3506</v>
    <v>3507</v>
    <v>3493</v>
    <v>6</v>
    <v>Utah is a landlocked state in the Mountain West subregion of the Western United States. It borders Colorado to its east, Wyoming to its northeast, Idaho to its north, Arizona to its south, and Nevada to its west. Utah also touches a corner of ...</v>
    <v>3508</v>
    <v>3509</v>
    <v>3510</v>
    <v>3493</v>
    <v>3513</v>
    <v>3514</v>
    <v>3515</v>
    <v>3516</v>
    <v>3517</v>
    <v>Utah</v>
    <v>29</v>
    <v>3518</v>
    <v>3519</v>
    <v>1890</v>
    <v>1579</v>
    <v>3520</v>
    <v>2190</v>
    <v>3521</v>
    <v>3522</v>
    <v>124</v>
    <v>3523</v>
    <v>3524</v>
    <v>3525</v>
    <v>3526</v>
    <v>770</v>
    <v>1158</v>
    <v>1453</v>
    <v>124</v>
    <v>3523</v>
    <v>76</v>
    <v>Utah</v>
    <v>mdp/vdpid/34626</v>
  </rv>
  <rv s="0">
    <v>536870912</v>
    <v>84319</v>
    <v>82ac7808-79ca-d776-faac-053ca2a70bd5</v>
    <v>en-US</v>
    <v>Map</v>
  </rv>
  <rv s="0">
    <v>536870912</v>
    <v>Hyrum</v>
    <v>ff3ecde2-ce04-dcc5-7a19-d2c0a034037e</v>
    <v>en-US</v>
    <v>Map</v>
  </rv>
  <rv s="8">
    <v>#VALUE!</v>
    <v>en-US</v>
    <v>82ac7808-79ca-d776-faac-053ca2a70bd5</v>
    <v>536870912</v>
    <v>1</v>
    <v>1156</v>
    <v>28</v>
    <v>84319</v>
    <v>29</v>
    <v>5</v>
    <v>Map</v>
    <v>3529</v>
    <v>84319 is a postal code in Hyrum, Utah, United States</v>
    <v>84319</v>
    <v>84319</v>
    <v>mdp/vdpid/5081220222841520129</v>
  </rv>
  <rv s="0">
    <v>536870912</v>
    <v>Cache County</v>
    <v>ddf52267-4ed2-3f31-fb5d-2b861e437f3d</v>
    <v>en-US</v>
    <v>Map</v>
  </rv>
  <rv s="2">
    <fb>12.407266999999999</fb>
    <v>13</v>
  </rv>
  <rv s="3">
    <v>241</v>
    <v>11</v>
    <v>1157</v>
    <v>6</v>
    <v>0</v>
    <v>Image of Hyrum, Utah</v>
  </rv>
  <rv s="2">
    <fb>41.633299999999998</fb>
    <v>14</v>
  </rv>
  <rv s="5">
    <v>https://www.bing.com/search?q=hyrum+utah&amp;form=skydnc</v>
    <v>Learn more on Bing</v>
  </rv>
  <rv s="2">
    <fb>-111.84699999999999</fb>
    <v>14</v>
  </rv>
  <rv s="2">
    <fb>9362</fb>
    <v>13</v>
  </rv>
  <rv s="14">
    <v>#VALUE!</v>
    <v>en-US</v>
    <v>ff3ecde2-ce04-dcc5-7a19-d2c0a034037e</v>
    <v>536870912</v>
    <v>1</v>
    <v>1158</v>
    <v>95</v>
    <v>Hyrum, Utah</v>
    <v>9</v>
    <v>10</v>
    <v>Map</v>
    <v>11</v>
    <v>12</v>
    <v>3495</v>
    <v>3531</v>
    <v>3532</v>
    <v>6</v>
    <v>Hyrum is a city in Cache County, Utah. The population was 7,609 at the time of the 2010 census, with an estimated population of 8,403 in 2018. It is included in the Logan metropolitan area.</v>
    <v>3533</v>
    <v>3534</v>
    <v>3535</v>
    <v>3536</v>
    <v>Hyrum, Utah</v>
    <v>3537</v>
    <v>76</v>
    <v>Hyrum, Utah</v>
    <v>mdp/vdpid/5081219837267542017</v>
  </rv>
  <rv s="0">
    <v>536870912</v>
    <v>84335</v>
    <v>ec3fb6f2-b9df-fa2a-071c-cfb7e275b7e5</v>
    <v>en-US</v>
    <v>Map</v>
  </rv>
  <rv s="0">
    <v>536870912</v>
    <v>Smithfield</v>
    <v>7e4858fc-0354-fe5f-8430-5ff495d8e273</v>
    <v>en-US</v>
    <v>Map</v>
  </rv>
  <rv s="8">
    <v>#VALUE!</v>
    <v>en-US</v>
    <v>ec3fb6f2-b9df-fa2a-071c-cfb7e275b7e5</v>
    <v>536870912</v>
    <v>1</v>
    <v>1160</v>
    <v>28</v>
    <v>84335</v>
    <v>29</v>
    <v>5</v>
    <v>Map</v>
    <v>3540</v>
    <v>84335 is a postal code in Smithfield, Utah, United States</v>
    <v>84335</v>
    <v>84335</v>
    <v>mdp/vdpid/5081215997197680641</v>
  </rv>
  <rv s="2">
    <fb>13.367065999999999</fb>
    <v>13</v>
  </rv>
  <rv s="3">
    <v>242</v>
    <v>11</v>
    <v>1161</v>
    <v>6</v>
    <v>0</v>
    <v>Image of Smithfield, Utah</v>
  </rv>
  <rv s="2">
    <fb>41.835277777778003</fb>
    <v>14</v>
  </rv>
  <rv s="5">
    <v>https://www.bing.com/search?q=smithfield+utah&amp;form=skydnc</v>
    <v>Learn more on Bing</v>
  </rv>
  <rv s="2">
    <fb>-111.82833333332999</fb>
    <v>14</v>
  </rv>
  <rv s="2">
    <fb>13571</fb>
    <v>13</v>
  </rv>
  <rv s="14">
    <v>#VALUE!</v>
    <v>en-US</v>
    <v>7e4858fc-0354-fe5f-8430-5ff495d8e273</v>
    <v>536870912</v>
    <v>1</v>
    <v>1162</v>
    <v>95</v>
    <v>Smithfield, Utah</v>
    <v>9</v>
    <v>10</v>
    <v>Map</v>
    <v>11</v>
    <v>12</v>
    <v>3495</v>
    <v>3531</v>
    <v>3542</v>
    <v>6</v>
    <v>Smithfield is a city in Cache County, Utah, United States. The population was 9,495 at the 2010 United States Census, with an estimated population of 12,025 in 2019. It is included in the Logan, Utah–Idaho Metropolitan Statistical Area, and is ...</v>
    <v>3543</v>
    <v>3544</v>
    <v>3545</v>
    <v>3546</v>
    <v>Smithfield, Utah</v>
    <v>3547</v>
    <v>76</v>
    <v>Smithfield, Utah</v>
    <v>mdp/vdpid/5081203821636485121</v>
  </rv>
  <rv s="0">
    <v>536870912</v>
    <v>84713</v>
    <v>83a25ca6-22f7-88d4-5cd3-549546438c4a</v>
    <v>en-US</v>
    <v>Map</v>
  </rv>
  <rv s="0">
    <v>536870912</v>
    <v>Beaver</v>
    <v>9afd2203-b625-7a3d-e59c-3f9ad976dd4d</v>
    <v>en-US</v>
    <v>Map</v>
  </rv>
  <rv s="8">
    <v>#VALUE!</v>
    <v>en-US</v>
    <v>83a25ca6-22f7-88d4-5cd3-549546438c4a</v>
    <v>536870912</v>
    <v>1</v>
    <v>1164</v>
    <v>28</v>
    <v>84713</v>
    <v>29</v>
    <v>5</v>
    <v>Map</v>
    <v>3550</v>
    <v>84713 is a postal code in Beaver, Utah, United States</v>
    <v>84713</v>
    <v>84713</v>
    <v>mdp/vdpid/5060634207613616129</v>
  </rv>
  <rv s="0">
    <v>536870912</v>
    <v>Beaver County</v>
    <v>abf622f4-24f1-2630-5ae8-2d61ff296ea1</v>
    <v>en-US</v>
    <v>Map</v>
  </rv>
  <rv s="2">
    <fb>17.303526999999999</fb>
    <v>13</v>
  </rv>
  <rv s="3">
    <v>243</v>
    <v>11</v>
    <v>1165</v>
    <v>6</v>
    <v>0</v>
    <v>Image of Beaver, Utah</v>
  </rv>
  <rv s="2">
    <fb>38.276400000000002</fb>
    <v>14</v>
  </rv>
  <rv s="0">
    <v>805306368</v>
    <v>Matt Robinson (Mayor)</v>
    <v>d53ef51a-26fc-2108-b14a-9707cd103b23</v>
    <v>en-US</v>
    <v>Generic</v>
  </rv>
  <rv s="4">
    <v>211</v>
  </rv>
  <rv s="5">
    <v>https://www.bing.com/search?q=beaver+city&amp;form=skydnc</v>
    <v>Learn more on Bing</v>
  </rv>
  <rv s="2">
    <fb>-112.639</fb>
    <v>14</v>
  </rv>
  <rv s="2">
    <fb>3592</fb>
    <v>13</v>
  </rv>
  <rv s="12">
    <v>#VALUE!</v>
    <v>en-US</v>
    <v>9afd2203-b625-7a3d-e59c-3f9ad976dd4d</v>
    <v>536870912</v>
    <v>1</v>
    <v>1166</v>
    <v>50</v>
    <v>Beaver, Utah</v>
    <v>9</v>
    <v>10</v>
    <v>Map</v>
    <v>11</v>
    <v>12</v>
    <v>3495</v>
    <v>3552</v>
    <v>3553</v>
    <v>6</v>
    <v>Beaver is a city in, and county seat of, Beaver County in southwestern Utah, United States. The population was 3,592 at the 2020 census, up from the 2010 figure of 3,112.</v>
    <v>3554</v>
    <v>3555</v>
    <v>3557</v>
    <v>3558</v>
    <v>3559</v>
    <v>Beaver, Utah</v>
    <v>3560</v>
    <v>76</v>
    <v>Beaver, Utah</v>
    <v>mdp/vdpid/5060632370776899585</v>
  </rv>
  <rv s="0">
    <v>536870912</v>
    <v>84720</v>
    <v>b5673199-92e5-a27e-df88-ddc53d2c360f</v>
    <v>en-US</v>
    <v>Map</v>
  </rv>
  <rv s="0">
    <v>536870912</v>
    <v>Cedar City</v>
    <v>684ef8d7-195a-e61b-d843-f7c41eb6e682</v>
    <v>en-US</v>
    <v>Map</v>
  </rv>
  <rv s="8">
    <v>#VALUE!</v>
    <v>en-US</v>
    <v>b5673199-92e5-a27e-df88-ddc53d2c360f</v>
    <v>536870912</v>
    <v>1</v>
    <v>1169</v>
    <v>28</v>
    <v>84720</v>
    <v>29</v>
    <v>5</v>
    <v>Map</v>
    <v>3563</v>
    <v>84720 is a postal code in Cedar City, Utah, United States</v>
    <v>84720</v>
    <v>84720</v>
    <v>mdp/vdpid/5060833666096168961</v>
  </rv>
  <rv s="0">
    <v>536870912</v>
    <v>Iron County</v>
    <v>559b9f9b-a848-64f3-b535-fbbc47aded12</v>
    <v>en-US</v>
    <v>Map</v>
  </rv>
  <rv s="2">
    <fb>93.114355000000003</fb>
    <v>13</v>
  </rv>
  <rv s="3">
    <v>244</v>
    <v>11</v>
    <v>1170</v>
    <v>6</v>
    <v>0</v>
    <v>Image of Cedar City, Utah</v>
  </rv>
  <rv s="2">
    <fb>37.682499999999997</fb>
    <v>14</v>
  </rv>
  <rv s="0">
    <v>805306368</v>
    <v>Garth Green (Mayor)</v>
    <v>052597de-115a-eb15-b329-52a7394ecfaf</v>
    <v>en-US</v>
    <v>Generic</v>
  </rv>
  <rv s="4">
    <v>212</v>
  </rv>
  <rv s="5">
    <v>https://www.bing.com/search?q=cedar+city+utah&amp;form=skydnc</v>
    <v>Learn more on Bing</v>
  </rv>
  <rv s="2">
    <fb>-113.07444444444</fb>
    <v>14</v>
  </rv>
  <rv s="2">
    <fb>35235</fb>
    <v>13</v>
  </rv>
  <rv s="12">
    <v>#VALUE!</v>
    <v>en-US</v>
    <v>684ef8d7-195a-e61b-d843-f7c41eb6e682</v>
    <v>536870912</v>
    <v>1</v>
    <v>1171</v>
    <v>50</v>
    <v>Cedar City, Utah</v>
    <v>9</v>
    <v>10</v>
    <v>Map</v>
    <v>11</v>
    <v>12</v>
    <v>3495</v>
    <v>3565</v>
    <v>3566</v>
    <v>6</v>
    <v>Cedar City is the largest city in Iron County, Utah, United States. Located 250 miles south of Salt Lake City, it is 170 miles north of Las Vegas on Interstate 15. Southern Utah University is located in Cedar City. It is the home of the Utah ...</v>
    <v>3567</v>
    <v>3568</v>
    <v>3570</v>
    <v>3571</v>
    <v>3572</v>
    <v>Cedar City, Utah</v>
    <v>3573</v>
    <v>76</v>
    <v>Cedar City, Utah</v>
    <v>mdp/vdpid/5060820809430335489</v>
  </rv>
  <rv s="0">
    <v>536870912</v>
    <v>05301</v>
    <v>336ddadc-3c71-b2d5-75cd-f3d09113ecd9</v>
    <v>en-US</v>
    <v>Map</v>
  </rv>
  <rv s="0">
    <v>536870912</v>
    <v>Brattleboro</v>
    <v>2fd6b696-a799-6f7a-c919-82e579ad719a</v>
    <v>en-US</v>
    <v>Map</v>
  </rv>
  <rv s="8">
    <v>#VALUE!</v>
    <v>en-US</v>
    <v>336ddadc-3c71-b2d5-75cd-f3d09113ecd9</v>
    <v>536870912</v>
    <v>1</v>
    <v>1174</v>
    <v>28</v>
    <v>05301</v>
    <v>29</v>
    <v>5</v>
    <v>Map</v>
    <v>3576</v>
    <v>05301 is a postal code in Brattleboro, Vermont, United States</v>
    <v>05301</v>
    <v>05301</v>
    <v>mdp/vdpid/5488000483127721985</v>
  </rv>
  <rv s="0">
    <v>536870912</v>
    <v>Vermont</v>
    <v>221864cc-447e-4e78-847c-59e485d73bff</v>
    <v>en-US</v>
    <v>Map</v>
  </rv>
  <rv s="0">
    <v>536870912</v>
    <v>Windham County, Vermont</v>
    <v>9cfb16fe-9ba4-3915-9c25-34cc6809baff</v>
    <v>en-US</v>
    <v>Map</v>
  </rv>
  <rv s="2">
    <fb>83.915614774900007</fb>
    <v>13</v>
  </rv>
  <rv s="3">
    <v>245</v>
    <v>11</v>
    <v>1176</v>
    <v>6</v>
    <v>0</v>
    <v>Image of Brattleboro, Vermont</v>
  </rv>
  <rv s="2">
    <fb>42.861944444444397</fb>
    <v>14</v>
  </rv>
  <rv s="5">
    <v>https://www.bing.com/search?q=brattleboro+vermont&amp;form=skydnc</v>
    <v>Learn more on Bing</v>
  </rv>
  <rv s="2">
    <fb>-72.614444444444402</fb>
    <v>14</v>
  </rv>
  <rv s="2">
    <fb>12184</fb>
    <v>13</v>
  </rv>
  <rv s="14">
    <v>#VALUE!</v>
    <v>en-US</v>
    <v>2fd6b696-a799-6f7a-c919-82e579ad719a</v>
    <v>536870912</v>
    <v>1</v>
    <v>1177</v>
    <v>95</v>
    <v>Brattleboro, Vermont</v>
    <v>9</v>
    <v>10</v>
    <v>Map</v>
    <v>11</v>
    <v>12</v>
    <v>3578</v>
    <v>3579</v>
    <v>3580</v>
    <v>6</v>
    <v>Brattleboro, originally Brattleborough, is a town in Windham County, Vermont, United States, located about 10 miles north of the Massachusetts state line at the confluence of Vermont's West River and Connecticut. With a 2022 Census population of ...</v>
    <v>3581</v>
    <v>3582</v>
    <v>3583</v>
    <v>3584</v>
    <v>Brattleboro, Vermont</v>
    <v>3585</v>
    <v>564</v>
    <v>Brattleboro, Vermont</v>
    <v>mdp/vdpid/5487952209624694785</v>
  </rv>
  <rv s="2">
    <fb>24923</fb>
    <v>13</v>
  </rv>
  <rv s="2">
    <fb>1771</fb>
    <v>13</v>
  </rv>
  <rv s="0">
    <v>536870912</v>
    <v>Montpelier</v>
    <v>6a01399d-d09a-4bda-4500-012bb3271e9d</v>
    <v>en-US</v>
    <v>Map</v>
  </rv>
  <rv s="2">
    <fb>257167</fb>
    <v>13</v>
  </rv>
  <rv s="2">
    <fb>329525</fb>
    <v>13</v>
  </rv>
  <rv s="3">
    <v>246</v>
    <v>11</v>
    <v>1178</v>
    <v>6</v>
    <v>0</v>
    <v>Image of Vermont</v>
  </rv>
  <rv s="0">
    <v>536870912</v>
    <v>Burlington</v>
    <v>eebf9ffb-0254-aae7-1bdd-23d4e654a053</v>
    <v>en-US</v>
    <v>Map</v>
  </rv>
  <rv s="0">
    <v>805306368</v>
    <v>Phil Scott (Governor)</v>
    <v>f903a590-d3d7-9d9c-6429-b38ae1a17c71</v>
    <v>en-US</v>
    <v>Generic</v>
  </rv>
  <rv s="0">
    <v>805306368</v>
    <v>David Zuckerman (Lieutenant governor)</v>
    <v>593a79de-e64e-d8c1-ce80-0745a733517b</v>
    <v>en-US</v>
    <v>Generic</v>
  </rv>
  <rv s="4">
    <v>213</v>
  </rv>
  <rv s="5">
    <v>https://www.bing.com/search?q=vermont&amp;form=skydnc</v>
    <v>Learn more on Bing</v>
  </rv>
  <rv s="2">
    <fb>895</fb>
    <v>22</v>
  </rv>
  <rv s="2">
    <fb>55176</fb>
    <v>22</v>
  </rv>
  <rv s="2">
    <fb>217500</fb>
    <v>22</v>
  </rv>
  <rv s="2">
    <fb>643077</fb>
    <v>13</v>
  </rv>
  <rv s="2">
    <fb>0.36</fb>
    <v>24</v>
  </rv>
  <rv s="2">
    <fb>4.2999999999999997E-2</fb>
    <v>24</v>
  </rv>
  <rv s="2">
    <fb>0.66599999999999993</fb>
    <v>24</v>
  </rv>
  <rv s="2">
    <fb>0.1</fb>
    <v>24</v>
  </rv>
  <rv s="2">
    <fb>0.94799999999999995</fb>
    <v>24</v>
  </rv>
  <rv s="19">
    <v>#VALUE!</v>
    <v>en-US</v>
    <v>221864cc-447e-4e78-847c-59e485d73bff</v>
    <v>536870912</v>
    <v>1</v>
    <v>1181</v>
    <v>451</v>
    <v>Vermont</v>
    <v>9</v>
    <v>10</v>
    <v>Map</v>
    <v>11</v>
    <v>452</v>
    <v>US-VT</v>
    <v>3587</v>
    <v>3588</v>
    <v>3589</v>
    <v>6</v>
    <v>Vermont is a state in the New England region of the Northeastern United States. It borders Massachusetts to the south, New Hampshire to the east, New York to the west, and the Canadian province of Quebec to the north. As of the 2020 U.S. census, ...</v>
    <v>3590</v>
    <v>3591</v>
    <v>3592</v>
    <v>3593</v>
    <v>3596</v>
    <v>3597</v>
    <v>3598</v>
    <v>3599</v>
    <v>3600</v>
    <v>Vermont</v>
    <v>1384</v>
    <v>3601</v>
    <v>917</v>
    <v>2260</v>
    <v>1068</v>
    <v>44</v>
    <v>3602</v>
    <v>3522</v>
    <v>3603</v>
    <v>1165</v>
    <v>1164</v>
    <v>3604</v>
    <v>3605</v>
    <v>925</v>
    <v>2078</v>
    <v>1393</v>
    <v>3606</v>
    <v>564</v>
    <v>Vermont</v>
    <v>mdp/vdpid/35022</v>
  </rv>
  <rv s="0">
    <v>536870912</v>
    <v>05478</v>
    <v>c41ecc6b-866f-52da-f724-26668cb79f9f</v>
    <v>en-US</v>
    <v>Map</v>
  </rv>
  <rv s="0">
    <v>536870912</v>
    <v>St. Albans</v>
    <v>21dacff8-9fef-484d-ac74-1c3c8ba16dbe</v>
    <v>en-US</v>
    <v>Map</v>
  </rv>
  <rv s="9">
    <v>#VALUE!</v>
    <v>en-US</v>
    <v>c41ecc6b-866f-52da-f724-26668cb79f9f</v>
    <v>536870912</v>
    <v>1</v>
    <v>32</v>
    <v>05478</v>
    <v>29</v>
    <v>5</v>
    <v>Map</v>
    <v>3609</v>
    <v>05478 is a postal code in St. Albans, Vermont, United States</v>
    <v>05478</v>
    <v>05478</v>
    <v>mdp/vdpid/5487641739575427073</v>
  </rv>
  <rv s="0">
    <v>536870912</v>
    <v>Franklin County</v>
    <v>6d11d14a-a404-4d23-5d3f-3424c9067d8f</v>
    <v>en-US</v>
    <v>Map</v>
  </rv>
  <rv s="2">
    <fb>5.2511130000000001</fb>
    <v>13</v>
  </rv>
  <rv s="3">
    <v>247</v>
    <v>11</v>
    <v>1182</v>
    <v>6</v>
    <v>0</v>
    <v>Image of St. Albans (city), Vermont</v>
  </rv>
  <rv s="2">
    <fb>44.809699999999999</fb>
    <v>14</v>
  </rv>
  <rv s="0">
    <v>805306368</v>
    <v>Tim Smith (Mayor)</v>
    <v>74591c27-e5d4-fd8e-79fb-e9b5b4cbff15</v>
    <v>en-US</v>
    <v>Generic</v>
  </rv>
  <rv s="4">
    <v>214</v>
  </rv>
  <rv s="5">
    <v>https://www.bing.com/search?q=st.+albans+city+vermont&amp;form=skydnc</v>
    <v>Learn more on Bing</v>
  </rv>
  <rv s="2">
    <fb>-73.087199999999996</fb>
    <v>14</v>
  </rv>
  <rv s="2">
    <fb>6877</fb>
    <v>13</v>
  </rv>
  <rv s="12">
    <v>#VALUE!</v>
    <v>en-US</v>
    <v>21dacff8-9fef-484d-ac74-1c3c8ba16dbe</v>
    <v>536870912</v>
    <v>1</v>
    <v>1183</v>
    <v>50</v>
    <v>St. Albans (city), Vermont</v>
    <v>9</v>
    <v>10</v>
    <v>Map</v>
    <v>11</v>
    <v>12</v>
    <v>3578</v>
    <v>3611</v>
    <v>3612</v>
    <v>6</v>
    <v>St. Albans is the only city in and the seat of Franklin County, Vermont, United States. At the 2020 census, the city population was 6,877. St. Albans City is completely surrounded by St. Albans Town, which is a separate municipality. The city is ...</v>
    <v>3613</v>
    <v>3614</v>
    <v>3616</v>
    <v>3617</v>
    <v>3618</v>
    <v>St. Albans (city), Vermont</v>
    <v>3619</v>
    <v>564</v>
    <v>St. Albans (city), Vermont</v>
    <v>mdp/vdpid/5487640601677529089</v>
  </rv>
  <rv s="0">
    <v>536870912</v>
    <v>05641</v>
    <v>7df39016-3cbc-9ce8-1a1b-854005e78e31</v>
    <v>en-US</v>
    <v>Map</v>
  </rv>
  <rv s="0">
    <v>536870912</v>
    <v>Barre</v>
    <v>7715a94f-e55d-54cb-6531-db139b1acc3a</v>
    <v>en-US</v>
    <v>Map</v>
  </rv>
  <rv s="9">
    <v>#VALUE!</v>
    <v>en-US</v>
    <v>7df39016-3cbc-9ce8-1a1b-854005e78e31</v>
    <v>536870912</v>
    <v>1</v>
    <v>32</v>
    <v>05641</v>
    <v>29</v>
    <v>5</v>
    <v>Map</v>
    <v>3622</v>
    <v>05641 is a postal code in Barre, Vermont, United States</v>
    <v>05641</v>
    <v>05641</v>
    <v>mdp/vdpid/5487746263510155265</v>
  </rv>
  <rv s="0">
    <v>536870912</v>
    <v>Washington County</v>
    <v>389980fa-ca76-2486-491f-3ac1309ee31c</v>
    <v>en-US</v>
    <v>Map</v>
  </rv>
  <rv s="2">
    <fb>10.305346999999999</fb>
    <v>13</v>
  </rv>
  <rv s="3">
    <v>248</v>
    <v>11</v>
    <v>1184</v>
    <v>6</v>
    <v>0</v>
    <v>Image of Barre (city), Vermont</v>
  </rv>
  <rv s="2">
    <fb>44.1996647</fb>
    <v>14</v>
  </rv>
  <rv s="0">
    <v>805306368</v>
    <v>Jacob Hemmerick (Mayor)</v>
    <v>50f3f60b-b4ce-f1ba-22aa-7752e76a9161</v>
    <v>en-US</v>
    <v>Generic</v>
  </rv>
  <rv s="4">
    <v>215</v>
  </rv>
  <rv s="5">
    <v>https://www.bing.com/search?q=barre+city+vermont&amp;form=skydnc</v>
    <v>Learn more on Bing</v>
  </rv>
  <rv s="2">
    <fb>-72.508318799999998</fb>
    <v>14</v>
  </rv>
  <rv s="2">
    <fb>8491</fb>
    <v>13</v>
  </rv>
  <rv s="6">
    <v>#VALUE!</v>
    <v>en-US</v>
    <v>7715a94f-e55d-54cb-6531-db139b1acc3a</v>
    <v>536870912</v>
    <v>1</v>
    <v>1185</v>
    <v>8</v>
    <v>Barre (city), Vermont</v>
    <v>9</v>
    <v>10</v>
    <v>Map</v>
    <v>11</v>
    <v>12</v>
    <v>3578</v>
    <v>3624</v>
    <v>3625</v>
    <v>6</v>
    <v>Barre is the most populous city in Washington County, Vermont, United States. As of the 2020 census, the municipal population was 8,491. Popularly referred to as "Barre City", it is almost completely surrounded by "Barre Town", which is a ...</v>
    <v>3626</v>
    <v>3627</v>
    <v>3629</v>
    <v>3630</v>
    <v>3631</v>
    <v>Barre (city), Vermont</v>
    <v>3632</v>
    <v>Barre (city), Vermont</v>
    <v>mdp/vdpid/5487719177399566349</v>
  </rv>
  <rv s="2">
    <fb>1800.04173668</fb>
    <v>13</v>
  </rv>
  <rv s="3">
    <v>249</v>
    <v>11</v>
    <v>1187</v>
    <v>6</v>
    <v>0</v>
    <v>Image of Washington County, Vermont</v>
  </rv>
  <rv s="0">
    <v>536870912</v>
    <v>Barre (city), Vermont</v>
    <v>7715a94f-e55d-54cb-6531-db139b1acc3a</v>
    <v>en-US</v>
    <v>Map</v>
  </rv>
  <rv s="5">
    <v>https://www.bing.com/search?q=washington+county+vermont&amp;form=skydnc</v>
    <v>Learn more on Bing</v>
  </rv>
  <rv s="2">
    <fb>59807</fb>
    <v>13</v>
  </rv>
  <rv s="28">
    <v>#VALUE!</v>
    <v>en-US</v>
    <v>389980fa-ca76-2486-491f-3ac1309ee31c</v>
    <v>536870912</v>
    <v>1</v>
    <v>1188</v>
    <v>1189</v>
    <v>Washington County, Vermont</v>
    <v>9</v>
    <v>10</v>
    <v>Map</v>
    <v>11</v>
    <v>12</v>
    <v>3578</v>
    <v>3634</v>
    <v>6</v>
    <v>Washington County is a county located in the U.S. state of Vermont. Named after George Washington, its shire town is the city of Montpelier and the most populous municipality is the city of Barre. As of the 2020 census, the population was ...</v>
    <v>3635</v>
    <v>3636</v>
    <v>3637</v>
    <v>Washington County, Vermont</v>
    <v>3638</v>
    <v>Washington County, Vermont</v>
    <v>mdp/vdpid/10037761</v>
  </rv>
  <rv s="0">
    <v>536870912</v>
    <v>22841</v>
    <v>2d491703-2398-a6a2-e484-b96d5884af55</v>
    <v>en-US</v>
    <v>Map</v>
  </rv>
  <rv s="0">
    <v>536870912</v>
    <v>Mount Crawford</v>
    <v>4469ae07-ee06-9cce-e70f-19d719e9ea3b</v>
    <v>en-US</v>
    <v>Map</v>
  </rv>
  <rv s="8">
    <v>#VALUE!</v>
    <v>en-US</v>
    <v>2d491703-2398-a6a2-e484-b96d5884af55</v>
    <v>536870912</v>
    <v>1</v>
    <v>1191</v>
    <v>28</v>
    <v>22841</v>
    <v>29</v>
    <v>5</v>
    <v>Map</v>
    <v>3641</v>
    <v>22841 is a postal code in Mount Crawford, Virginia, United States</v>
    <v>22841</v>
    <v>22841</v>
    <v>mdp/vdpid/5483970645857402881</v>
  </rv>
  <rv s="0">
    <v>536870912</v>
    <v>Virginia</v>
    <v>7eee9976-e8a7-472c-ada1-007208abd678</v>
    <v>en-US</v>
    <v>Map</v>
  </rv>
  <rv s="0">
    <v>536870912</v>
    <v>Rockingham County</v>
    <v>f8aeb54b-066c-ea0e-299f-9fc30bef45d1</v>
    <v>en-US</v>
    <v>Map</v>
  </rv>
  <rv s="2">
    <fb>1.296627</fb>
    <v>13</v>
  </rv>
  <rv s="3">
    <v>250</v>
    <v>11</v>
    <v>1192</v>
    <v>6</v>
    <v>0</v>
    <v>Image of Mount Crawford, Virginia</v>
  </rv>
  <rv s="2">
    <fb>38.356900000000003</fb>
    <v>14</v>
  </rv>
  <rv s="5">
    <v>https://www.bing.com/search?q=mount+crawford+virginia&amp;form=skydnc</v>
    <v>Learn more on Bing</v>
  </rv>
  <rv s="2">
    <fb>-78.941900000000004</fb>
    <v>14</v>
  </rv>
  <rv s="2">
    <fb>439</fb>
    <v>13</v>
  </rv>
  <rv s="15">
    <v>#VALUE!</v>
    <v>en-US</v>
    <v>4469ae07-ee06-9cce-e70f-19d719e9ea3b</v>
    <v>536870912</v>
    <v>1</v>
    <v>1193</v>
    <v>112</v>
    <v>Mount Crawford, Virginia</v>
    <v>9</v>
    <v>10</v>
    <v>Map</v>
    <v>11</v>
    <v>12</v>
    <v>3643</v>
    <v>3644</v>
    <v>3645</v>
    <v>6</v>
    <v>Mount Crawford is a town in Rockingham County, Virginia, United States. It is included in the Harrisonburg Metropolitan Statistical Area, and the town's population was 433 at the 2010 census.</v>
    <v>3646</v>
    <v>3647</v>
    <v>3648</v>
    <v>3649</v>
    <v>Mount Crawford, Virginia</v>
    <v>3650</v>
    <v>Mount Crawford, Virginia</v>
    <v>mdp/vdpid/5483957099228561409</v>
  </rv>
  <rv s="2">
    <fb>110862</fb>
    <v>13</v>
  </rv>
  <rv s="2">
    <fb>31132</fb>
    <v>13</v>
  </rv>
  <rv s="0">
    <v>536870912</v>
    <v>Richmond</v>
    <v>59263810-6a82-4930-943c-1fa0693b17b0</v>
    <v>en-US</v>
    <v>Map</v>
  </rv>
  <rv s="2">
    <fb>3062783</fb>
    <v>13</v>
  </rv>
  <rv s="2">
    <fb>3491054</fb>
    <v>13</v>
  </rv>
  <rv s="3">
    <v>251</v>
    <v>11</v>
    <v>1194</v>
    <v>6</v>
    <v>0</v>
    <v>Image of Virginia</v>
  </rv>
  <rv s="0">
    <v>536870912</v>
    <v>Virginia Beach</v>
    <v>6f1fd4dd-40ef-4ec3-989c-108c9b444996</v>
    <v>en-US</v>
    <v>Map</v>
  </rv>
  <rv s="0">
    <v>805306368</v>
    <v>Glenn Youngkin (Governor)</v>
    <v>b2cd9b8a-2e1b-ec73-3904-5c2f449bdf27</v>
    <v>en-US</v>
    <v>Generic</v>
  </rv>
  <rv s="0">
    <v>805306368</v>
    <v>Winsome Sears (Lieutenant governor)</v>
    <v>a590d049-99df-2c4d-8b48-583d259e49b9</v>
    <v>en-US</v>
    <v>Generic</v>
  </rv>
  <rv s="4">
    <v>216</v>
  </rv>
  <rv s="5">
    <v>https://www.bing.com/search?q=virginia&amp;form=skydnc</v>
    <v>Learn more on Bing</v>
  </rv>
  <rv s="2">
    <fb>1116</fb>
    <v>22</v>
  </rv>
  <rv s="2">
    <fb>65015</fb>
    <v>22</v>
  </rv>
  <rv s="2">
    <fb>245000</fb>
    <v>22</v>
  </rv>
  <rv s="2">
    <fb>2.62</fb>
    <v>23</v>
  </rv>
  <rv s="2">
    <fb>8631393</fb>
    <v>13</v>
  </rv>
  <rv s="2">
    <fb>5.0999999999999997E-2</fb>
    <v>24</v>
  </rv>
  <rv s="2">
    <fb>0.36299999999999999</fb>
    <v>24</v>
  </rv>
  <rv s="2">
    <fb>0.88300000000000001</fb>
    <v>24</v>
  </rv>
  <rv s="2">
    <fb>0.64700000000000002</fb>
    <v>24</v>
  </rv>
  <rv s="2">
    <fb>0.70200000000000007</fb>
    <v>24</v>
  </rv>
  <rv s="13">
    <v>#VALUE!</v>
    <v>en-US</v>
    <v>7eee9976-e8a7-472c-ada1-007208abd678</v>
    <v>536870912</v>
    <v>1</v>
    <v>1197</v>
    <v>55</v>
    <v>Virginia</v>
    <v>9</v>
    <v>10</v>
    <v>Map</v>
    <v>11</v>
    <v>21</v>
    <v>US-VA</v>
    <v>3652</v>
    <v>3653</v>
    <v>3654</v>
    <v>6</v>
    <v>Virginia, officially the Commonwealth of Virginia, is a state in the Southeastern and Mid-Atlantic regions of the United States between the Atlantic Coast and the Appalachian Mountains. The state's capital is Richmond and its most populous city ...</v>
    <v>3655</v>
    <v>3656</v>
    <v>3657</v>
    <v>3658</v>
    <v>3661</v>
    <v>3662</v>
    <v>3663</v>
    <v>3664</v>
    <v>3665</v>
    <v>Virginia</v>
    <v>29</v>
    <v>3666</v>
    <v>3667</v>
    <v>3668</v>
    <v>918</v>
    <v>552</v>
    <v>217</v>
    <v>3669</v>
    <v>622</v>
    <v>2922</v>
    <v>3670</v>
    <v>812</v>
    <v>3671</v>
    <v>42</v>
    <v>1702</v>
    <v>465</v>
    <v>772</v>
    <v>808</v>
    <v>3672</v>
    <v>Virginia</v>
    <v>mdp/vdpid/35364</v>
  </rv>
  <rv s="0">
    <v>536870912</v>
    <v>24482</v>
    <v>3bfaf5a1-c9fb-0730-e88a-da96dc797f19</v>
    <v>en-US</v>
    <v>Map</v>
  </rv>
  <rv s="0">
    <v>536870912</v>
    <v>Verona</v>
    <v>9327ed96-b331-08d9-fcc7-f11738bbdfe3</v>
    <v>en-US</v>
    <v>Map</v>
  </rv>
  <rv s="9">
    <v>#VALUE!</v>
    <v>en-US</v>
    <v>3bfaf5a1-c9fb-0730-e88a-da96dc797f19</v>
    <v>536870912</v>
    <v>1</v>
    <v>32</v>
    <v>24482</v>
    <v>29</v>
    <v>5</v>
    <v>Map</v>
    <v>3675</v>
    <v>24482 is a postal code in Verona, Virginia, United States</v>
    <v>24482</v>
    <v>24482</v>
    <v>mdp/vdpid/5483970193224892417</v>
  </rv>
  <rv s="0">
    <v>536870912</v>
    <v>Augusta County</v>
    <v>4c6dd260-9598-725a-6498-9b0eda285c4f</v>
    <v>en-US</v>
    <v>Map</v>
  </rv>
  <rv s="2">
    <fb>19.699563999999999</fb>
    <v>13</v>
  </rv>
  <rv s="3">
    <v>252</v>
    <v>11</v>
    <v>1198</v>
    <v>6</v>
    <v>0</v>
    <v>Image of Verona, Virginia</v>
  </rv>
  <rv s="2">
    <fb>38.196899999999999</fb>
    <v>14</v>
  </rv>
  <rv s="5">
    <v>https://www.bing.com/search?q=verona+virginia&amp;form=skydnc</v>
    <v>Learn more on Bing</v>
  </rv>
  <rv s="2">
    <fb>-79.003100000000003</fb>
    <v>14</v>
  </rv>
  <rv s="2">
    <fb>4398</fb>
    <v>13</v>
  </rv>
  <rv s="15">
    <v>#VALUE!</v>
    <v>en-US</v>
    <v>9327ed96-b331-08d9-fcc7-f11738bbdfe3</v>
    <v>536870912</v>
    <v>1</v>
    <v>1199</v>
    <v>112</v>
    <v>Verona, Virginia</v>
    <v>9</v>
    <v>10</v>
    <v>Map</v>
    <v>11</v>
    <v>12</v>
    <v>3643</v>
    <v>3677</v>
    <v>3678</v>
    <v>6</v>
    <v>Verona is a census-designated place in Augusta County, Virginia, United States. The population was 4,239 at the 2010 census. It is part of the Staunton–Waynesboro Micropolitan Statistical Area.</v>
    <v>3679</v>
    <v>3680</v>
    <v>3681</v>
    <v>3682</v>
    <v>Verona, Virginia</v>
    <v>3683</v>
    <v>Verona, Virginia</v>
    <v>mdp/vdpid/5483969913515147265</v>
  </rv>
  <rv s="0">
    <v>536870912</v>
    <v>24501</v>
    <v>c8799e14-3ae1-a13d-adbe-e3846565de64</v>
    <v>en-US</v>
    <v>Map</v>
  </rv>
  <rv s="0">
    <v>536870912</v>
    <v>Court House Hill-Downtown Historic District</v>
    <v>f80fa12d-0620-18e3-7e63-0e2c1029a46e</v>
    <v>en-US</v>
    <v>Map</v>
  </rv>
  <rv s="8">
    <v>#VALUE!</v>
    <v>en-US</v>
    <v>c8799e14-3ae1-a13d-adbe-e3846565de64</v>
    <v>536870912</v>
    <v>1</v>
    <v>1201</v>
    <v>28</v>
    <v>24501</v>
    <v>29</v>
    <v>5</v>
    <v>Map</v>
    <v>3686</v>
    <v>24501 is a postal code in Court House Hill-Downtown Historic District, Virginia, United States</v>
    <v>24501</v>
    <v>24501</v>
    <v>mdp/vdpid/5484179169656963073</v>
  </rv>
  <rv s="0">
    <v>536870912</v>
    <v>Lynchburg</v>
    <v>4b333a50-8576-4884-8999-56af393cc3de</v>
    <v>en-US</v>
    <v>Map</v>
  </rv>
  <rv s="2">
    <fb>3.0352500000000001E-2</fb>
    <v>13</v>
  </rv>
  <rv s="3">
    <v>253</v>
    <v>11</v>
    <v>1203</v>
    <v>6</v>
    <v>0</v>
    <v>Image of Court House Hill–Downtown Historic District</v>
  </rv>
  <rv s="2">
    <fb>37.414200000000001</fb>
    <v>14</v>
  </rv>
  <rv s="5">
    <v>https://www.bing.com/search?q=court+house+hill-downtown+historic+district+lynchburg+virginia&amp;form=skydnc</v>
    <v>Learn more on Bing</v>
  </rv>
  <rv s="2">
    <fb>-79.143600000000006</fb>
    <v>14</v>
  </rv>
  <rv s="29">
    <v>#VALUE!</v>
    <v>en-US</v>
    <v>f80fa12d-0620-18e3-7e63-0e2c1029a46e</v>
    <v>536870912</v>
    <v>1</v>
    <v>1204</v>
    <v>1205</v>
    <v>Court House Hill–Downtown Historic District</v>
    <v>9</v>
    <v>10</v>
    <v>Map</v>
    <v>11</v>
    <v>1206</v>
    <v>3643</v>
    <v>3688</v>
    <v>3689</v>
    <v>6</v>
    <v>The Court House Hill–Downtown Historic District is a national historic district located in Lynchburg, Virginia. The area is situated on a promontory overlooking the Lower Basin Historic District on the south bank of the James River. The ...</v>
    <v>3690</v>
    <v>3691</v>
    <v>3692</v>
    <v>3693</v>
    <v>Court House Hill–Downtown Historic District</v>
    <v>Court House Hill–Downtown Historic District</v>
    <v>mdp/vdpid/5484177102871724033</v>
  </rv>
  <rv s="0">
    <v>536870912</v>
    <v>98005</v>
    <v>02e972be-d685-06ed-649a-984c146b423d</v>
    <v>en-US</v>
    <v>Map</v>
  </rv>
  <rv s="0">
    <v>536870912</v>
    <v>Bellevue</v>
    <v>a2e3a3eb-b83e-42f0-bf19-95b4c4c9d3c0</v>
    <v>en-US</v>
    <v>Map</v>
  </rv>
  <rv s="8">
    <v>#VALUE!</v>
    <v>en-US</v>
    <v>02e972be-d685-06ed-649a-984c146b423d</v>
    <v>536870912</v>
    <v>1</v>
    <v>1209</v>
    <v>28</v>
    <v>98005</v>
    <v>29</v>
    <v>5</v>
    <v>Map</v>
    <v>3696</v>
    <v>98005 is a postal code in Bellevue, Washington, United States</v>
    <v>98005</v>
    <v>98005</v>
    <v>mdp/vdpid/4860656051583713281</v>
  </rv>
  <rv s="0">
    <v>536870912</v>
    <v>Washington</v>
    <v>982ad551-fd5d-45df-bd70-bf704dd576e4</v>
    <v>en-US</v>
    <v>Map</v>
  </rv>
  <rv s="0">
    <v>536870912</v>
    <v>King County</v>
    <v>54389684-d1e7-09ad-33b0-d0587d219a6e</v>
    <v>en-US</v>
    <v>Map</v>
  </rv>
  <rv s="2">
    <fb>87.361943999999994</fb>
    <v>13</v>
  </rv>
  <rv s="3">
    <v>254</v>
    <v>11</v>
    <v>1210</v>
    <v>6</v>
    <v>0</v>
    <v>Image of Bellevue, Washington</v>
  </rv>
  <rv s="2">
    <fb>47.614444444444402</fb>
    <v>14</v>
  </rv>
  <rv s="0">
    <v>805306368</v>
    <v>Lynne Robinson (Mayor)</v>
    <v>ee3be9ae-fefa-e537-a5d4-25ef03f789bc</v>
    <v>en-US</v>
    <v>Generic</v>
  </rv>
  <rv s="4">
    <v>217</v>
  </rv>
  <rv s="5">
    <v>https://www.bing.com/search?q=bellevue+washington&amp;form=skydnc</v>
    <v>Learn more on Bing</v>
  </rv>
  <rv s="2">
    <fb>-122.1925</fb>
    <v>14</v>
  </rv>
  <rv s="2">
    <fb>151854</fb>
    <v>13</v>
  </rv>
  <rv s="12">
    <v>#VALUE!</v>
    <v>en-US</v>
    <v>a2e3a3eb-b83e-42f0-bf19-95b4c4c9d3c0</v>
    <v>536870912</v>
    <v>1</v>
    <v>1211</v>
    <v>50</v>
    <v>Bellevue, Washington</v>
    <v>9</v>
    <v>10</v>
    <v>Map</v>
    <v>11</v>
    <v>12</v>
    <v>3698</v>
    <v>3699</v>
    <v>3700</v>
    <v>6</v>
    <v>Bellevue is a city in the Eastside region of King County, Washington, United States, located across Lake Washington from Seattle. It is the third-largest city in the Seattle metropolitan area, and the fifth-largest city in Washington. It has ...</v>
    <v>3701</v>
    <v>3702</v>
    <v>3704</v>
    <v>3705</v>
    <v>3706</v>
    <v>Bellevue, Washington</v>
    <v>3707</v>
    <v>195</v>
    <v>Bellevue, Washington</v>
    <v>mdp/vdpid/4860655842355052546</v>
  </rv>
  <rv s="2">
    <fb>184827</fb>
    <v>13</v>
  </rv>
  <rv s="2">
    <fb>44077</fb>
    <v>13</v>
  </rv>
  <rv s="0">
    <v>536870912</v>
    <v>Olympia</v>
    <v>25db44e7-f2cd-390a-3d28-310cf208511a</v>
    <v>en-US</v>
    <v>Map</v>
  </rv>
  <rv s="2">
    <fb>2668912</fb>
    <v>13</v>
  </rv>
  <rv s="2">
    <fb>3025685</fb>
    <v>13</v>
  </rv>
  <rv s="3">
    <v>255</v>
    <v>11</v>
    <v>1212</v>
    <v>6</v>
    <v>0</v>
    <v>Image of Washington</v>
  </rv>
  <rv s="0">
    <v>536870912</v>
    <v>Seattle</v>
    <v>5fbba6b8-85e1-4d41-9444-d9055436e473</v>
    <v>en-US</v>
    <v>Map</v>
  </rv>
  <rv s="0">
    <v>805306368</v>
    <v>Jay Inslee (Governor)</v>
    <v>5e694b9e-05cf-64fc-d3b6-fb4e84e5137f</v>
    <v>en-US</v>
    <v>Generic</v>
  </rv>
  <rv s="0">
    <v>805306368</v>
    <v>Denny Heck (Lieutenant governor)</v>
    <v>6546aa9c-5751-8959-d6c9-87392e9c5388</v>
    <v>en-US</v>
    <v>Generic</v>
  </rv>
  <rv s="0">
    <v>805306368</v>
    <v>Patty Murray (Senate)</v>
    <v>a41f4cf0-ea3a-051a-5f08-9a4a37c32c6f</v>
    <v>en-US</v>
    <v>Generic</v>
  </rv>
  <rv s="0">
    <v>805306368</v>
    <v>Maria Cantwell (Senate)</v>
    <v>3ef88fef-4a71-bcf5-79f4-52533d720553</v>
    <v>en-US</v>
    <v>Generic</v>
  </rv>
  <rv s="4">
    <v>218</v>
  </rv>
  <rv s="5">
    <v>https://www.bing.com/search?q=washington+state&amp;form=skydnc</v>
    <v>Learn more on Bing</v>
  </rv>
  <rv s="2">
    <fb>1014</fb>
    <v>22</v>
  </rv>
  <rv s="2">
    <fb>61062</fb>
    <v>22</v>
  </rv>
  <rv s="2">
    <fb>259500</fb>
    <v>22</v>
  </rv>
  <rv s="2">
    <fb>7705281</fb>
    <v>13</v>
  </rv>
  <rv s="2">
    <fb>0.14400000000000002</fb>
    <v>24</v>
  </rv>
  <rv s="2">
    <fb>1.9E-2</fb>
    <v>25</v>
  </rv>
  <rv s="2">
    <fb>0.32899999999999996</fb>
    <v>24</v>
  </rv>
  <rv s="2">
    <fb>0.13400000000000001</fb>
    <v>24</v>
  </rv>
  <rv s="2">
    <fb>0.90400000000000003</fb>
    <v>24</v>
  </rv>
  <rv s="2">
    <fb>0.124</fb>
    <v>24</v>
  </rv>
  <rv s="2">
    <fb>0.63500000000000001</fb>
    <v>24</v>
  </rv>
  <rv s="2">
    <fb>0.80299999999999994</fb>
    <v>24</v>
  </rv>
  <rv s="21">
    <v>#VALUE!</v>
    <v>en-US</v>
    <v>982ad551-fd5d-45df-bd70-bf704dd576e4</v>
    <v>536870912</v>
    <v>1</v>
    <v>1215</v>
    <v>697</v>
    <v>Washington</v>
    <v>9</v>
    <v>10</v>
    <v>Map</v>
    <v>11</v>
    <v>21</v>
    <v>US-WA</v>
    <v>3709</v>
    <v>3710</v>
    <v>3711</v>
    <v>6</v>
    <v>Washington, officially the State of Washington, is a state in the Pacific Northwest region of the United States. It is often referred to as Washington state to distinguish it from the national capital, both named for George Washington. ...</v>
    <v>3712</v>
    <v>3713</v>
    <v>3714</v>
    <v>3715</v>
    <v>3720</v>
    <v>3721</v>
    <v>3722</v>
    <v>3723</v>
    <v>3724</v>
    <v>Washington</v>
    <v>3137</v>
    <v>3725</v>
    <v>124</v>
    <v>3726</v>
    <v>3727</v>
    <v>124</v>
    <v>3728</v>
    <v>1699</v>
    <v>3729</v>
    <v>3730</v>
    <v>3731</v>
    <v>3732</v>
    <v>1848</v>
    <v>2076</v>
    <v>553</v>
    <v>2261</v>
    <v>467</v>
    <v>3733</v>
    <v>Washington</v>
    <v>mdp/vdpid/35841</v>
  </rv>
  <rv s="2">
    <fb>369.24361399999998</fb>
    <v>13</v>
  </rv>
  <rv s="3">
    <v>256</v>
    <v>11</v>
    <v>1216</v>
    <v>6</v>
    <v>0</v>
    <v>Image of Seattle</v>
  </rv>
  <rv s="2">
    <fb>47.606209999999997</fb>
    <v>14</v>
  </rv>
  <rv s="0">
    <v>805306368</v>
    <v>Bruce Harrell (Mayor)</v>
    <v>a3002d35-4b06-4b03-40c7-10b98d6e23f2</v>
    <v>en-US</v>
    <v>Generic</v>
  </rv>
  <rv s="4">
    <v>219</v>
  </rv>
  <rv s="5">
    <v>https://www.bing.com/search?q=seattle&amp;form=skydnc</v>
    <v>Learn more on Bing</v>
  </rv>
  <rv s="2">
    <fb>-122.33207</fb>
    <v>14</v>
  </rv>
  <rv s="2">
    <fb>737015</fb>
    <v>13</v>
  </rv>
  <rv s="12">
    <v>#VALUE!</v>
    <v>en-US</v>
    <v>5fbba6b8-85e1-4d41-9444-d9055436e473</v>
    <v>536870912</v>
    <v>1</v>
    <v>1217</v>
    <v>50</v>
    <v>Seattle</v>
    <v>9</v>
    <v>10</v>
    <v>Map</v>
    <v>11</v>
    <v>12</v>
    <v>3698</v>
    <v>3699</v>
    <v>3735</v>
    <v>6</v>
    <v>Seattle is a seaport city on the West Coast of the United States. It is the seat of King County, Washington. With a 2022 population of 749,256 it is the most populous city in both the state of Washington and the Pacific Northwest region of North ...</v>
    <v>3736</v>
    <v>3737</v>
    <v>3739</v>
    <v>3740</v>
    <v>3741</v>
    <v>Seattle</v>
    <v>3742</v>
    <v>195</v>
    <v>Seattle</v>
    <v>mdp/vdpid/4860655131336638465</v>
  </rv>
  <rv s="0">
    <v>536870912</v>
    <v>98118</v>
    <v>4b05bc03-a30b-8227-e10b-3a89529a0a6e</v>
    <v>en-US</v>
    <v>Map</v>
  </rv>
  <rv s="8">
    <v>#VALUE!</v>
    <v>en-US</v>
    <v>4b05bc03-a30b-8227-e10b-3a89529a0a6e</v>
    <v>536870912</v>
    <v>1</v>
    <v>1220</v>
    <v>28</v>
    <v>98118</v>
    <v>29</v>
    <v>5</v>
    <v>Map</v>
    <v>3715</v>
    <v>98118 is a postal code in Seattle, Washington, United States</v>
    <v>98118</v>
    <v>98118</v>
    <v>mdp/vdpid/4860656399291514881</v>
  </rv>
  <rv s="0">
    <v>536870912</v>
    <v>98264</v>
    <v>dff0e2ea-a265-b340-d2ae-8ffdd15741f6</v>
    <v>en-US</v>
    <v>Map</v>
  </rv>
  <rv s="0">
    <v>536870912</v>
    <v>Lynden</v>
    <v>b7f71830-456f-5445-f29b-ac0d5a1b511b</v>
    <v>en-US</v>
    <v>Map</v>
  </rv>
  <rv s="8">
    <v>#VALUE!</v>
    <v>en-US</v>
    <v>dff0e2ea-a265-b340-d2ae-8ffdd15741f6</v>
    <v>536870912</v>
    <v>1</v>
    <v>1223</v>
    <v>28</v>
    <v>98264</v>
    <v>29</v>
    <v>5</v>
    <v>Map</v>
    <v>3747</v>
    <v>98264 is a postal code in Lynden, Washington, United States</v>
    <v>98264</v>
    <v>98264</v>
    <v>mdp/vdpid/4859729308521857025</v>
  </rv>
  <rv s="0">
    <v>536870912</v>
    <v>Whatcom County</v>
    <v>45a2d4e0-7108-99c1-6f02-859d9c17fa63</v>
    <v>en-US</v>
    <v>Map</v>
  </rv>
  <rv s="2">
    <fb>13.679864</fb>
    <v>13</v>
  </rv>
  <rv s="3">
    <v>257</v>
    <v>11</v>
    <v>1224</v>
    <v>6</v>
    <v>0</v>
    <v>Image of Lynden, Washington</v>
  </rv>
  <rv s="2">
    <fb>48.946666666666999</fb>
    <v>14</v>
  </rv>
  <rv s="0">
    <v>805306368</v>
    <v>Scott Korthuis (Mayor)</v>
    <v>cd7d1e85-4e6b-3a1b-10b4-a3b04626d140</v>
    <v>en-US</v>
    <v>Generic</v>
  </rv>
  <rv s="4">
    <v>220</v>
  </rv>
  <rv s="5">
    <v>https://www.bing.com/search?q=lynden+washington&amp;form=skydnc</v>
    <v>Learn more on Bing</v>
  </rv>
  <rv s="2">
    <fb>-122.45694444444</fb>
    <v>14</v>
  </rv>
  <rv s="2">
    <fb>15749</fb>
    <v>13</v>
  </rv>
  <rv s="12">
    <v>#VALUE!</v>
    <v>en-US</v>
    <v>b7f71830-456f-5445-f29b-ac0d5a1b511b</v>
    <v>536870912</v>
    <v>1</v>
    <v>1225</v>
    <v>50</v>
    <v>Lynden, Washington</v>
    <v>9</v>
    <v>10</v>
    <v>Map</v>
    <v>11</v>
    <v>12</v>
    <v>3698</v>
    <v>3749</v>
    <v>3750</v>
    <v>6</v>
    <v>Lynden is a city in Whatcom County, Washington, United States. It is located 15 miles north of Bellingham, the county seat, and is included in the Bellingham metropolitan area. The city is approximately 5 miles south of the Canada–US border.</v>
    <v>3751</v>
    <v>3752</v>
    <v>3754</v>
    <v>3755</v>
    <v>3756</v>
    <v>Lynden, Washington</v>
    <v>3757</v>
    <v>195</v>
    <v>Lynden, Washington</v>
    <v>mdp/vdpid/4859717169266556929</v>
  </rv>
  <rv s="0">
    <v>536870912</v>
    <v>98532</v>
    <v>535df4b7-840a-4c2c-7ba2-3c9238045a32</v>
    <v>en-US</v>
    <v>Map</v>
  </rv>
  <rv s="0">
    <v>536870912</v>
    <v>Chehalis</v>
    <v>8917ed0d-2687-6906-0888-383b20b7608b</v>
    <v>en-US</v>
    <v>Map</v>
  </rv>
  <rv s="8">
    <v>#VALUE!</v>
    <v>en-US</v>
    <v>535df4b7-840a-4c2c-7ba2-3c9238045a32</v>
    <v>536870912</v>
    <v>1</v>
    <v>1228</v>
    <v>28</v>
    <v>98532</v>
    <v>29</v>
    <v>5</v>
    <v>Map</v>
    <v>3760</v>
    <v>98532 is a postal code in Chehalis, Washington, United States</v>
    <v>98532</v>
    <v>98532</v>
    <v>mdp/vdpid/4860638595746103297</v>
  </rv>
  <rv s="0">
    <v>536870912</v>
    <v>Lewis County</v>
    <v>7bace0a4-5746-5a66-ec73-0ca78587a29b</v>
    <v>en-US</v>
    <v>Map</v>
  </rv>
  <rv s="2">
    <fb>14.390827</fb>
    <v>13</v>
  </rv>
  <rv s="3">
    <v>258</v>
    <v>11</v>
    <v>1229</v>
    <v>6</v>
    <v>0</v>
    <v>Image of Chehalis, Washington</v>
  </rv>
  <rv s="2">
    <fb>46.66</fb>
    <v>14</v>
  </rv>
  <rv s="5">
    <v>https://www.bing.com/search?q=chehalis+washington&amp;form=skydnc</v>
    <v>Learn more on Bing</v>
  </rv>
  <rv s="2">
    <fb>-122.96299999999999</fb>
    <v>14</v>
  </rv>
  <rv s="2">
    <fb>7439</fb>
    <v>13</v>
  </rv>
  <rv s="14">
    <v>#VALUE!</v>
    <v>en-US</v>
    <v>8917ed0d-2687-6906-0888-383b20b7608b</v>
    <v>536870912</v>
    <v>1</v>
    <v>1230</v>
    <v>95</v>
    <v>Chehalis, Washington</v>
    <v>9</v>
    <v>10</v>
    <v>Map</v>
    <v>11</v>
    <v>12</v>
    <v>3698</v>
    <v>3762</v>
    <v>3763</v>
    <v>6</v>
    <v>Chehalis is a city in and the county seat of Lewis County, Washington. The population was 7,439 at the time of the 2020 census. The city is located in the Chehalis valley and is split by I-5 and Washington State Route 6. It is twinned with the ...</v>
    <v>3764</v>
    <v>3765</v>
    <v>3766</v>
    <v>3767</v>
    <v>Chehalis, Washington</v>
    <v>3768</v>
    <v>195</v>
    <v>Chehalis, Washington</v>
    <v>mdp/vdpid/4860634334148689921</v>
  </rv>
  <rv s="0">
    <v>536870912</v>
    <v>98604</v>
    <v>30910a13-07e3-c7ec-5c2d-9c2bc6ae0505</v>
    <v>en-US</v>
    <v>Map</v>
  </rv>
  <rv s="0">
    <v>536870912</v>
    <v>Battle Ground</v>
    <v>41d3c776-b6a5-4bda-e8ed-e3fdae7f8c8f</v>
    <v>en-US</v>
    <v>Map</v>
  </rv>
  <rv s="8">
    <v>#VALUE!</v>
    <v>en-US</v>
    <v>30910a13-07e3-c7ec-5c2d-9c2bc6ae0505</v>
    <v>536870912</v>
    <v>1</v>
    <v>1232</v>
    <v>28</v>
    <v>98604</v>
    <v>29</v>
    <v>5</v>
    <v>Map</v>
    <v>3771</v>
    <v>98604 is a postal code in Battle Ground, Washington, United States</v>
    <v>98604</v>
    <v>98604</v>
    <v>mdp/vdpid/4860861731108290561</v>
  </rv>
  <rv s="0">
    <v>536870912</v>
    <v>Clark County</v>
    <v>834c717b-6b40-bfdf-2de6-3103ef0cdbce</v>
    <v>en-US</v>
    <v>Map</v>
  </rv>
  <rv s="2">
    <fb>21.773022000000001</fb>
    <v>13</v>
  </rv>
  <rv s="3">
    <v>259</v>
    <v>11</v>
    <v>1233</v>
    <v>6</v>
    <v>0</v>
    <v>Image of Battle Ground, Washington</v>
  </rv>
  <rv s="2">
    <fb>45.780555555555999</fb>
    <v>14</v>
  </rv>
  <rv s="0">
    <v>805306368</v>
    <v>Philip Johnson (Mayor)</v>
    <v>a2f27b2d-26a5-9180-f19e-b6644cffe394</v>
    <v>en-US</v>
    <v>Generic</v>
  </rv>
  <rv s="4">
    <v>221</v>
  </rv>
  <rv s="5">
    <v>https://www.bing.com/search?q=battle+ground+washington&amp;form=skydnc</v>
    <v>Learn more on Bing</v>
  </rv>
  <rv s="2">
    <fb>-122.53944444443999</fb>
    <v>14</v>
  </rv>
  <rv s="2">
    <fb>20743</fb>
    <v>13</v>
  </rv>
  <rv s="12">
    <v>#VALUE!</v>
    <v>en-US</v>
    <v>41d3c776-b6a5-4bda-e8ed-e3fdae7f8c8f</v>
    <v>536870912</v>
    <v>1</v>
    <v>1234</v>
    <v>50</v>
    <v>Battle Ground, Washington</v>
    <v>9</v>
    <v>10</v>
    <v>Map</v>
    <v>11</v>
    <v>12</v>
    <v>3698</v>
    <v>3773</v>
    <v>3774</v>
    <v>6</v>
    <v>Battle Ground is a city in Clark County, Washington, United States. The population was 20,743 at the 2020 census. As of 2021, its population is 21,119.</v>
    <v>3775</v>
    <v>3776</v>
    <v>3778</v>
    <v>3779</v>
    <v>3780</v>
    <v>Battle Ground, Washington</v>
    <v>3781</v>
    <v>195</v>
    <v>Battle Ground, Washington</v>
    <v>mdp/vdpid/4860859184041689089</v>
  </rv>
  <rv s="0">
    <v>536870912</v>
    <v>98857</v>
    <v>84bb4457-d6e8-fac9-611a-e7ec2f5934c9</v>
    <v>en-US</v>
    <v>Map</v>
  </rv>
  <rv s="0">
    <v>536870912</v>
    <v>Warden</v>
    <v>c3de2965-f812-ef50-9541-e84b202a0c30</v>
    <v>en-US</v>
    <v>Map</v>
  </rv>
  <rv s="8">
    <v>#VALUE!</v>
    <v>en-US</v>
    <v>84bb4457-d6e8-fac9-611a-e7ec2f5934c9</v>
    <v>536870912</v>
    <v>1</v>
    <v>1236</v>
    <v>28</v>
    <v>98857</v>
    <v>29</v>
    <v>5</v>
    <v>Map</v>
    <v>3784</v>
    <v>98857 is a postal code in Warden, Washington, United States</v>
    <v>98857</v>
    <v>98857</v>
    <v>mdp/vdpid/4861299445251178497</v>
  </rv>
  <rv s="0">
    <v>536870912</v>
    <v>Grant County</v>
    <v>89dcaafa-15b3-471b-d5ca-b3d8b1733cf4</v>
    <v>en-US</v>
    <v>Map</v>
  </rv>
  <rv s="2">
    <fb>6.9937440000000004</fb>
    <v>13</v>
  </rv>
  <rv s="3">
    <v>260</v>
    <v>11</v>
    <v>1237</v>
    <v>6</v>
    <v>0</v>
    <v>Image of Warden, Washington</v>
  </rv>
  <rv s="2">
    <fb>46.966388888889</fb>
    <v>14</v>
  </rv>
  <rv s="5">
    <v>https://www.bing.com/search?q=warden+washington&amp;form=skydnc</v>
    <v>Learn more on Bing</v>
  </rv>
  <rv s="2">
    <fb>-119.04305555556</fb>
    <v>14</v>
  </rv>
  <rv s="2">
    <fb>2449</fb>
    <v>13</v>
  </rv>
  <rv s="14">
    <v>#VALUE!</v>
    <v>en-US</v>
    <v>c3de2965-f812-ef50-9541-e84b202a0c30</v>
    <v>536870912</v>
    <v>1</v>
    <v>1238</v>
    <v>95</v>
    <v>Warden, Washington</v>
    <v>9</v>
    <v>10</v>
    <v>Map</v>
    <v>11</v>
    <v>12</v>
    <v>3698</v>
    <v>3786</v>
    <v>3787</v>
    <v>6</v>
    <v>Warden is a city in Grant County, Washington, United States. The population was 2,449 at the 2020 census.</v>
    <v>3788</v>
    <v>3789</v>
    <v>3790</v>
    <v>3791</v>
    <v>Warden, Washington</v>
    <v>3792</v>
    <v>195</v>
    <v>Warden, Washington</v>
    <v>mdp/vdpid/4861294738839437313</v>
  </rv>
  <rv s="0">
    <v>536870912</v>
    <v>98944</v>
    <v>16335b29-6e12-5775-b6ff-f09da6e4996e</v>
    <v>en-US</v>
    <v>Map</v>
  </rv>
  <rv s="0">
    <v>536870912</v>
    <v>Sunnyside</v>
    <v>63da0a26-685d-4d32-b82f-2ebb600caf2f</v>
    <v>en-US</v>
    <v>Map</v>
  </rv>
  <rv s="8">
    <v>#VALUE!</v>
    <v>en-US</v>
    <v>16335b29-6e12-5775-b6ff-f09da6e4996e</v>
    <v>536870912</v>
    <v>1</v>
    <v>1240</v>
    <v>28</v>
    <v>98944</v>
    <v>29</v>
    <v>5</v>
    <v>Map</v>
    <v>3795</v>
    <v>98944 is a postal code in Sunnyside, Washington, United States</v>
    <v>98944</v>
    <v>98944</v>
    <v>mdp/vdpid/4861391668114358273</v>
  </rv>
  <rv s="0">
    <v>536870912</v>
    <v>Yakima County</v>
    <v>4b620205-295f-f0ab-cd05-095c9bbd706a</v>
    <v>en-US</v>
    <v>Map</v>
  </rv>
  <rv s="2">
    <fb>19.464348999999999</fb>
    <v>13</v>
  </rv>
  <rv s="3">
    <v>261</v>
    <v>11</v>
    <v>1241</v>
    <v>6</v>
    <v>0</v>
    <v>Image of Sunnyside, Washington</v>
  </rv>
  <rv s="2">
    <fb>46.320833333332999</fb>
    <v>14</v>
  </rv>
  <rv s="0">
    <v>805306368</v>
    <v>Dean Broersma (Mayor)</v>
    <v>c20a0423-8448-415d-cba6-10809a96a321</v>
    <v>en-US</v>
    <v>Generic</v>
  </rv>
  <rv s="0">
    <v>805306368</v>
    <v>Jim Restucci (Deputy mayor)</v>
    <v>76b668cc-934e-2372-81ce-ee3c5248c040</v>
    <v>en-US</v>
    <v>Generic</v>
  </rv>
  <rv s="4">
    <v>222</v>
  </rv>
  <rv s="5">
    <v>https://www.bing.com/search?q=sunnyside+washington&amp;form=skydnc</v>
    <v>Learn more on Bing</v>
  </rv>
  <rv s="2">
    <fb>-120.01222222222</fb>
    <v>14</v>
  </rv>
  <rv s="2">
    <fb>16375</fb>
    <v>13</v>
  </rv>
  <rv s="12">
    <v>#VALUE!</v>
    <v>en-US</v>
    <v>63da0a26-685d-4d32-b82f-2ebb600caf2f</v>
    <v>536870912</v>
    <v>1</v>
    <v>1242</v>
    <v>50</v>
    <v>Sunnyside, Washington</v>
    <v>9</v>
    <v>10</v>
    <v>Map</v>
    <v>11</v>
    <v>12</v>
    <v>3698</v>
    <v>3797</v>
    <v>3798</v>
    <v>6</v>
    <v>Sunnyside is a city in Yakima County, Washington, United States. The population was 16,375 at the 2020 census.</v>
    <v>3799</v>
    <v>3800</v>
    <v>3803</v>
    <v>3804</v>
    <v>3805</v>
    <v>Sunnyside, Washington</v>
    <v>3806</v>
    <v>195</v>
    <v>Sunnyside, Washington</v>
    <v>mdp/vdpid/4861392206210007041</v>
  </rv>
  <rv s="0">
    <v>536870912</v>
    <v>99207</v>
    <v>e8cdbb07-edd0-7ceb-a9f2-ac7e7b41eb01</v>
    <v>en-US</v>
    <v>Map</v>
  </rv>
  <rv s="0">
    <v>536870912</v>
    <v>Spokane</v>
    <v>d8ce2806-d84f-478e-ae92-9450685ed2b8</v>
    <v>en-US</v>
    <v>Map</v>
  </rv>
  <rv s="8">
    <v>#VALUE!</v>
    <v>en-US</v>
    <v>e8cdbb07-edd0-7ceb-a9f2-ac7e7b41eb01</v>
    <v>536870912</v>
    <v>1</v>
    <v>1245</v>
    <v>28</v>
    <v>99207</v>
    <v>29</v>
    <v>5</v>
    <v>Map</v>
    <v>3809</v>
    <v>99207 is a postal code in Spokane, Washington, United States</v>
    <v>99207</v>
    <v>99207</v>
    <v>mdp/vdpid/4862798311075086337</v>
  </rv>
  <rv s="0">
    <v>536870912</v>
    <v>Spokane County</v>
    <v>69518b31-838e-e305-9341-cc1bf49db542</v>
    <v>en-US</v>
    <v>Map</v>
  </rv>
  <rv s="2">
    <fb>180.018452</fb>
    <v>13</v>
  </rv>
  <rv s="3">
    <v>262</v>
    <v>11</v>
    <v>1246</v>
    <v>6</v>
    <v>0</v>
    <v>Image of Spokane, Washington</v>
  </rv>
  <rv s="2">
    <fb>47.6571944444444</fb>
    <v>14</v>
  </rv>
  <rv s="0">
    <v>805306368</v>
    <v>Lisa Brown (Mayor)</v>
    <v>1b8b0073-d9f3-ae93-4c7a-7e09d9c09f48</v>
    <v>en-US</v>
    <v>Generic</v>
  </rv>
  <rv s="4">
    <v>223</v>
  </rv>
  <rv s="5">
    <v>https://www.bing.com/search?q=spokane+washington&amp;form=skydnc</v>
    <v>Learn more on Bing</v>
  </rv>
  <rv s="2">
    <fb>-117.4235</fb>
    <v>14</v>
  </rv>
  <rv s="2">
    <fb>228989</fb>
    <v>13</v>
  </rv>
  <rv s="12">
    <v>#VALUE!</v>
    <v>en-US</v>
    <v>d8ce2806-d84f-478e-ae92-9450685ed2b8</v>
    <v>536870912</v>
    <v>1</v>
    <v>1247</v>
    <v>50</v>
    <v>Spokane, Washington</v>
    <v>9</v>
    <v>10</v>
    <v>Map</v>
    <v>11</v>
    <v>12</v>
    <v>3698</v>
    <v>3811</v>
    <v>3812</v>
    <v>6</v>
    <v>Spokane is the most populous city in and seat of government of Spokane County Washington, United States. It is in eastern Washington, along the Spokane River, adjacent to the Selkirk Mountains, and west of the Rocky Mountain foothills, 92 miles ...</v>
    <v>3813</v>
    <v>3814</v>
    <v>3816</v>
    <v>3817</v>
    <v>3818</v>
    <v>Spokane, Washington</v>
    <v>3819</v>
    <v>195</v>
    <v>Spokane, Washington</v>
    <v>mdp/vdpid/4862798344042315777</v>
  </rv>
  <rv s="0">
    <v>536870912</v>
    <v>05678</v>
    <v>a0bdf51f-ed2f-da0e-5d30-7c4b335ff87f</v>
    <v>en-US</v>
    <v>Map</v>
  </rv>
  <rv s="0">
    <v>536870912</v>
    <v>Graniteville</v>
    <v>7fa2ac8a-8696-4398-8736-d113dc6f22cf</v>
    <v>en-US</v>
    <v>Map</v>
  </rv>
  <rv s="8">
    <v>#VALUE!</v>
    <v>en-US</v>
    <v>a0bdf51f-ed2f-da0e-5d30-7c4b335ff87f</v>
    <v>536870912</v>
    <v>1</v>
    <v>1250</v>
    <v>28</v>
    <v>05678</v>
    <v>29</v>
    <v>5</v>
    <v>Map</v>
    <v>3822</v>
    <v>05678 is a postal code in Graniteville, Vermont, United States</v>
    <v>05678</v>
    <v>05678</v>
    <v>mdp/vdpid/5487719497911500801</v>
  </rv>
  <rv s="0">
    <v>536870912</v>
    <v>Barre (town), Vermont</v>
    <v>23223675-633b-2733-1dd6-b803d3e4b99e</v>
    <v>en-US</v>
    <v>Map</v>
  </rv>
  <rv s="2">
    <fb>4.5</fb>
    <v>13</v>
  </rv>
  <rv s="3">
    <v>263</v>
    <v>11</v>
    <v>1251</v>
    <v>6</v>
    <v>0</v>
    <v>Image of Graniteville, Vermont</v>
  </rv>
  <rv s="2">
    <fb>44.150833333332997</fb>
    <v>14</v>
  </rv>
  <rv s="5">
    <v>https://www.bing.com/search?q=graniteville+washington+county+vermont&amp;form=skydnc</v>
    <v>Learn more on Bing</v>
  </rv>
  <rv s="2">
    <fb>-72.492222222221997</fb>
    <v>14</v>
  </rv>
  <rv s="2">
    <fb>717</fb>
    <v>13</v>
  </rv>
  <rv s="15">
    <v>#VALUE!</v>
    <v>en-US</v>
    <v>7fa2ac8a-8696-4398-8736-d113dc6f22cf</v>
    <v>536870912</v>
    <v>1</v>
    <v>1252</v>
    <v>112</v>
    <v>Graniteville, Vermont</v>
    <v>9</v>
    <v>10</v>
    <v>Map</v>
    <v>11</v>
    <v>12</v>
    <v>3624</v>
    <v>3824</v>
    <v>3825</v>
    <v>6</v>
    <v>Graniteville is a census-designated place in the town of Barre, Washington County, Vermont, United States. The population of the CDP was 784 at the 2010 census. Prior to 2010, it was part of the Graniteville-East Barre CDP, which consisted of ...</v>
    <v>3826</v>
    <v>3827</v>
    <v>3828</v>
    <v>3829</v>
    <v>Graniteville, Vermont</v>
    <v>3830</v>
    <v>Graniteville, Vermont</v>
    <v>mdp/vdpid/5487719458552152065</v>
  </rv>
  <rv s="0">
    <v>536870912</v>
    <v>25302</v>
    <v>48235d86-49bb-48bb-1c40-be1476f6c30e</v>
    <v>en-US</v>
    <v>Map</v>
  </rv>
  <rv s="0">
    <v>536870912</v>
    <v>Charleston</v>
    <v>e9487e3f-6b62-88d0-8aff-0d14079dbb05</v>
    <v>en-US</v>
    <v>Map</v>
  </rv>
  <rv s="8">
    <v>#VALUE!</v>
    <v>en-US</v>
    <v>48235d86-49bb-48bb-1c40-be1476f6c30e</v>
    <v>536870912</v>
    <v>1</v>
    <v>1255</v>
    <v>28</v>
    <v>25302</v>
    <v>29</v>
    <v>5</v>
    <v>Map</v>
    <v>3833</v>
    <v>25302 is a postal code in Charleston, West Virginia, United States</v>
    <v>25302</v>
    <v>25302</v>
    <v>mdp/vdpid/5483396187740438529</v>
  </rv>
  <rv s="0">
    <v>536870912</v>
    <v>Kanawha County</v>
    <v>25f3a58c-d505-cfad-3b49-d6f773281f83</v>
    <v>en-US</v>
    <v>Map</v>
  </rv>
  <rv s="2">
    <fb>84.535410999999996</fb>
    <v>13</v>
  </rv>
  <rv s="3">
    <v>264</v>
    <v>11</v>
    <v>1256</v>
    <v>6</v>
    <v>0</v>
    <v>Image of Charleston, West Virginia</v>
  </rv>
  <rv s="0">
    <v>805306368</v>
    <v>Amy Shuler Goodwin (Mayor)</v>
    <v>64c39d85-2511-7274-22d1-49224e587cd0</v>
    <v>en-US</v>
    <v>Generic</v>
  </rv>
  <rv s="4">
    <v>224</v>
  </rv>
  <rv s="5">
    <v>https://www.bing.com/search?q=charleston+west+virginia&amp;form=skydnc</v>
    <v>Learn more on Bing</v>
  </rv>
  <rv s="2">
    <fb>-81.633333333332999</fb>
    <v>14</v>
  </rv>
  <rv s="2">
    <fb>48864</fb>
    <v>13</v>
  </rv>
  <rv s="6">
    <v>#VALUE!</v>
    <v>en-US</v>
    <v>e9487e3f-6b62-88d0-8aff-0d14079dbb05</v>
    <v>536870912</v>
    <v>1</v>
    <v>1257</v>
    <v>8</v>
    <v>Charleston, West Virginia</v>
    <v>9</v>
    <v>10</v>
    <v>Map</v>
    <v>11</v>
    <v>12</v>
    <v>3643</v>
    <v>3835</v>
    <v>3836</v>
    <v>6</v>
    <v>Charleston is the capital and most populous city of the U.S. state of West Virginia and the county seat of Kanawha County. Located at the confluence of the Elk and Kanawha rivers, the city had a population of 48,864 at the 2020 census and an ...</v>
    <v>3837</v>
    <v>356</v>
    <v>3839</v>
    <v>3840</v>
    <v>3841</v>
    <v>Charleston, West Virginia</v>
    <v>3842</v>
    <v>Charleston, West Virginia</v>
    <v>mdp/vdpid/5483396182623387650</v>
  </rv>
  <rv s="0">
    <v>536870912</v>
    <v>53004</v>
    <v>c1975626-abcb-b4b9-31df-c2cafeaa390d</v>
    <v>en-US</v>
    <v>Map</v>
  </rv>
  <rv s="0">
    <v>536870912</v>
    <v>Belgium</v>
    <v>b63fe0b2-f6e3-4052-bdf8-4060cd582b92</v>
    <v>en-US</v>
    <v>Map</v>
  </rv>
  <rv s="9">
    <v>#VALUE!</v>
    <v>en-US</v>
    <v>c1975626-abcb-b4b9-31df-c2cafeaa390d</v>
    <v>536870912</v>
    <v>1</v>
    <v>32</v>
    <v>53004</v>
    <v>29</v>
    <v>5</v>
    <v>Map</v>
    <v>3845</v>
    <v>53004 is a postal code in Belgium, Wisconsin, United States</v>
    <v>53004</v>
    <v>53004</v>
    <v>mdp/vdpid/5476836121549733889</v>
  </rv>
  <rv s="0">
    <v>536870912</v>
    <v>Wisconsin</v>
    <v>cb4d2853-06f4-4467-8e7c-4e31cbb35cb2</v>
    <v>en-US</v>
    <v>Map</v>
  </rv>
  <rv s="0">
    <v>536870912</v>
    <v>Ozaukee County</v>
    <v>531c6ae7-1879-4f23-c188-1666e8a5043c</v>
    <v>en-US</v>
    <v>Map</v>
  </rv>
  <rv s="2">
    <fb>95.3</fb>
    <v>13</v>
  </rv>
  <rv s="3">
    <v>265</v>
    <v>11</v>
    <v>1259</v>
    <v>6</v>
    <v>0</v>
    <v>Image of Belgium (town), Wisconsin</v>
  </rv>
  <rv s="2">
    <fb>43.499693999999998</fb>
    <v>14</v>
  </rv>
  <rv s="5">
    <v>https://www.bing.com/search?q=belgium+town+wisconsin&amp;form=skydnc</v>
    <v>Learn more on Bing</v>
  </rv>
  <rv s="2">
    <fb>-87.844620000000006</fb>
    <v>14</v>
  </rv>
  <rv s="2">
    <fb>1450</fb>
    <v>13</v>
  </rv>
  <rv s="15">
    <v>#VALUE!</v>
    <v>en-US</v>
    <v>b63fe0b2-f6e3-4052-bdf8-4060cd582b92</v>
    <v>536870912</v>
    <v>1</v>
    <v>1260</v>
    <v>112</v>
    <v>Belgium (town), Wisconsin</v>
    <v>9</v>
    <v>10</v>
    <v>Map</v>
    <v>11</v>
    <v>12</v>
    <v>3847</v>
    <v>3848</v>
    <v>3849</v>
    <v>6</v>
    <v>Belgium is a town in Ozaukee County, Wisconsin, United States. The population was 1,513 at the 2000 census. The Village of Belgium is surrounded on all sides by the town, and the unincorporated communities of Decker, Holy Cross, Lake Church, and ...</v>
    <v>3850</v>
    <v>3851</v>
    <v>3852</v>
    <v>3853</v>
    <v>Belgium (town), Wisconsin</v>
    <v>3854</v>
    <v>Belgium (town), Wisconsin</v>
    <v>mdp/vdpid/5476835702807199745</v>
  </rv>
  <rv s="2">
    <fb>169640</fb>
    <v>13</v>
  </rv>
  <rv s="2">
    <fb>19274</fb>
    <v>13</v>
  </rv>
  <rv s="0">
    <v>536870912</v>
    <v>Madison</v>
    <v>65426cc9-93eb-4569-8c2e-3b7c1b070278</v>
    <v>en-US</v>
    <v>Map</v>
  </rv>
  <rv s="2">
    <fb>2299107</fb>
    <v>13</v>
  </rv>
  <rv s="2">
    <fb>2668444</fb>
    <v>13</v>
  </rv>
  <rv s="3">
    <v>266</v>
    <v>11</v>
    <v>1261</v>
    <v>6</v>
    <v>0</v>
    <v>Image of Wisconsin</v>
  </rv>
  <rv s="0">
    <v>536870912</v>
    <v>Milwaukee</v>
    <v>9fdb4bdb-6dd4-4dd1-9159-1e8abc73ab65</v>
    <v>en-US</v>
    <v>Map</v>
  </rv>
  <rv s="0">
    <v>805306368</v>
    <v>Tony Evers (Governor)</v>
    <v>a4d4fdcd-e9ac-4b23-8636-43a292c35b66</v>
    <v>en-US</v>
    <v>Generic</v>
  </rv>
  <rv s="0">
    <v>805306368</v>
    <v>Sara Rodriguez (Lieutenant governor)</v>
    <v>4d4d413b-6899-5243-5ea1-275db9b91d6a</v>
    <v>en-US</v>
    <v>Generic</v>
  </rv>
  <rv s="4">
    <v>225</v>
  </rv>
  <rv s="5">
    <v>https://www.bing.com/search?q=wisconsin&amp;form=skydnc</v>
    <v>Learn more on Bing</v>
  </rv>
  <rv s="2">
    <fb>776</fb>
    <v>22</v>
  </rv>
  <rv s="2">
    <fb>53357</fb>
    <v>22</v>
  </rv>
  <rv s="2">
    <fb>165800</fb>
    <v>22</v>
  </rv>
  <rv s="2">
    <fb>2.4300000000000002</fb>
    <v>23</v>
  </rv>
  <rv s="2">
    <fb>5893718</fb>
    <v>13</v>
  </rv>
  <rv s="2">
    <fb>0.156</fb>
    <v>24</v>
  </rv>
  <rv s="2">
    <fb>1.1000000000000001E-2</fb>
    <v>25</v>
  </rv>
  <rv s="2">
    <fb>0.27800000000000002</fb>
    <v>24</v>
  </rv>
  <rv s="2">
    <fb>0.91</fb>
    <v>24</v>
  </rv>
  <rv s="2">
    <fb>0.67099999999999993</fb>
    <v>24</v>
  </rv>
  <rv s="16">
    <v>#VALUE!</v>
    <v>en-US</v>
    <v>cb4d2853-06f4-4467-8e7c-4e31cbb35cb2</v>
    <v>536870912</v>
    <v>1</v>
    <v>1264</v>
    <v>191</v>
    <v>Wisconsin</v>
    <v>9</v>
    <v>10</v>
    <v>Map</v>
    <v>11</v>
    <v>21</v>
    <v>US-WI</v>
    <v>3856</v>
    <v>3857</v>
    <v>3858</v>
    <v>6</v>
    <v>Wisconsin is a state in the Great Lakes region of the Upper Midwest of the United States. It borders Minnesota to the west, Iowa to the southwest, Illinois to the south, Lake Michigan to the east, Michigan to the northeast, and Lake Superior to ...</v>
    <v>3859</v>
    <v>3860</v>
    <v>3861</v>
    <v>3862</v>
    <v>3865</v>
    <v>3866</v>
    <v>3867</v>
    <v>3868</v>
    <v>3869</v>
    <v>Wisconsin</v>
    <v>3870</v>
    <v>3871</v>
    <v>44</v>
    <v>3872</v>
    <v>3873</v>
    <v>619</v>
    <v>3874</v>
    <v>770</v>
    <v>129</v>
    <v>3875</v>
    <v>770</v>
    <v>3876</v>
    <v>42</v>
    <v>135</v>
    <v>1164</v>
    <v>1458</v>
    <v>773</v>
    <v>2810</v>
    <v>48</v>
    <v>Wisconsin</v>
    <v>mdp/vdpid/36684</v>
  </rv>
  <rv s="0">
    <v>536870912</v>
    <v>53012</v>
    <v>2c307364-ef43-87f6-a61c-45e8796b3295</v>
    <v>en-US</v>
    <v>Map</v>
  </rv>
  <rv s="0">
    <v>536870912</v>
    <v>Cedarburg</v>
    <v>debeb3b7-7f73-4976-b060-a5870e84c2da</v>
    <v>en-US</v>
    <v>Map</v>
  </rv>
  <rv s="8">
    <v>#VALUE!</v>
    <v>en-US</v>
    <v>2c307364-ef43-87f6-a61c-45e8796b3295</v>
    <v>536870912</v>
    <v>1</v>
    <v>1266</v>
    <v>28</v>
    <v>53012</v>
    <v>29</v>
    <v>5</v>
    <v>Map</v>
    <v>3879</v>
    <v>53012 is a postal code in Cedarburg, Wisconsin, United States</v>
    <v>53012</v>
    <v>53012</v>
    <v>mdp/vdpid/5476816330642423809</v>
  </rv>
  <rv s="2">
    <fb>66.821693246699994</fb>
    <v>13</v>
  </rv>
  <rv s="3">
    <v>267</v>
    <v>11</v>
    <v>1268</v>
    <v>6</v>
    <v>0</v>
    <v>Image of Cedarburg (town), Wisconsin</v>
  </rv>
  <rv s="2">
    <fb>43.318899999999999</fb>
    <v>14</v>
  </rv>
  <rv s="5">
    <v>https://www.bing.com/search?q=cedarburg+ozaukee+county+wisconsin&amp;form=skydnc</v>
    <v>Learn more on Bing</v>
  </rv>
  <rv s="2">
    <fb>-88.004199999999997</fb>
    <v>14</v>
  </rv>
  <rv s="2">
    <fb>6162</fb>
    <v>13</v>
  </rv>
  <rv s="15">
    <v>#VALUE!</v>
    <v>en-US</v>
    <v>debeb3b7-7f73-4976-b060-a5870e84c2da</v>
    <v>536870912</v>
    <v>1</v>
    <v>1269</v>
    <v>112</v>
    <v>Cedarburg (town), Wisconsin</v>
    <v>9</v>
    <v>10</v>
    <v>Map</v>
    <v>11</v>
    <v>12</v>
    <v>3847</v>
    <v>3848</v>
    <v>3881</v>
    <v>6</v>
    <v>Cedarburg is a town in Ozaukee County, Wisconsin, United States, and is in the Milwaukee metropolitan area. The town was created in 1849 and at the time of the 2020 census had a population of 6,162. German and Irish immigrants first settled in ...</v>
    <v>3882</v>
    <v>3883</v>
    <v>3884</v>
    <v>3885</v>
    <v>Cedarburg (town), Wisconsin</v>
    <v>3886</v>
    <v>Cedarburg (town), Wisconsin</v>
    <v>mdp/vdpid/5476816009056747527</v>
  </rv>
  <rv s="0">
    <v>536870912</v>
    <v>53042</v>
    <v>21c97c57-c35e-5c85-2a4e-fac53e79a5bc</v>
    <v>en-US</v>
    <v>Map</v>
  </rv>
  <rv s="0">
    <v>536870912</v>
    <v>Kiel</v>
    <v>a39cc562-b1cb-b3c6-a420-4f99e85ee740</v>
    <v>en-US</v>
    <v>Map</v>
  </rv>
  <rv s="8">
    <v>#VALUE!</v>
    <v>en-US</v>
    <v>21c97c57-c35e-5c85-2a4e-fac53e79a5bc</v>
    <v>536870912</v>
    <v>1</v>
    <v>1271</v>
    <v>28</v>
    <v>53042</v>
    <v>29</v>
    <v>5</v>
    <v>Map</v>
    <v>3889</v>
    <v>53042 is a postal code in Kiel, Wisconsin, United States</v>
    <v>53042</v>
    <v>53042</v>
    <v>mdp/vdpid/5476617182840356865</v>
  </rv>
  <rv s="0">
    <v>536870912</v>
    <v>Manitowoc County</v>
    <v>92137f20-c27f-abd3-8c36-cc78cf6fbd20</v>
    <v>en-US</v>
    <v>Map</v>
  </rv>
  <rv s="2">
    <fb>6.8623380000000003</fb>
    <v>13</v>
  </rv>
  <rv s="3">
    <v>268</v>
    <v>11</v>
    <v>1272</v>
    <v>6</v>
    <v>0</v>
    <v>Image of Kiel, Wisconsin</v>
  </rv>
  <rv s="2">
    <fb>43.914722222221997</fb>
    <v>14</v>
  </rv>
  <rv s="5">
    <v>https://www.bing.com/search?q=kiel+wisconsin&amp;form=skydnc</v>
    <v>Learn more on Bing</v>
  </rv>
  <rv s="2">
    <fb>-88.031944444443994</fb>
    <v>14</v>
  </rv>
  <rv s="2">
    <fb>3932</fb>
    <v>13</v>
  </rv>
  <rv s="15">
    <v>#VALUE!</v>
    <v>en-US</v>
    <v>a39cc562-b1cb-b3c6-a420-4f99e85ee740</v>
    <v>536870912</v>
    <v>1</v>
    <v>1273</v>
    <v>112</v>
    <v>Kiel, Wisconsin</v>
    <v>9</v>
    <v>10</v>
    <v>Map</v>
    <v>11</v>
    <v>12</v>
    <v>3847</v>
    <v>3891</v>
    <v>3892</v>
    <v>6</v>
    <v>Kiel is a city in Calumet and Manitowoc counties in the U.S. state of Wisconsin. The population was 3,738 at the 2010 census. Of this, 3,429 residents lived in Manitowoc County, and 309 residents lived in Calumet County. The city is located ...</v>
    <v>3893</v>
    <v>3894</v>
    <v>3895</v>
    <v>3896</v>
    <v>Kiel, Wisconsin</v>
    <v>3897</v>
    <v>Kiel, Wisconsin</v>
    <v>mdp/vdpid/5476616962572288001</v>
  </rv>
  <rv s="0">
    <v>536870912</v>
    <v>53048</v>
    <v>639da262-7789-41b0-639a-3679be187110</v>
    <v>en-US</v>
    <v>Map</v>
  </rv>
  <rv s="0">
    <v>536870912</v>
    <v>Lomira</v>
    <v>a47163f0-fd1f-a5fa-2a6c-e3307ce189cd</v>
    <v>en-US</v>
    <v>Map</v>
  </rv>
  <rv s="9">
    <v>#VALUE!</v>
    <v>en-US</v>
    <v>639da262-7789-41b0-639a-3679be187110</v>
    <v>536870912</v>
    <v>1</v>
    <v>32</v>
    <v>53048</v>
    <v>29</v>
    <v>5</v>
    <v>Map</v>
    <v>3900</v>
    <v>53048 is a postal code in Lomira, Wisconsin, United States</v>
    <v>53048</v>
    <v>53048</v>
    <v>mdp/vdpid/5476800354840477697</v>
  </rv>
  <rv s="0">
    <v>536870912</v>
    <v>Dodge County</v>
    <v>6cfae87d-9985-4721-07c5-ba7e3de5e11a</v>
    <v>en-US</v>
    <v>Map</v>
  </rv>
  <rv s="2">
    <fb>5.5699839999999998</fb>
    <v>13</v>
  </rv>
  <rv s="3">
    <v>269</v>
    <v>11</v>
    <v>1274</v>
    <v>6</v>
    <v>0</v>
    <v>Image of Lomira, Wisconsin</v>
  </rv>
  <rv s="2">
    <fb>43.577500000000001</fb>
    <v>14</v>
  </rv>
  <rv s="5">
    <v>https://www.bing.com/search?q=lomira+wisconsin&amp;form=skydnc</v>
    <v>Learn more on Bing</v>
  </rv>
  <rv s="2">
    <fb>-88.447199999999995</fb>
    <v>14</v>
  </rv>
  <rv s="2">
    <fb>2678</fb>
    <v>13</v>
  </rv>
  <rv s="15">
    <v>#VALUE!</v>
    <v>en-US</v>
    <v>a47163f0-fd1f-a5fa-2a6c-e3307ce189cd</v>
    <v>536870912</v>
    <v>1</v>
    <v>1275</v>
    <v>112</v>
    <v>Lomira, Wisconsin</v>
    <v>9</v>
    <v>10</v>
    <v>Map</v>
    <v>11</v>
    <v>12</v>
    <v>3847</v>
    <v>3902</v>
    <v>3903</v>
    <v>6</v>
    <v>Lomira is a village in Dodge County, Wisconsin, United States. The population was 2,430 at the 2010 census. The village is located within the Town of Lomira, at the crossroads of State Highways 49, 67 and 175, and Interstate 41.</v>
    <v>3904</v>
    <v>3905</v>
    <v>3906</v>
    <v>3907</v>
    <v>Lomira, Wisconsin</v>
    <v>3908</v>
    <v>Lomira, Wisconsin</v>
    <v>mdp/vdpid/5476800065500610565</v>
  </rv>
  <rv s="0">
    <v>536870912</v>
    <v>53073</v>
    <v>7c927002-8734-861d-f6ed-e8c0b15db6b8</v>
    <v>en-US</v>
    <v>Map</v>
  </rv>
  <rv s="0">
    <v>536870912</v>
    <v>Plymouth</v>
    <v>49bb2c08-69e0-552e-4640-a073e63defb6</v>
    <v>en-US</v>
    <v>Map</v>
  </rv>
  <rv s="9">
    <v>#VALUE!</v>
    <v>en-US</v>
    <v>7c927002-8734-861d-f6ed-e8c0b15db6b8</v>
    <v>536870912</v>
    <v>1</v>
    <v>32</v>
    <v>53073</v>
    <v>29</v>
    <v>5</v>
    <v>Map</v>
    <v>3911</v>
    <v>53073 is a postal code in Plymouth, Wisconsin, United States</v>
    <v>53073</v>
    <v>53073</v>
    <v>mdp/vdpid/5476620894631624705</v>
  </rv>
  <rv s="0">
    <v>536870912</v>
    <v>Sheboygan County</v>
    <v>da660dd4-a8d7-0b13-79ca-c6ffaf7623b3</v>
    <v>en-US</v>
    <v>Map</v>
  </rv>
  <rv s="2">
    <fb>13.967551</fb>
    <v>13</v>
  </rv>
  <rv s="3">
    <v>270</v>
    <v>11</v>
    <v>1276</v>
    <v>6</v>
    <v>0</v>
    <v>Image of Plymouth, Wisconsin</v>
  </rv>
  <rv s="2">
    <fb>43.749166666667001</fb>
    <v>14</v>
  </rv>
  <rv s="5">
    <v>https://www.bing.com/search?q=plymouth+wisconsin&amp;form=skydnc</v>
    <v>Learn more on Bing</v>
  </rv>
  <rv s="2">
    <fb>-87.976666666667001</fb>
    <v>14</v>
  </rv>
  <rv s="2">
    <fb>8932</fb>
    <v>13</v>
  </rv>
  <rv s="15">
    <v>#VALUE!</v>
    <v>en-US</v>
    <v>49bb2c08-69e0-552e-4640-a073e63defb6</v>
    <v>536870912</v>
    <v>1</v>
    <v>1277</v>
    <v>112</v>
    <v>Plymouth, Wisconsin</v>
    <v>9</v>
    <v>10</v>
    <v>Map</v>
    <v>11</v>
    <v>12</v>
    <v>3847</v>
    <v>3913</v>
    <v>3914</v>
    <v>6</v>
    <v>Plymouth is a city in Sheboygan County, Wisconsin, along the Mullet River. It is included in the Sheboygan, Wisconsin Metropolitan Statistical Area. The city is located in the Town of Plymouth, but is politically independent. Plymouth is known ...</v>
    <v>3915</v>
    <v>3916</v>
    <v>3917</v>
    <v>3918</v>
    <v>Plymouth, Wisconsin</v>
    <v>3919</v>
    <v>Plymouth, Wisconsin</v>
    <v>mdp/vdpid/5476621808117481480</v>
  </rv>
  <rv s="0">
    <v>536870912</v>
    <v>53078</v>
    <v>ee3088cc-06d7-93a3-e9d4-f9750c36fcb7</v>
    <v>en-US</v>
    <v>Map</v>
  </rv>
  <rv s="0">
    <v>536870912</v>
    <v>Rubicon</v>
    <v>f34ecdb0-222f-e6c0-dd49-d51a3e0ca7f9</v>
    <v>en-US</v>
    <v>Map</v>
  </rv>
  <rv s="8">
    <v>#VALUE!</v>
    <v>en-US</v>
    <v>ee3088cc-06d7-93a3-e9d4-f9750c36fcb7</v>
    <v>536870912</v>
    <v>1</v>
    <v>1280</v>
    <v>28</v>
    <v>53078</v>
    <v>29</v>
    <v>5</v>
    <v>Map</v>
    <v>3922</v>
    <v>53078 is a postal code in Rubicon, Wisconsin, United States</v>
    <v>53078</v>
    <v>53078</v>
    <v>mdp/vdpid/5476817707414323201</v>
  </rv>
  <rv s="2">
    <fb>90.390585050699997</fb>
    <v>13</v>
  </rv>
  <rv s="3">
    <v>271</v>
    <v>11</v>
    <v>1282</v>
    <v>6</v>
    <v>0</v>
    <v>Image of Rubicon, Wisconsin</v>
  </rv>
  <rv s="2">
    <fb>43.340277777777999</fb>
    <v>14</v>
  </rv>
  <rv s="5">
    <v>https://www.bing.com/search?q=rubicon+wisconsin&amp;form=skydnc</v>
    <v>Learn more on Bing</v>
  </rv>
  <rv s="2">
    <fb>-88.457499999999996</fb>
    <v>14</v>
  </rv>
  <rv s="2">
    <fb>2117</fb>
    <v>13</v>
  </rv>
  <rv s="15">
    <v>#VALUE!</v>
    <v>en-US</v>
    <v>f34ecdb0-222f-e6c0-dd49-d51a3e0ca7f9</v>
    <v>536870912</v>
    <v>1</v>
    <v>1283</v>
    <v>112</v>
    <v>Rubicon, Wisconsin</v>
    <v>9</v>
    <v>10</v>
    <v>Map</v>
    <v>11</v>
    <v>12</v>
    <v>3847</v>
    <v>3902</v>
    <v>3924</v>
    <v>6</v>
    <v>Rubicon is a town in Dodge County, Wisconsin, United States. The population was 2,005 at the 2000 census. The unincorporated communities of Rubicon and Saylesville are located in the town. The unincorporated community of Woodland is also located ...</v>
    <v>3925</v>
    <v>3926</v>
    <v>3927</v>
    <v>3928</v>
    <v>Rubicon, Wisconsin</v>
    <v>3929</v>
    <v>Rubicon, Wisconsin</v>
    <v>mdp/vdpid/5476804813855391745</v>
  </rv>
  <rv s="0">
    <v>536870912</v>
    <v>53095</v>
    <v>97f8c115-a66a-797f-6c7c-a9e2cd7a855c</v>
    <v>en-US</v>
    <v>Map</v>
  </rv>
  <rv s="0">
    <v>536870912</v>
    <v>West Bend</v>
    <v>2d0ed3c2-ba65-ad5e-6096-8beb3f6d1e5c</v>
    <v>en-US</v>
    <v>Map</v>
  </rv>
  <rv s="8">
    <v>#VALUE!</v>
    <v>en-US</v>
    <v>97f8c115-a66a-797f-6c7c-a9e2cd7a855c</v>
    <v>536870912</v>
    <v>1</v>
    <v>1285</v>
    <v>28</v>
    <v>53095</v>
    <v>29</v>
    <v>5</v>
    <v>Map</v>
    <v>3932</v>
    <v>53095 is a postal code in West Bend, Wisconsin, United States</v>
    <v>53095</v>
    <v>53095</v>
    <v>mdp/vdpid/5476813670832930817</v>
  </rv>
  <rv s="0">
    <v>536870912</v>
    <v>Washington County</v>
    <v>79b31016-07c4-bddf-d699-ae3822bca2af</v>
    <v>en-US</v>
    <v>Map</v>
  </rv>
  <rv s="2">
    <fb>39.445672999999999</fb>
    <v>13</v>
  </rv>
  <rv s="3">
    <v>272</v>
    <v>11</v>
    <v>1286</v>
    <v>6</v>
    <v>0</v>
    <v>Image of West Bend, Wisconsin</v>
  </rv>
  <rv s="2">
    <fb>43.424999999999997</fb>
    <v>14</v>
  </rv>
  <rv s="0">
    <v>805306368</v>
    <v>Joel Ongert (Mayor)</v>
    <v>9a814e5a-8966-54b0-8373-8a0f7ced99f1</v>
    <v>en-US</v>
    <v>Generic</v>
  </rv>
  <rv s="4">
    <v>226</v>
  </rv>
  <rv s="5">
    <v>https://www.bing.com/search?q=west+bend+wisconsin&amp;form=skydnc</v>
    <v>Learn more on Bing</v>
  </rv>
  <rv s="2">
    <fb>-88.183333333333294</fb>
    <v>14</v>
  </rv>
  <rv s="2">
    <fb>31752</fb>
    <v>13</v>
  </rv>
  <rv s="6">
    <v>#VALUE!</v>
    <v>en-US</v>
    <v>2d0ed3c2-ba65-ad5e-6096-8beb3f6d1e5c</v>
    <v>536870912</v>
    <v>1</v>
    <v>1287</v>
    <v>8</v>
    <v>West Bend, Wisconsin</v>
    <v>9</v>
    <v>10</v>
    <v>Map</v>
    <v>11</v>
    <v>12</v>
    <v>3847</v>
    <v>3934</v>
    <v>3935</v>
    <v>6</v>
    <v>West Bend is a city in and the county seat of Washington County, Wisconsin, United States. As of the 2020 census, the population was 31,752.</v>
    <v>3936</v>
    <v>3937</v>
    <v>3939</v>
    <v>3940</v>
    <v>3941</v>
    <v>West Bend, Wisconsin</v>
    <v>3942</v>
    <v>West Bend, Wisconsin</v>
    <v>mdp/vdpid/5476812709062246401</v>
  </rv>
  <rv s="0">
    <v>536870912</v>
    <v>53188</v>
    <v>d7ec4520-1078-5ef5-4178-1e0ca9ca9858</v>
    <v>en-US</v>
    <v>Map</v>
  </rv>
  <rv s="0">
    <v>536870912</v>
    <v>Waukesha</v>
    <v>38ca4d8e-dbad-4c22-ad4f-2b916b7194f7</v>
    <v>en-US</v>
    <v>Map</v>
  </rv>
  <rv s="8">
    <v>#VALUE!</v>
    <v>en-US</v>
    <v>d7ec4520-1078-5ef5-4178-1e0ca9ca9858</v>
    <v>536870912</v>
    <v>1</v>
    <v>1289</v>
    <v>28</v>
    <v>53188</v>
    <v>29</v>
    <v>5</v>
    <v>Map</v>
    <v>3945</v>
    <v>53188 is a postal code in Waukesha, Wisconsin, United States</v>
    <v>53188</v>
    <v>53188</v>
    <v>mdp/vdpid/5476824462307360769</v>
  </rv>
  <rv s="0">
    <v>536870912</v>
    <v>Waukesha County</v>
    <v>59664ff0-dbac-a44c-5523-2352479d8ecd</v>
    <v>en-US</v>
    <v>Map</v>
  </rv>
  <rv s="2">
    <fb>66.557523000000003</fb>
    <v>13</v>
  </rv>
  <rv s="3">
    <v>273</v>
    <v>11</v>
    <v>1290</v>
    <v>6</v>
    <v>0</v>
    <v>Image of Waukesha, Wisconsin</v>
  </rv>
  <rv s="2">
    <fb>43.011666666666997</fb>
    <v>14</v>
  </rv>
  <rv s="0">
    <v>805306368</v>
    <v>Shawn N. Reilly (Mayor)</v>
    <v>6b273b73-b601-122d-3f34-e8aea48a2cdd</v>
    <v>en-US</v>
    <v>Generic</v>
  </rv>
  <rv s="4">
    <v>227</v>
  </rv>
  <rv s="5">
    <v>https://www.bing.com/search?q=waukesha+wisconsin&amp;form=skydnc</v>
    <v>Learn more on Bing</v>
  </rv>
  <rv s="2">
    <fb>-88.231666666666996</fb>
    <v>14</v>
  </rv>
  <rv s="2">
    <fb>71158</fb>
    <v>13</v>
  </rv>
  <rv s="12">
    <v>#VALUE!</v>
    <v>en-US</v>
    <v>38ca4d8e-dbad-4c22-ad4f-2b916b7194f7</v>
    <v>536870912</v>
    <v>1</v>
    <v>1291</v>
    <v>50</v>
    <v>Waukesha, Wisconsin</v>
    <v>9</v>
    <v>10</v>
    <v>Map</v>
    <v>11</v>
    <v>12</v>
    <v>3847</v>
    <v>3947</v>
    <v>3948</v>
    <v>6</v>
    <v>Waukesha is the seat of government of Waukesha County, Wisconsin, United States. It is part of the Milwaukee metropolitan area. Its population was 71,158 at the 2020 census, making it the seventh-most populous city in Wisconsin. The city is ...</v>
    <v>3949</v>
    <v>3950</v>
    <v>3952</v>
    <v>3953</v>
    <v>3954</v>
    <v>Waukesha, Wisconsin</v>
    <v>3955</v>
    <v>48</v>
    <v>Waukesha, Wisconsin</v>
    <v>mdp/vdpid/5476830438720798721</v>
  </rv>
  <rv s="0">
    <v>536870912</v>
    <v>53190</v>
    <v>0d95c67f-c72a-37fc-d990-8cd4e87bf235</v>
    <v>en-US</v>
    <v>Map</v>
  </rv>
  <rv s="0">
    <v>536870912</v>
    <v>Whitewater</v>
    <v>fac6bc76-2644-fc76-9261-13059b21b463</v>
    <v>en-US</v>
    <v>Map</v>
  </rv>
  <rv s="8">
    <v>#VALUE!</v>
    <v>en-US</v>
    <v>0d95c67f-c72a-37fc-d990-8cd4e87bf235</v>
    <v>536870912</v>
    <v>1</v>
    <v>1294</v>
    <v>28</v>
    <v>53190</v>
    <v>29</v>
    <v>5</v>
    <v>Map</v>
    <v>3958</v>
    <v>53190 is a postal code in Whitewater, Wisconsin, United States</v>
    <v>53190</v>
    <v>53190</v>
    <v>mdp/vdpid/5476777939322273793</v>
  </rv>
  <rv s="0">
    <v>536870912</v>
    <v>Walworth County</v>
    <v>1f5e3bab-baf9-8c7f-bfbc-b0e976e1e5c0</v>
    <v>en-US</v>
    <v>Map</v>
  </rv>
  <rv s="2">
    <fb>23.469830000000002</fb>
    <v>13</v>
  </rv>
  <rv s="3">
    <v>274</v>
    <v>11</v>
    <v>1295</v>
    <v>6</v>
    <v>0</v>
    <v>Image of Whitewater, Wisconsin</v>
  </rv>
  <rv s="2">
    <fb>42.835000000000001</fb>
    <v>14</v>
  </rv>
  <rv s="5">
    <v>https://www.bing.com/search?q=whitewater+wisconsin&amp;form=skydnc</v>
    <v>Learn more on Bing</v>
  </rv>
  <rv s="2">
    <fb>-88.736111111111001</fb>
    <v>14</v>
  </rv>
  <rv s="2">
    <fb>14889</fb>
    <v>13</v>
  </rv>
  <rv s="14">
    <v>#VALUE!</v>
    <v>en-US</v>
    <v>fac6bc76-2644-fc76-9261-13059b21b463</v>
    <v>536870912</v>
    <v>1</v>
    <v>1296</v>
    <v>95</v>
    <v>Whitewater, Wisconsin</v>
    <v>9</v>
    <v>10</v>
    <v>Map</v>
    <v>11</v>
    <v>12</v>
    <v>3847</v>
    <v>3960</v>
    <v>3961</v>
    <v>6</v>
    <v>Whitewater is a city located in Walworth and Jefferson counties in the U.S. state of Wisconsin. Located near the southern portion of the Kettle Moraine State Forest, Whitewater is the home of the University of Wisconsin–Whitewater. As of the ...</v>
    <v>3962</v>
    <v>3963</v>
    <v>3964</v>
    <v>3965</v>
    <v>Whitewater, Wisconsin</v>
    <v>3966</v>
    <v>48</v>
    <v>Whitewater, Wisconsin</v>
    <v>mdp/vdpid/5476775511759781897</v>
  </rv>
  <rv s="0">
    <v>536870912</v>
    <v>53510</v>
    <v>4aac0bf4-5656-6bca-e598-38e8dee5ca2e</v>
    <v>en-US</v>
    <v>Map</v>
  </rv>
  <rv s="0">
    <v>536870912</v>
    <v>Belmont</v>
    <v>8ee59ee2-a474-15b5-d786-37be61fe6a13</v>
    <v>en-US</v>
    <v>Map</v>
  </rv>
  <rv s="1">
    <v>#VALUE!</v>
    <v>en-US</v>
    <v>4aac0bf4-5656-6bca-e598-38e8dee5ca2e</v>
    <v>536870912</v>
    <v>1</v>
    <v>1298</v>
    <v>2</v>
    <v>53510</v>
    <v>4</v>
    <v>5</v>
    <v>Map</v>
    <v>3969</v>
    <v>53510 is a postal code in Belmont, Wisconsin, United States</v>
    <v>53510</v>
    <v>53510</v>
  </rv>
  <rv s="0">
    <v>536870912</v>
    <v>Portage County</v>
    <v>dd68b824-afc3-2bb0-0cff-093cfb386f66</v>
    <v>en-US</v>
    <v>Map</v>
  </rv>
  <rv s="3">
    <v>275</v>
    <v>11</v>
    <v>1300</v>
    <v>6</v>
    <v>0</v>
    <v>Image of Belmont, Portage County, Wisconsin</v>
  </rv>
  <rv s="2">
    <fb>44.283611111111</fb>
    <v>14</v>
  </rv>
  <rv s="5">
    <v>https://www.bing.com/search?q=belmont+portage+county+wisconsin&amp;form=skydnc</v>
    <v>Learn more on Bing</v>
  </rv>
  <rv s="2">
    <fb>-89.272499999999994</fb>
    <v>14</v>
  </rv>
  <rv s="2">
    <fb>623</fb>
    <v>13</v>
  </rv>
  <rv s="15">
    <v>#VALUE!</v>
    <v>en-US</v>
    <v>8ee59ee2-a474-15b5-d786-37be61fe6a13</v>
    <v>536870912</v>
    <v>1</v>
    <v>1301</v>
    <v>112</v>
    <v>Belmont, Portage County, Wisconsin</v>
    <v>9</v>
    <v>10</v>
    <v>Map</v>
    <v>11</v>
    <v>12</v>
    <v>3847</v>
    <v>3971</v>
    <v>2389</v>
    <v>6</v>
    <v>Belmont is a town in Portage County, Wisconsin, United States. The population was 623 at the 2000 census. The unincorporated communities of Blaine and Dopp are located within the town. The unincorporated community of Heffron is located partially ...</v>
    <v>3972</v>
    <v>3973</v>
    <v>3974</v>
    <v>3975</v>
    <v>Belmont, Portage County, Wisconsin</v>
    <v>3976</v>
    <v>Belmont, Portage County, Wisconsin</v>
    <v>mdp/vdpid/5476482758601605121</v>
  </rv>
  <rv s="0">
    <v>536870912</v>
    <v>53550</v>
    <v>7e05fdfa-45c6-a56e-771e-278ec3a57693</v>
    <v>en-US</v>
    <v>Map</v>
  </rv>
  <rv s="0">
    <v>536870912</v>
    <v>Juda</v>
    <v>3b748f55-cf22-3171-30ac-be061ccaca72</v>
    <v>en-US</v>
    <v>Map</v>
  </rv>
  <rv s="8">
    <v>#VALUE!</v>
    <v>en-US</v>
    <v>7e05fdfa-45c6-a56e-771e-278ec3a57693</v>
    <v>536870912</v>
    <v>1</v>
    <v>1303</v>
    <v>28</v>
    <v>53550</v>
    <v>29</v>
    <v>5</v>
    <v>Map</v>
    <v>3979</v>
    <v>53550 is a postal code in Juda, Wisconsin, United States</v>
    <v>53550</v>
    <v>53550</v>
    <v>mdp/vdpid/5476757842599870465</v>
  </rv>
  <rv s="0">
    <v>536870912</v>
    <v>Green County</v>
    <v>77df1add-ce89-a3b4-8566-13a89a6f21ea</v>
    <v>en-US</v>
    <v>Map</v>
  </rv>
  <rv s="2">
    <fb>0.69210300000000002</fb>
    <v>13</v>
  </rv>
  <rv s="3">
    <v>276</v>
    <v>11</v>
    <v>1304</v>
    <v>6</v>
    <v>0</v>
    <v>Image of Juda, Wisconsin</v>
  </rv>
  <rv s="2">
    <fb>42.589722222222001</fb>
    <v>14</v>
  </rv>
  <rv s="5">
    <v>https://www.bing.com/search?q=juda+wisconsin&amp;form=skydnc</v>
    <v>Learn more on Bing</v>
  </rv>
  <rv s="2">
    <fb>-89.505833333333001</fb>
    <v>14</v>
  </rv>
  <rv s="2">
    <fb>340</fb>
    <v>13</v>
  </rv>
  <rv s="14">
    <v>#VALUE!</v>
    <v>en-US</v>
    <v>3b748f55-cf22-3171-30ac-be061ccaca72</v>
    <v>536870912</v>
    <v>1</v>
    <v>1305</v>
    <v>95</v>
    <v>Juda, Wisconsin</v>
    <v>9</v>
    <v>10</v>
    <v>Map</v>
    <v>11</v>
    <v>12</v>
    <v>3847</v>
    <v>3981</v>
    <v>3982</v>
    <v>6</v>
    <v>Juda is an unincorporated census-designated place located in the town of Jefferson, in Green County, Wisconsin, United States. Juda is 5 miles east of Monroe along Wisconsin State Highway 11, and 81. As of the 2010 census, its population was ...</v>
    <v>3983</v>
    <v>3984</v>
    <v>3985</v>
    <v>3986</v>
    <v>Juda, Wisconsin</v>
    <v>3987</v>
    <v>48</v>
    <v>Juda, Wisconsin</v>
    <v>mdp/vdpid/5476744071844200449</v>
  </rv>
  <rv s="0">
    <v>536870912</v>
    <v>53581</v>
    <v>97045efe-71bc-7932-53e2-be7e5bd8b01d</v>
    <v>en-US</v>
    <v>Map</v>
  </rv>
  <rv s="0">
    <v>536870912</v>
    <v>Richland Center</v>
    <v>a1145613-9374-1c09-8d17-e19f9ee463ec</v>
    <v>en-US</v>
    <v>Map</v>
  </rv>
  <rv s="1">
    <v>#VALUE!</v>
    <v>en-US</v>
    <v>97045efe-71bc-7932-53e2-be7e5bd8b01d</v>
    <v>536870912</v>
    <v>1</v>
    <v>1307</v>
    <v>2</v>
    <v>53581</v>
    <v>4</v>
    <v>5</v>
    <v>Map</v>
    <v>3990</v>
    <v>53581 is a postal code in Richland Center, Wisconsin, United States</v>
    <v>53581</v>
    <v>53581</v>
  </rv>
  <rv s="0">
    <v>536870912</v>
    <v>Richland County</v>
    <v>b13536a6-b5f1-dd5c-3bd9-e738566336ba</v>
    <v>en-US</v>
    <v>Map</v>
  </rv>
  <rv s="2">
    <fb>12.274296</fb>
    <v>13</v>
  </rv>
  <rv s="3">
    <v>277</v>
    <v>11</v>
    <v>1308</v>
    <v>6</v>
    <v>0</v>
    <v>Image of Richland Center, Wisconsin</v>
  </rv>
  <rv s="2">
    <fb>43.337777777778001</fb>
    <v>14</v>
  </rv>
  <rv s="5">
    <v>https://www.bing.com/search?q=richland+center+wisconsin&amp;form=skydnc</v>
    <v>Learn more on Bing</v>
  </rv>
  <rv s="2">
    <fb>-90.384722222221995</fb>
    <v>14</v>
  </rv>
  <rv s="2">
    <fb>5114</fb>
    <v>13</v>
  </rv>
  <rv s="15">
    <v>#VALUE!</v>
    <v>en-US</v>
    <v>a1145613-9374-1c09-8d17-e19f9ee463ec</v>
    <v>536870912</v>
    <v>1</v>
    <v>1309</v>
    <v>112</v>
    <v>Richland Center, Wisconsin</v>
    <v>9</v>
    <v>10</v>
    <v>Map</v>
    <v>11</v>
    <v>12</v>
    <v>3847</v>
    <v>3992</v>
    <v>3993</v>
    <v>6</v>
    <v>Richland Center is a city in Richland County, Wisconsin, United States that also serves as the county seat. The population was 5,114 at the 2020 census.</v>
    <v>3994</v>
    <v>3995</v>
    <v>3996</v>
    <v>3997</v>
    <v>Richland Center, Wisconsin</v>
    <v>3998</v>
    <v>Richland Center, Wisconsin</v>
    <v>mdp/vdpid/5092347372688637953</v>
  </rv>
  <rv s="0">
    <v>536870912</v>
    <v>53586</v>
    <v>bb405166-ad64-eb05-6fb2-9bb700754ac7</v>
    <v>en-US</v>
    <v>Map</v>
  </rv>
  <rv s="0">
    <v>536870912</v>
    <v>Shullsburg</v>
    <v>d3eb2e33-7a50-4fd1-9c62-592f7651b62d</v>
    <v>en-US</v>
    <v>Map</v>
  </rv>
  <rv s="9">
    <v>#VALUE!</v>
    <v>en-US</v>
    <v>bb405166-ad64-eb05-6fb2-9bb700754ac7</v>
    <v>536870912</v>
    <v>1</v>
    <v>32</v>
    <v>53586</v>
    <v>29</v>
    <v>5</v>
    <v>Map</v>
    <v>4001</v>
    <v>53586 is a postal code in Shullsburg, Wisconsin, United States</v>
    <v>53586</v>
    <v>53586</v>
    <v>mdp/vdpid/5092430701395968001</v>
  </rv>
  <rv s="0">
    <v>536870912</v>
    <v>Lafayette County</v>
    <v>8f630945-1afa-9757-de84-cc191d8565b8</v>
    <v>en-US</v>
    <v>Map</v>
  </rv>
  <rv s="2">
    <fb>90.649583861799996</fb>
    <v>13</v>
  </rv>
  <rv s="3">
    <v>278</v>
    <v>11</v>
    <v>1311</v>
    <v>6</v>
    <v>0</v>
    <v>Image of Shullsburg (town), Wisconsin</v>
  </rv>
  <rv s="2">
    <fb>42.580599999999997</fb>
    <v>14</v>
  </rv>
  <rv s="5">
    <v>https://www.bing.com/search?q=shullsburg+lafayette+county+wisconsin&amp;form=skydnc</v>
    <v>Learn more on Bing</v>
  </rv>
  <rv s="2">
    <fb>-90.234999999999999</fb>
    <v>14</v>
  </rv>
  <rv s="2">
    <fb>312</fb>
    <v>13</v>
  </rv>
  <rv s="15">
    <v>#VALUE!</v>
    <v>en-US</v>
    <v>d3eb2e33-7a50-4fd1-9c62-592f7651b62d</v>
    <v>536870912</v>
    <v>1</v>
    <v>1312</v>
    <v>112</v>
    <v>Shullsburg (town), Wisconsin</v>
    <v>9</v>
    <v>10</v>
    <v>Map</v>
    <v>11</v>
    <v>12</v>
    <v>3847</v>
    <v>4003</v>
    <v>4004</v>
    <v>6</v>
    <v>Shullsburg is a town in Lafayette County, Wisconsin, United States. The population was 354 at the 2010 census. The city of Shullsburg is located within the town but is separate from it. The unincorporated community of Dunbarton is located ...</v>
    <v>4005</v>
    <v>4006</v>
    <v>4007</v>
    <v>4008</v>
    <v>Shullsburg (town), Wisconsin</v>
    <v>4009</v>
    <v>Shullsburg (town), Wisconsin</v>
    <v>mdp/vdpid/5092425264386801665</v>
  </rv>
  <rv s="0">
    <v>536870912</v>
    <v>53813</v>
    <v>cb3a3b68-0e13-076a-7c62-5cbec86d6999</v>
    <v>en-US</v>
    <v>Map</v>
  </rv>
  <rv s="0">
    <v>536870912</v>
    <v>Lancaster</v>
    <v>15fd0bf8-38d7-e900-f64a-1eac7f89a700</v>
    <v>en-US</v>
    <v>Map</v>
  </rv>
  <rv s="8">
    <v>#VALUE!</v>
    <v>en-US</v>
    <v>cb3a3b68-0e13-076a-7c62-5cbec86d6999</v>
    <v>536870912</v>
    <v>1</v>
    <v>1314</v>
    <v>28</v>
    <v>53813</v>
    <v>29</v>
    <v>5</v>
    <v>Map</v>
    <v>4012</v>
    <v>53813 is a postal code in Lancaster, Wisconsin, United States</v>
    <v>53813</v>
    <v>53813</v>
    <v>mdp/vdpid/5092387959559159809</v>
  </rv>
  <rv s="0">
    <v>536870912</v>
    <v>Grant County</v>
    <v>784e38a3-7b89-3546-6960-9925d4600662</v>
    <v>en-US</v>
    <v>Map</v>
  </rv>
  <rv s="2">
    <fb>7.8635039999999998</fb>
    <v>13</v>
  </rv>
  <rv s="3">
    <v>279</v>
    <v>11</v>
    <v>1315</v>
    <v>6</v>
    <v>0</v>
    <v>Image of Lancaster, Wisconsin</v>
  </rv>
  <rv s="2">
    <fb>42.848611111110998</fb>
    <v>14</v>
  </rv>
  <rv s="5">
    <v>https://www.bing.com/search?q=lancaster+wisconsin&amp;form=skydnc</v>
    <v>Learn more on Bing</v>
  </rv>
  <rv s="2">
    <fb>-90.710555555555999</fb>
    <v>14</v>
  </rv>
  <rv s="2">
    <fb>3907</fb>
    <v>13</v>
  </rv>
  <rv s="15">
    <v>#VALUE!</v>
    <v>en-US</v>
    <v>15fd0bf8-38d7-e900-f64a-1eac7f89a700</v>
    <v>536870912</v>
    <v>1</v>
    <v>1316</v>
    <v>112</v>
    <v>Lancaster, Wisconsin</v>
    <v>9</v>
    <v>10</v>
    <v>Map</v>
    <v>11</v>
    <v>12</v>
    <v>3847</v>
    <v>4014</v>
    <v>4015</v>
    <v>6</v>
    <v>Lancaster is a city in and the county seat of Grant County, Wisconsin, United States. The population was 3,907 at the 2020 census.</v>
    <v>4016</v>
    <v>4017</v>
    <v>4018</v>
    <v>4019</v>
    <v>Lancaster, Wisconsin</v>
    <v>4020</v>
    <v>Lancaster, Wisconsin</v>
    <v>mdp/vdpid/5092386684641738753</v>
  </rv>
  <rv s="0">
    <v>536870912</v>
    <v>53818</v>
    <v>8d3d0542-4a42-cd1b-2a85-ee0d3bd5c17c</v>
    <v>en-US</v>
    <v>Map</v>
  </rv>
  <rv s="0">
    <v>536870912</v>
    <v>Platteville (town), Wisconsin</v>
    <v>06785b5c-3056-b7db-2957-d58341feb092</v>
    <v>en-US</v>
    <v>Map</v>
  </rv>
  <rv s="9">
    <v>#VALUE!</v>
    <v>en-US</v>
    <v>8d3d0542-4a42-cd1b-2a85-ee0d3bd5c17c</v>
    <v>536870912</v>
    <v>1</v>
    <v>32</v>
    <v>53818</v>
    <v>29</v>
    <v>5</v>
    <v>Map</v>
    <v>4023</v>
    <v>53818 is a postal code in Platteville, Wisconsin, United States</v>
    <v>53818</v>
    <v>53818</v>
    <v>mdp/vdpid/5092417955711418369</v>
  </rv>
  <rv s="2">
    <fb>42.703611111111002</fb>
    <v>14</v>
  </rv>
  <rv s="5">
    <v>https://www.bing.com/search?q=platteville+(town)%2c+wisconsin+grant+county&amp;form=skydnc</v>
    <v>Learn more on Bing</v>
  </rv>
  <rv s="2">
    <fb>-90.515277777777996</fb>
    <v>14</v>
  </rv>
  <rv s="2">
    <fb>1513</fb>
    <v>13</v>
  </rv>
  <rv s="30">
    <v>#VALUE!</v>
    <v>en-US</v>
    <v>06785b5c-3056-b7db-2957-d58341feb092</v>
    <v>536870912</v>
    <v>1</v>
    <v>1318</v>
    <v>1319</v>
    <v>Platteville (town), Wisconsin</v>
    <v>9</v>
    <v>5</v>
    <v>Map</v>
    <v>11</v>
    <v>1320</v>
    <v>3847</v>
    <v>4014</v>
    <v>6</v>
    <v>Platteville is a town in Grant County, Wisconsin, United States. The population was 1,513 at the 2020 census. The city of Platteville is within the town, but is politically independent.</v>
    <v>4025</v>
    <v>4026</v>
    <v>4027</v>
    <v>Platteville (town), Wisconsin</v>
    <v>4028</v>
    <v>Platteville (town), Wisconsin</v>
    <v>mdp/vdpid/5092416725203288065</v>
  </rv>
  <rv s="0">
    <v>536870912</v>
    <v>53959</v>
    <v>4dda4963-46bf-fc8c-8c63-560f997a45ba</v>
    <v>en-US</v>
    <v>Map</v>
  </rv>
  <rv s="0">
    <v>536870912</v>
    <v>Reedsburg</v>
    <v>9bf8ed71-584f-46c9-8da4-69760a0fdf46</v>
    <v>en-US</v>
    <v>Map</v>
  </rv>
  <rv s="9">
    <v>#VALUE!</v>
    <v>en-US</v>
    <v>4dda4963-46bf-fc8c-8c63-560f997a45ba</v>
    <v>536870912</v>
    <v>1</v>
    <v>32</v>
    <v>53959</v>
    <v>29</v>
    <v>5</v>
    <v>Map</v>
    <v>4031</v>
    <v>53959 is a postal code in Reedsburg, Wisconsin, United States</v>
    <v>53959</v>
    <v>53959</v>
    <v>mdp/vdpid/5092352845970145281</v>
  </rv>
  <rv s="0">
    <v>536870912</v>
    <v>Sauk County</v>
    <v>c66e8fb3-042d-e65e-ac7e-adc496d6d023</v>
    <v>en-US</v>
    <v>Map</v>
  </rv>
  <rv s="2">
    <fb>79.771633798300002</fb>
    <v>13</v>
  </rv>
  <rv s="3">
    <v>280</v>
    <v>11</v>
    <v>1322</v>
    <v>6</v>
    <v>0</v>
    <v>Image of Reedsburg (town), Wisconsin</v>
  </rv>
  <rv s="2">
    <fb>43.520299999999999</fb>
    <v>14</v>
  </rv>
  <rv s="5">
    <v>https://www.bing.com/search?q=reedsburg+sauk+county+wisconsin&amp;form=skydnc</v>
    <v>Learn more on Bing</v>
  </rv>
  <rv s="2">
    <fb>-90.006399999999999</fb>
    <v>14</v>
  </rv>
  <rv s="2">
    <fb>1185</fb>
    <v>13</v>
  </rv>
  <rv s="15">
    <v>#VALUE!</v>
    <v>en-US</v>
    <v>9bf8ed71-584f-46c9-8da4-69760a0fdf46</v>
    <v>536870912</v>
    <v>1</v>
    <v>1323</v>
    <v>112</v>
    <v>Reedsburg (town), Wisconsin</v>
    <v>9</v>
    <v>10</v>
    <v>Map</v>
    <v>11</v>
    <v>12</v>
    <v>3847</v>
    <v>4033</v>
    <v>4034</v>
    <v>6</v>
    <v>The Town of Reedsburg is located in Sauk County, Wisconsin, United States. The population was 1,236 at the 2000 census. The City of Reedsburg is located within the town, though it is politically independent.</v>
    <v>4035</v>
    <v>4036</v>
    <v>4037</v>
    <v>4038</v>
    <v>Reedsburg (town), Wisconsin</v>
    <v>4039</v>
    <v>Reedsburg (town), Wisconsin</v>
    <v>mdp/vdpid/5092351820009832449</v>
  </rv>
  <rv s="0">
    <v>536870912</v>
    <v>53963</v>
    <v>7aa77efd-4d70-f536-61dd-cf7b7b5f116e</v>
    <v>en-US</v>
    <v>Map</v>
  </rv>
  <rv s="0">
    <v>536870912</v>
    <v>Waupun</v>
    <v>9b9ca4a5-ef5d-bd74-e116-b13683e66cc6</v>
    <v>en-US</v>
    <v>Map</v>
  </rv>
  <rv s="8">
    <v>#VALUE!</v>
    <v>en-US</v>
    <v>7aa77efd-4d70-f536-61dd-cf7b7b5f116e</v>
    <v>536870912</v>
    <v>1</v>
    <v>1326</v>
    <v>28</v>
    <v>53963</v>
    <v>29</v>
    <v>5</v>
    <v>Map</v>
    <v>4042</v>
    <v>53963 is a postal code in Waupun, Wisconsin, United States</v>
    <v>53963</v>
    <v>53963</v>
    <v>mdp/vdpid/5476703422143004673</v>
  </rv>
  <rv s="2">
    <fb>12.194698000000001</fb>
    <v>13</v>
  </rv>
  <rv s="3">
    <v>281</v>
    <v>11</v>
    <v>1327</v>
    <v>6</v>
    <v>0</v>
    <v>Image of Waupun, Wisconsin</v>
  </rv>
  <rv s="2">
    <fb>43.631666666667002</fb>
    <v>14</v>
  </rv>
  <rv s="5">
    <v>https://www.bing.com/search?q=waupun+wisconsin&amp;form=skydnc</v>
    <v>Learn more on Bing</v>
  </rv>
  <rv s="2">
    <fb>-88.735833333333005</fb>
    <v>14</v>
  </rv>
  <rv s="2">
    <fb>11344</fb>
    <v>13</v>
  </rv>
  <rv s="15">
    <v>#VALUE!</v>
    <v>en-US</v>
    <v>9b9ca4a5-ef5d-bd74-e116-b13683e66cc6</v>
    <v>536870912</v>
    <v>1</v>
    <v>1328</v>
    <v>112</v>
    <v>Waupun, Wisconsin</v>
    <v>9</v>
    <v>10</v>
    <v>Map</v>
    <v>11</v>
    <v>12</v>
    <v>3847</v>
    <v>3902</v>
    <v>4044</v>
    <v>6</v>
    <v>Waupun is a city in Dodge and Fond du Lac counties in the U.S. state of Wisconsin. The population was 11,344 at the 2020 census. Of this, 7,795 were in Dodge County, and 3,549 were in Fond du Lac County. In Fond du Lac County, the Town of Waupun ...</v>
    <v>4045</v>
    <v>4046</v>
    <v>4047</v>
    <v>4048</v>
    <v>Waupun, Wisconsin</v>
    <v>4049</v>
    <v>Waupun, Wisconsin</v>
    <v>mdp/vdpid/5476517126510477321</v>
  </rv>
  <rv s="0">
    <v>536870912</v>
    <v>53969</v>
    <v>3b057852-a6bc-a304-e2e4-3e684abbcf53</v>
    <v>en-US</v>
    <v>Map</v>
  </rv>
  <rv s="0">
    <v>536870912</v>
    <v>Wyocena</v>
    <v>abfe5fc4-118a-4ee2-9dcd-a5e20d25b958</v>
    <v>en-US</v>
    <v>Map</v>
  </rv>
  <rv s="9">
    <v>#VALUE!</v>
    <v>en-US</v>
    <v>3b057852-a6bc-a304-e2e4-3e684abbcf53</v>
    <v>536870912</v>
    <v>1</v>
    <v>32</v>
    <v>53969</v>
    <v>29</v>
    <v>5</v>
    <v>Map</v>
    <v>4052</v>
    <v>53969 is a postal code in Wyocena, Wisconsin, United States</v>
    <v>53969</v>
    <v>53969</v>
    <v>mdp/vdpid/5476671464230879233</v>
  </rv>
  <rv s="0">
    <v>536870912</v>
    <v>Columbia County</v>
    <v>7eec5191-93ac-77f9-8904-5647bb059f20</v>
    <v>en-US</v>
    <v>Map</v>
  </rv>
  <rv s="3">
    <v>282</v>
    <v>11</v>
    <v>1329</v>
    <v>6</v>
    <v>0</v>
    <v>Image of Wyocena (town), Wisconsin</v>
  </rv>
  <rv s="2">
    <fb>43.503900000000002</fb>
    <v>14</v>
  </rv>
  <rv s="5">
    <v>https://www.bing.com/search?q=wyocena+columbia+county+wisconsin&amp;form=skydnc</v>
    <v>Learn more on Bing</v>
  </rv>
  <rv s="2">
    <fb>-89.292199999999994</fb>
    <v>14</v>
  </rv>
  <rv s="2">
    <fb>1756</fb>
    <v>13</v>
  </rv>
  <rv s="31">
    <v>#VALUE!</v>
    <v>en-US</v>
    <v>abfe5fc4-118a-4ee2-9dcd-a5e20d25b958</v>
    <v>536870912</v>
    <v>1</v>
    <v>1330</v>
    <v>1331</v>
    <v>Wyocena (town), Wisconsin</v>
    <v>9</v>
    <v>10</v>
    <v>Map</v>
    <v>11</v>
    <v>1320</v>
    <v>3847</v>
    <v>4054</v>
    <v>6</v>
    <v>Wyocena is a town in Columbia County, Wisconsin, United States. The population was 619 at the 2000 Census. The Village of Wyocena is located within the town.</v>
    <v>4055</v>
    <v>4056</v>
    <v>4057</v>
    <v>4058</v>
    <v>Wyocena (town), Wisconsin</v>
    <v>4059</v>
    <v>Wyocena (town), Wisconsin</v>
    <v>mdp/vdpid/5476694924483100673</v>
  </rv>
  <rv s="0">
    <v>536870912</v>
    <v>54004</v>
    <v>4d6d5b11-fbc2-1117-8868-a083f91a2612</v>
    <v>en-US</v>
    <v>Map</v>
  </rv>
  <rv s="0">
    <v>536870912</v>
    <v>Clayton</v>
    <v>501855c0-dd1a-4521-8253-16b5c317e577</v>
    <v>en-US</v>
    <v>Map</v>
  </rv>
  <rv s="8">
    <v>#VALUE!</v>
    <v>en-US</v>
    <v>4d6d5b11-fbc2-1117-8868-a083f91a2612</v>
    <v>536870912</v>
    <v>1</v>
    <v>1333</v>
    <v>28</v>
    <v>54004</v>
    <v>29</v>
    <v>5</v>
    <v>Map</v>
    <v>4062</v>
    <v>54004 is a postal code in Clayton, Wisconsin, United States</v>
    <v>54004</v>
    <v>54004</v>
    <v>mdp/vdpid/4899759503567749121</v>
  </rv>
  <rv s="0">
    <v>536870912</v>
    <v>Polk County</v>
    <v>2da6ad59-3d33-f44b-ed27-5625f98aa98d</v>
    <v>en-US</v>
    <v>Map</v>
  </rv>
  <rv s="2">
    <fb>87.6</fb>
    <v>13</v>
  </rv>
  <rv s="3">
    <v>283</v>
    <v>11</v>
    <v>1334</v>
    <v>6</v>
    <v>0</v>
    <v>Image of Clayton, Polk County, Wisconsin</v>
  </rv>
  <rv s="2">
    <fb>45.323900000000002</fb>
    <v>14</v>
  </rv>
  <rv s="0">
    <v>805306368</v>
    <v>Bill Vanda (Chairman)</v>
    <v>c88b74a8-38ee-e7d3-ae8d-527cc17846dc</v>
    <v>en-US</v>
    <v>Generic</v>
  </rv>
  <rv s="4">
    <v>228</v>
  </rv>
  <rv s="5">
    <v>https://www.bing.com/search?q=clayton+polk+county+wisconsin&amp;form=skydnc</v>
    <v>Learn more on Bing</v>
  </rv>
  <rv s="2">
    <fb>-92.1708</fb>
    <v>14</v>
  </rv>
  <rv s="2">
    <fb>958</fb>
    <v>13</v>
  </rv>
  <rv s="6">
    <v>#VALUE!</v>
    <v>en-US</v>
    <v>501855c0-dd1a-4521-8253-16b5c317e577</v>
    <v>536870912</v>
    <v>1</v>
    <v>1335</v>
    <v>8</v>
    <v>Clayton, Polk County, Wisconsin</v>
    <v>9</v>
    <v>10</v>
    <v>Map</v>
    <v>11</v>
    <v>12</v>
    <v>3847</v>
    <v>4064</v>
    <v>4065</v>
    <v>6</v>
    <v>The Town of Clayton is located in Polk County, Wisconsin, United States. The population was reported as 958 in 2020 according to the 2020 US census. The Village of Clayton is distinct and contains its own leadership but shares the same school ...</v>
    <v>4066</v>
    <v>4067</v>
    <v>4069</v>
    <v>4070</v>
    <v>4071</v>
    <v>Clayton, Polk County, Wisconsin</v>
    <v>4072</v>
    <v>Clayton, Polk County, Wisconsin</v>
    <v>mdp/vdpid/4899734562826878977</v>
  </rv>
  <rv s="0">
    <v>536870912</v>
    <v>54011</v>
    <v>20d4b154-223b-c7ab-3960-cfb56c7e2850</v>
    <v>en-US</v>
    <v>Map</v>
  </rv>
  <rv s="0">
    <v>536870912</v>
    <v>Ellsworth</v>
    <v>ab05fd72-0893-4504-80c2-1efa26d1d985</v>
    <v>en-US</v>
    <v>Map</v>
  </rv>
  <rv s="9">
    <v>#VALUE!</v>
    <v>en-US</v>
    <v>20d4b154-223b-c7ab-3960-cfb56c7e2850</v>
    <v>536870912</v>
    <v>1</v>
    <v>32</v>
    <v>54011</v>
    <v>29</v>
    <v>5</v>
    <v>Map</v>
    <v>4075</v>
    <v>54011 is a postal code in Ellsworth, Wisconsin, United States</v>
    <v>54011</v>
    <v>54011</v>
    <v>mdp/vdpid/5091908815876521985</v>
  </rv>
  <rv s="0">
    <v>536870912</v>
    <v>Pierce County</v>
    <v>cc6c3e7d-b2cf-6006-c619-60631fc5b2f1</v>
    <v>en-US</v>
    <v>Map</v>
  </rv>
  <rv s="2">
    <fb>9.7100000000000009</fb>
    <v>13</v>
  </rv>
  <rv s="3">
    <v>284</v>
    <v>11</v>
    <v>1337</v>
    <v>6</v>
    <v>0</v>
    <v>Image of Ellsworth, Wisconsin</v>
  </rv>
  <rv s="2">
    <fb>44.732500000000002</fb>
    <v>14</v>
  </rv>
  <rv s="5">
    <v>https://www.bing.com/search?q=ellsworth+wisconsin&amp;form=skydnc</v>
    <v>Learn more on Bing</v>
  </rv>
  <rv s="2">
    <fb>-92.48</fb>
    <v>14</v>
  </rv>
  <rv s="2">
    <fb>3348</fb>
    <v>13</v>
  </rv>
  <rv s="15">
    <v>#VALUE!</v>
    <v>en-US</v>
    <v>ab05fd72-0893-4504-80c2-1efa26d1d985</v>
    <v>536870912</v>
    <v>1</v>
    <v>1338</v>
    <v>112</v>
    <v>Ellsworth, Wisconsin</v>
    <v>9</v>
    <v>10</v>
    <v>Map</v>
    <v>11</v>
    <v>12</v>
    <v>3847</v>
    <v>4077</v>
    <v>4078</v>
    <v>6</v>
    <v>Ellsworth is a village in and the county seat of Pierce County, Wisconsin, United States. The population was 3,348 at the 2020 census. The village is adjacent to the Town of Ellsworth and now incorporates the formerly separate district known as ...</v>
    <v>4079</v>
    <v>4080</v>
    <v>4081</v>
    <v>4082</v>
    <v>Ellsworth, Wisconsin</v>
    <v>4083</v>
    <v>Ellsworth, Wisconsin</v>
    <v>mdp/vdpid/5091890773775876097</v>
  </rv>
  <rv s="0">
    <v>536870912</v>
    <v>54027</v>
    <v>01f3f070-cdaf-f69e-5803-a6261b2b037c</v>
    <v>en-US</v>
    <v>Map</v>
  </rv>
  <rv s="0">
    <v>536870912</v>
    <v>Wilson</v>
    <v>f915352b-efaf-6420-eb40-0d93eddfc134</v>
    <v>en-US</v>
    <v>Map</v>
  </rv>
  <rv s="8">
    <v>#VALUE!</v>
    <v>en-US</v>
    <v>01f3f070-cdaf-f69e-5803-a6261b2b037c</v>
    <v>536870912</v>
    <v>1</v>
    <v>1340</v>
    <v>28</v>
    <v>54027</v>
    <v>29</v>
    <v>5</v>
    <v>Map</v>
    <v>4086</v>
    <v>54027 is a postal code in Wilson, Wisconsin, United States</v>
    <v>54027</v>
    <v>54027</v>
    <v>mdp/vdpid/5091895072669040641</v>
  </rv>
  <rv s="0">
    <v>536870912</v>
    <v>St. Croix County</v>
    <v>05165583-2451-555d-5682-242c7fcc687d</v>
    <v>en-US</v>
    <v>Map</v>
  </rv>
  <rv s="2">
    <fb>4.22</fb>
    <v>13</v>
  </rv>
  <rv s="3">
    <v>285</v>
    <v>11</v>
    <v>1341</v>
    <v>6</v>
    <v>0</v>
    <v>Image of Wilson, St. Croix County, Wisconsin</v>
  </rv>
  <rv s="2">
    <fb>44.954166666667</fb>
    <v>14</v>
  </rv>
  <rv s="5">
    <v>https://www.bing.com/search?q=wilson+st+croix+county+wisconsin&amp;form=skydnc</v>
    <v>Learn more on Bing</v>
  </rv>
  <rv s="2">
    <fb>-92.175277777778007</fb>
    <v>14</v>
  </rv>
  <rv s="2">
    <fb>209</fb>
    <v>13</v>
  </rv>
  <rv s="15">
    <v>#VALUE!</v>
    <v>en-US</v>
    <v>f915352b-efaf-6420-eb40-0d93eddfc134</v>
    <v>536870912</v>
    <v>1</v>
    <v>1342</v>
    <v>112</v>
    <v>Wilson, St. Croix County, Wisconsin</v>
    <v>9</v>
    <v>10</v>
    <v>Map</v>
    <v>11</v>
    <v>12</v>
    <v>3847</v>
    <v>4088</v>
    <v>4089</v>
    <v>6</v>
    <v>Wilson is a village in St. Croix County, Wisconsin, United States. The population was 184 at the 2010 census.</v>
    <v>4090</v>
    <v>4091</v>
    <v>4092</v>
    <v>4093</v>
    <v>Wilson, St. Croix County, Wisconsin</v>
    <v>4094</v>
    <v>Wilson, St. Croix County, Wisconsin</v>
    <v>mdp/vdpid/5091894215839842305</v>
  </rv>
  <rv s="0">
    <v>536870912</v>
    <v>54130</v>
    <v>ec893d25-cb0a-2801-1848-f0d1ac966d0d</v>
    <v>en-US</v>
    <v>Map</v>
  </rv>
  <rv s="0">
    <v>536870912</v>
    <v>Kaukauna</v>
    <v>871bcb5c-d592-4ce3-e77e-e9288721f9a0</v>
    <v>en-US</v>
    <v>Map</v>
  </rv>
  <rv s="9">
    <v>#VALUE!</v>
    <v>en-US</v>
    <v>ec893d25-cb0a-2801-1848-f0d1ac966d0d</v>
    <v>536870912</v>
    <v>1</v>
    <v>32</v>
    <v>54130</v>
    <v>29</v>
    <v>5</v>
    <v>Map</v>
    <v>4097</v>
    <v>54130 is a postal code in Kaukauna, Wisconsin, United States</v>
    <v>54130</v>
    <v>54130</v>
    <v>mdp/vdpid/5476591514958168065</v>
  </rv>
  <rv s="0">
    <v>536870912</v>
    <v>Outagamie County</v>
    <v>ff15142b-cfb7-643e-f729-30d7cfb6fb53</v>
    <v>en-US</v>
    <v>Map</v>
  </rv>
  <rv s="2">
    <fb>46.878784797100003</fb>
    <v>13</v>
  </rv>
  <rv s="3">
    <v>286</v>
    <v>11</v>
    <v>1344</v>
    <v>6</v>
    <v>0</v>
    <v>Image of Kaukauna (town), Wisconsin</v>
  </rv>
  <rv s="2">
    <fb>44.333300000000001</fb>
    <v>14</v>
  </rv>
  <rv s="5">
    <v>https://www.bing.com/search?q=kaukauna+outagamie+county+wisconsin&amp;form=skydnc</v>
    <v>Learn more on Bing</v>
  </rv>
  <rv s="2">
    <fb>-88.216700000000003</fb>
    <v>14</v>
  </rv>
  <rv s="2">
    <fb>1306</fb>
    <v>13</v>
  </rv>
  <rv s="15">
    <v>#VALUE!</v>
    <v>en-US</v>
    <v>871bcb5c-d592-4ce3-e77e-e9288721f9a0</v>
    <v>536870912</v>
    <v>1</v>
    <v>1345</v>
    <v>112</v>
    <v>Kaukauna (town), Wisconsin</v>
    <v>9</v>
    <v>10</v>
    <v>Map</v>
    <v>11</v>
    <v>12</v>
    <v>3847</v>
    <v>4099</v>
    <v>4100</v>
    <v>6</v>
    <v>Kaukauna is a town in Outagamie County, Wisconsin, United States. The population was 1,238 at the 2010 census. The unincorporated community of Sniderville is located partially in the town.</v>
    <v>4101</v>
    <v>4102</v>
    <v>4103</v>
    <v>4104</v>
    <v>Kaukauna (town), Wisconsin</v>
    <v>4105</v>
    <v>Kaukauna (town), Wisconsin</v>
    <v>mdp/vdpid/5476591158526214145</v>
  </rv>
  <rv s="0">
    <v>536870912</v>
    <v>54139</v>
    <v>d2e4d7df-75e8-9a16-0382-5456e916e53b</v>
    <v>en-US</v>
    <v>Map</v>
  </rv>
  <rv s="0">
    <v>536870912</v>
    <v>Lena</v>
    <v>4b3576bb-8c3e-4fe1-8c8a-0ab1b0251c46</v>
    <v>en-US</v>
    <v>Map</v>
  </rv>
  <rv s="9">
    <v>#VALUE!</v>
    <v>en-US</v>
    <v>d2e4d7df-75e8-9a16-0382-5456e916e53b</v>
    <v>536870912</v>
    <v>1</v>
    <v>32</v>
    <v>54139</v>
    <v>29</v>
    <v>5</v>
    <v>Map</v>
    <v>4108</v>
    <v>54139 is a postal code in Lena, Wisconsin, United States</v>
    <v>54139</v>
    <v>54139</v>
    <v>mdp/vdpid/5476530286172831745</v>
  </rv>
  <rv s="0">
    <v>536870912</v>
    <v>Oconto County</v>
    <v>9074c7b9-99ce-5f4c-f39e-900b2a26e838</v>
    <v>en-US</v>
    <v>Map</v>
  </rv>
  <rv s="3">
    <v>287</v>
    <v>11</v>
    <v>1348</v>
    <v>6</v>
    <v>0</v>
    <v>Image of Lena (town), Wisconsin</v>
  </rv>
  <rv s="2">
    <fb>44.950833333333001</fb>
    <v>14</v>
  </rv>
  <rv s="5">
    <v>https://www.bing.com/search?q=lena+oconto+county+wisconsin&amp;form=skydnc</v>
    <v>Learn more on Bing</v>
  </rv>
  <rv s="2">
    <fb>-88.048333333333005</fb>
    <v>14</v>
  </rv>
  <rv s="2">
    <fb>743</fb>
    <v>13</v>
  </rv>
  <rv s="31">
    <v>#VALUE!</v>
    <v>en-US</v>
    <v>4b3576bb-8c3e-4fe1-8c8a-0ab1b0251c46</v>
    <v>536870912</v>
    <v>1</v>
    <v>1347</v>
    <v>1331</v>
    <v>Lena (town), Wisconsin</v>
    <v>9</v>
    <v>10</v>
    <v>Map</v>
    <v>11</v>
    <v>1320</v>
    <v>3847</v>
    <v>4110</v>
    <v>6</v>
    <v>Lena is a town in Oconto County, Wisconsin, United States. The population was 769 at the 2000 census. The Village of Lena is adjacent to the town.</v>
    <v>4111</v>
    <v>4112</v>
    <v>4113</v>
    <v>4114</v>
    <v>Lena (town), Wisconsin</v>
    <v>4115</v>
    <v>Lena (town), Wisconsin</v>
    <v>mdp/vdpid/5476529174262841345</v>
  </rv>
  <rv s="0">
    <v>536870912</v>
    <v>54208</v>
    <v>63b08722-e72e-d016-fc98-1e40e79faee5</v>
    <v>en-US</v>
    <v>Map</v>
  </rv>
  <rv s="0">
    <v>536870912</v>
    <v>Denmark</v>
    <v>99fb6c03-3bd9-c771-5631-bc5862088f14</v>
    <v>en-US</v>
    <v>Map</v>
  </rv>
  <rv s="8">
    <v>#VALUE!</v>
    <v>en-US</v>
    <v>63b08722-e72e-d016-fc98-1e40e79faee5</v>
    <v>536870912</v>
    <v>1</v>
    <v>1350</v>
    <v>28</v>
    <v>54208</v>
    <v>29</v>
    <v>5</v>
    <v>Map</v>
    <v>4118</v>
    <v>54208 is a postal code in Denmark, Wisconsin, United States</v>
    <v>54208</v>
    <v>54208</v>
    <v>mdp/vdpid/5476623471511339009</v>
  </rv>
  <rv s="0">
    <v>536870912</v>
    <v>Brown County</v>
    <v>c818d17f-db1f-3565-0b80-700376a81606</v>
    <v>en-US</v>
    <v>Map</v>
  </rv>
  <rv s="2">
    <fb>4.9709320000000004</fb>
    <v>13</v>
  </rv>
  <rv s="3">
    <v>288</v>
    <v>11</v>
    <v>1351</v>
    <v>6</v>
    <v>0</v>
    <v>Image of Denmark, Wisconsin</v>
  </rv>
  <rv s="2">
    <fb>44.348300000000002</fb>
    <v>14</v>
  </rv>
  <rv s="5">
    <v>https://www.bing.com/search?q=denmark+wisconsin&amp;form=skydnc</v>
    <v>Learn more on Bing</v>
  </rv>
  <rv s="2">
    <fb>-87.829700000000003</fb>
    <v>14</v>
  </rv>
  <rv s="2">
    <fb>2408</fb>
    <v>13</v>
  </rv>
  <rv s="15">
    <v>#VALUE!</v>
    <v>en-US</v>
    <v>99fb6c03-3bd9-c771-5631-bc5862088f14</v>
    <v>536870912</v>
    <v>1</v>
    <v>1352</v>
    <v>112</v>
    <v>Denmark, Wisconsin</v>
    <v>9</v>
    <v>10</v>
    <v>Map</v>
    <v>11</v>
    <v>12</v>
    <v>3847</v>
    <v>4120</v>
    <v>4121</v>
    <v>6</v>
    <v>Denmark is a village in Brown County in the U.S. state of Wisconsin. The population was 2,408 at the 2020 census. It is part of the Green Bay Metropolitan Statistical Area. The village is located within the town of New Denmark.</v>
    <v>4122</v>
    <v>4123</v>
    <v>4124</v>
    <v>4125</v>
    <v>Denmark, Wisconsin</v>
    <v>4126</v>
    <v>Denmark, Wisconsin</v>
    <v>mdp/vdpid/5476576394240589825</v>
  </rv>
  <rv s="0">
    <v>536870912</v>
    <v>54217</v>
    <v>99a6a8ac-fa11-bdaf-f64c-67bc89aa88d3</v>
    <v>en-US</v>
    <v>Map</v>
  </rv>
  <rv s="0">
    <v>536870912</v>
    <v>Luxemburg</v>
    <v>0f5b4768-2fa5-6a2e-726d-f7f0dc2cfad6</v>
    <v>en-US</v>
    <v>Map</v>
  </rv>
  <rv s="9">
    <v>#VALUE!</v>
    <v>en-US</v>
    <v>99a6a8ac-fa11-bdaf-f64c-67bc89aa88d3</v>
    <v>536870912</v>
    <v>1</v>
    <v>32</v>
    <v>54217</v>
    <v>29</v>
    <v>5</v>
    <v>Map</v>
    <v>4129</v>
    <v>54217 is a postal code in Luxemburg, Wisconsin, United States</v>
    <v>54217</v>
    <v>54217</v>
    <v>mdp/vdpid/5476576089750896641</v>
  </rv>
  <rv s="0">
    <v>536870912</v>
    <v>Kewaunee County</v>
    <v>890f4ae8-b5b6-993b-ff0d-079364fb17c6</v>
    <v>en-US</v>
    <v>Map</v>
  </rv>
  <rv s="2">
    <fb>5.9762690000000003</fb>
    <v>13</v>
  </rv>
  <rv s="3">
    <v>289</v>
    <v>11</v>
    <v>1353</v>
    <v>6</v>
    <v>0</v>
    <v>Image of Luxemburg, Wisconsin</v>
  </rv>
  <rv s="2">
    <fb>44.5458</fb>
    <v>14</v>
  </rv>
  <rv s="5">
    <v>https://www.bing.com/search?q=luxemburg+wisconsin&amp;form=skydnc</v>
    <v>Learn more on Bing</v>
  </rv>
  <rv s="2">
    <fb>-87.694199999999995</fb>
    <v>14</v>
  </rv>
  <rv s="2">
    <fb>2685</fb>
    <v>13</v>
  </rv>
  <rv s="15">
    <v>#VALUE!</v>
    <v>en-US</v>
    <v>0f5b4768-2fa5-6a2e-726d-f7f0dc2cfad6</v>
    <v>536870912</v>
    <v>1</v>
    <v>1354</v>
    <v>112</v>
    <v>Luxemburg, Wisconsin</v>
    <v>9</v>
    <v>10</v>
    <v>Map</v>
    <v>11</v>
    <v>12</v>
    <v>3847</v>
    <v>4131</v>
    <v>4132</v>
    <v>6</v>
    <v>Luxemburg is a village in Kewaunee County, Wisconsin, United States. The population was 2,515 at the 2010 census. It is part of the Green Bay Metropolitan Statistical Area. The village is located within the town of Luxemburg.</v>
    <v>4133</v>
    <v>4134</v>
    <v>4135</v>
    <v>4136</v>
    <v>Luxemburg, Wisconsin</v>
    <v>4137</v>
    <v>Luxemburg, Wisconsin</v>
    <v>mdp/vdpid/5476573987767058433</v>
  </rv>
  <rv s="0">
    <v>536870912</v>
    <v>54301</v>
    <v>ef9babac-25dd-ddd5-3274-987e9e2fd700</v>
    <v>en-US</v>
    <v>Map</v>
  </rv>
  <rv s="0">
    <v>536870912</v>
    <v>Green Bay</v>
    <v>6daac2e3-6123-41bf-8c6d-7de17f987cbc</v>
    <v>en-US</v>
    <v>Map</v>
  </rv>
  <rv s="8">
    <v>#VALUE!</v>
    <v>en-US</v>
    <v>ef9babac-25dd-ddd5-3274-987e9e2fd700</v>
    <v>536870912</v>
    <v>1</v>
    <v>1356</v>
    <v>28</v>
    <v>54301</v>
    <v>29</v>
    <v>5</v>
    <v>Map</v>
    <v>4140</v>
    <v>54301 is a postal code in Green Bay, Wisconsin, United States</v>
    <v>54301</v>
    <v>54301</v>
    <v>mdp/vdpid/5476551093628436481</v>
  </rv>
  <rv s="2">
    <fb>144.72723999999999</fb>
    <v>13</v>
  </rv>
  <rv s="3">
    <v>290</v>
    <v>11</v>
    <v>1357</v>
    <v>6</v>
    <v>0</v>
    <v>Image of Green Bay, Wisconsin</v>
  </rv>
  <rv s="2">
    <fb>44.513333333333001</fb>
    <v>14</v>
  </rv>
  <rv s="0">
    <v>805306368</v>
    <v>Eric Genrich (Mayor)</v>
    <v>da652fab-9764-4671-ab2c-2d8f9658a856</v>
    <v>en-US</v>
    <v>Generic</v>
  </rv>
  <rv s="4">
    <v>229</v>
  </rv>
  <rv s="5">
    <v>https://www.bing.com/search?q=green+bay+wisconsin&amp;form=skydnc</v>
    <v>Learn more on Bing</v>
  </rv>
  <rv s="2">
    <fb>-88.015833333333006</fb>
    <v>14</v>
  </rv>
  <rv s="2">
    <fb>107395</fb>
    <v>13</v>
  </rv>
  <rv s="6">
    <v>#VALUE!</v>
    <v>en-US</v>
    <v>6daac2e3-6123-41bf-8c6d-7de17f987cbc</v>
    <v>536870912</v>
    <v>1</v>
    <v>1358</v>
    <v>8</v>
    <v>Green Bay, Wisconsin</v>
    <v>9</v>
    <v>10</v>
    <v>Map</v>
    <v>11</v>
    <v>12</v>
    <v>3847</v>
    <v>4120</v>
    <v>4142</v>
    <v>6</v>
    <v>Green Bay ( green BAY) is a city in the U.S. state of Wisconsin. The county seat of Brown County, it is at the head of Green Bay, a sub-basin of Lake Michigan at the mouth of the Fox River. As of the 2020 Census, Green Bay had a population of ...</v>
    <v>4143</v>
    <v>4144</v>
    <v>4146</v>
    <v>4147</v>
    <v>4148</v>
    <v>Green Bay, Wisconsin</v>
    <v>4149</v>
    <v>Green Bay, Wisconsin</v>
    <v>mdp/vdpid/5476548002225061889</v>
  </rv>
  <rv s="0">
    <v>536870912</v>
    <v>54311</v>
    <v>84cfa4d8-31d7-e6c1-ab8e-7b9fb0ed3ab9</v>
    <v>en-US</v>
    <v>Map</v>
  </rv>
  <rv s="9">
    <v>#VALUE!</v>
    <v>en-US</v>
    <v>84cfa4d8-31d7-e6c1-ab8e-7b9fb0ed3ab9</v>
    <v>536870912</v>
    <v>1</v>
    <v>32</v>
    <v>54311</v>
    <v>29</v>
    <v>5</v>
    <v>Map</v>
    <v>4140</v>
    <v>54311 is a postal code in Green Bay, Wisconsin, United States</v>
    <v>54311</v>
    <v>54311</v>
    <v>mdp/vdpid/5476575351805050881</v>
  </rv>
  <rv s="0">
    <v>536870912</v>
    <v>54409</v>
    <v>f15fb9e7-2deb-19e0-9ee9-fa024aca259f</v>
    <v>en-US</v>
    <v>Map</v>
  </rv>
  <rv s="0">
    <v>536870912</v>
    <v>Antigo</v>
    <v>863f20b2-e4c8-45f6-95ed-813f5bb434de</v>
    <v>en-US</v>
    <v>Map</v>
  </rv>
  <rv s="9">
    <v>#VALUE!</v>
    <v>en-US</v>
    <v>f15fb9e7-2deb-19e0-9ee9-fa024aca259f</v>
    <v>536870912</v>
    <v>1</v>
    <v>32</v>
    <v>54409</v>
    <v>29</v>
    <v>5</v>
    <v>Map</v>
    <v>4154</v>
    <v>54409 is a postal code in Antigo, Wisconsin, United States</v>
    <v>54409</v>
    <v>54409</v>
    <v>mdp/vdpid/5476415098404732929</v>
  </rv>
  <rv s="0">
    <v>536870912</v>
    <v>Langlade County</v>
    <v>233bb605-7c21-687b-66bb-571c486d6544</v>
    <v>en-US</v>
    <v>Map</v>
  </rv>
  <rv s="2">
    <fb>80.5</fb>
    <v>13</v>
  </rv>
  <rv s="3">
    <v>291</v>
    <v>11</v>
    <v>1359</v>
    <v>6</v>
    <v>0</v>
    <v>Image of Antigo (town), Wisconsin</v>
  </rv>
  <rv s="2">
    <fb>45.161099999999998</fb>
    <v>14</v>
  </rv>
  <rv s="5">
    <v>https://www.bing.com/search?q=antigo+langlade+county+wisconsin&amp;form=skydnc</v>
    <v>Learn more on Bing</v>
  </rv>
  <rv s="2">
    <fb>-89.122799999999998</fb>
    <v>14</v>
  </rv>
  <rv s="2">
    <fb>1369</fb>
    <v>13</v>
  </rv>
  <rv s="14">
    <v>#VALUE!</v>
    <v>en-US</v>
    <v>863f20b2-e4c8-45f6-95ed-813f5bb434de</v>
    <v>536870912</v>
    <v>1</v>
    <v>1360</v>
    <v>95</v>
    <v>Antigo (town), Wisconsin</v>
    <v>9</v>
    <v>10</v>
    <v>Map</v>
    <v>11</v>
    <v>12</v>
    <v>3847</v>
    <v>4156</v>
    <v>4157</v>
    <v>6</v>
    <v>Antigo is a town in Langlade County, Wisconsin, United States. The population was 1,412 at the 2010 census. The town is bordered to the southwest by the city of Antigo, the Langlade county seat.</v>
    <v>4158</v>
    <v>4159</v>
    <v>4160</v>
    <v>4161</v>
    <v>Antigo (town), Wisconsin</v>
    <v>4162</v>
    <v>48</v>
    <v>Antigo (town), Wisconsin</v>
    <v>mdp/vdpid/5284258022070157313</v>
  </rv>
  <rv s="0">
    <v>536870912</v>
    <v>54437</v>
    <v>514a1fa6-2f81-ed5e-3c7f-70c69d07f3d8</v>
    <v>en-US</v>
    <v>Map</v>
  </rv>
  <rv s="0">
    <v>536870912</v>
    <v>Greenwood</v>
    <v>d088b63b-b226-b3c3-b93d-d2e87062a4e4</v>
    <v>en-US</v>
    <v>Map</v>
  </rv>
  <rv s="9">
    <v>#VALUE!</v>
    <v>en-US</v>
    <v>514a1fa6-2f81-ed5e-3c7f-70c69d07f3d8</v>
    <v>536870912</v>
    <v>1</v>
    <v>32</v>
    <v>54437</v>
    <v>29</v>
    <v>5</v>
    <v>Map</v>
    <v>4165</v>
    <v>54437 is a postal code in Greenwood, Wisconsin, United States</v>
    <v>54437</v>
    <v>54437</v>
    <v>mdp/vdpid/5092064798351294465</v>
  </rv>
  <rv s="0">
    <v>536870912</v>
    <v>Clark County</v>
    <v>3fa88068-c489-bc03-802a-7a52bb9e92b7</v>
    <v>en-US</v>
    <v>Map</v>
  </rv>
  <rv s="2">
    <fb>7.4127859999999997</fb>
    <v>13</v>
  </rv>
  <rv s="3">
    <v>292</v>
    <v>11</v>
    <v>1361</v>
    <v>6</v>
    <v>0</v>
    <v>Image of Greenwood, Wisconsin</v>
  </rv>
  <rv s="2">
    <fb>44.767777777778001</fb>
    <v>14</v>
  </rv>
  <rv s="5">
    <v>https://www.bing.com/search?q=greenwood+wisconsin&amp;form=skydnc</v>
    <v>Learn more on Bing</v>
  </rv>
  <rv s="2">
    <fb>-90.598888888888993</fb>
    <v>14</v>
  </rv>
  <rv s="2">
    <fb>1058</fb>
    <v>13</v>
  </rv>
  <rv s="15">
    <v>#VALUE!</v>
    <v>en-US</v>
    <v>d088b63b-b226-b3c3-b93d-d2e87062a4e4</v>
    <v>536870912</v>
    <v>1</v>
    <v>1362</v>
    <v>112</v>
    <v>Greenwood, Wisconsin</v>
    <v>9</v>
    <v>10</v>
    <v>Map</v>
    <v>11</v>
    <v>12</v>
    <v>3847</v>
    <v>4167</v>
    <v>4168</v>
    <v>6</v>
    <v>Greenwood is a city in Clark County in the U.S. state of Wisconsin. The population was 1,026 at the 2010 census.</v>
    <v>4169</v>
    <v>4170</v>
    <v>4171</v>
    <v>4172</v>
    <v>Greenwood, Wisconsin</v>
    <v>4173</v>
    <v>Greenwood, Wisconsin</v>
    <v>mdp/vdpid/5092063503938748418</v>
  </rv>
  <rv s="0">
    <v>536870912</v>
    <v>54449</v>
    <v>3f82b56e-3005-2f5b-6027-a61978a5e982</v>
    <v>en-US</v>
    <v>Map</v>
  </rv>
  <rv s="0">
    <v>536870912</v>
    <v>Marshfield</v>
    <v>f48b6afe-c94d-8a3a-08a1-8471e0e0a97d</v>
    <v>en-US</v>
    <v>Map</v>
  </rv>
  <rv s="8">
    <v>#VALUE!</v>
    <v>en-US</v>
    <v>3f82b56e-3005-2f5b-6027-a61978a5e982</v>
    <v>536870912</v>
    <v>1</v>
    <v>1365</v>
    <v>28</v>
    <v>54449</v>
    <v>29</v>
    <v>5</v>
    <v>Map</v>
    <v>4176</v>
    <v>54449 is a postal code in Marshfield, Wisconsin, United States</v>
    <v>54449</v>
    <v>54449</v>
    <v>mdp/vdpid/5092086170511212545</v>
  </rv>
  <rv s="0">
    <v>536870912</v>
    <v>Marathon County</v>
    <v>0b7cff28-aeb5-1d17-1ce0-418a6c0a53cb</v>
    <v>en-US</v>
    <v>Map</v>
  </rv>
  <rv s="2">
    <fb>35.4133</fb>
    <v>13</v>
  </rv>
  <rv s="3">
    <v>293</v>
    <v>11</v>
    <v>1366</v>
    <v>6</v>
    <v>0</v>
    <v>Image of Marshfield, Wisconsin</v>
  </rv>
  <rv s="2">
    <fb>44.666944444444397</fb>
    <v>14</v>
  </rv>
  <rv s="5">
    <v>https://www.bing.com/search?q=marshfield+wisconsin&amp;form=skydnc</v>
    <v>Learn more on Bing</v>
  </rv>
  <rv s="2">
    <fb>-90.1736111111111</fb>
    <v>14</v>
  </rv>
  <rv s="2">
    <fb>18929</fb>
    <v>13</v>
  </rv>
  <rv s="15">
    <v>#VALUE!</v>
    <v>en-US</v>
    <v>f48b6afe-c94d-8a3a-08a1-8471e0e0a97d</v>
    <v>536870912</v>
    <v>1</v>
    <v>1367</v>
    <v>112</v>
    <v>Marshfield, Wisconsin</v>
    <v>9</v>
    <v>10</v>
    <v>Map</v>
    <v>11</v>
    <v>12</v>
    <v>3847</v>
    <v>4178</v>
    <v>4179</v>
    <v>6</v>
    <v>Marshfield is in Wood and Marathon counties in the state of Wisconsin. It is located at the intersection of U.S. Highway 10, Highway 13 and Highway 97. The largest city in Wood County, its population was 18,929 at the 2020 census. Of this, ...</v>
    <v>4180</v>
    <v>4181</v>
    <v>4182</v>
    <v>4183</v>
    <v>Marshfield, Wisconsin</v>
    <v>4184</v>
    <v>Marshfield, Wisconsin</v>
    <v>mdp/vdpid/5092073641571516431</v>
  </rv>
  <rv s="0">
    <v>536870912</v>
    <v>54455</v>
    <v>64f9f4b5-a9bb-50f8-66f2-2eac62e8aada</v>
    <v>en-US</v>
    <v>Map</v>
  </rv>
  <rv s="0">
    <v>536870912</v>
    <v>Mosinee</v>
    <v>b7f435ff-daeb-4c32-acdd-7258d32b0d8b</v>
    <v>en-US</v>
    <v>Map</v>
  </rv>
  <rv s="8">
    <v>#VALUE!</v>
    <v>en-US</v>
    <v>64f9f4b5-a9bb-50f8-66f2-2eac62e8aada</v>
    <v>536870912</v>
    <v>1</v>
    <v>1369</v>
    <v>28</v>
    <v>54455</v>
    <v>29</v>
    <v>5</v>
    <v>Map</v>
    <v>4187</v>
    <v>54455 is a postal code in Mosinee, Wisconsin, United States</v>
    <v>54455</v>
    <v>54455</v>
    <v>mdp/vdpid/5476403727025831937</v>
  </rv>
  <rv s="2">
    <fb>99.714542247899999</fb>
    <v>13</v>
  </rv>
  <rv s="2">
    <fb>44.819400000000002</fb>
    <v>14</v>
  </rv>
  <rv s="5">
    <v>https://www.bing.com/search?q=mosinee+marathon+county+wisconsin&amp;form=skydnc</v>
    <v>Learn more on Bing</v>
  </rv>
  <rv s="2">
    <fb>-89.738900000000001</fb>
    <v>14</v>
  </rv>
  <rv s="2">
    <fb>2216</fb>
    <v>13</v>
  </rv>
  <rv s="32">
    <v>#VALUE!</v>
    <v>en-US</v>
    <v>b7f435ff-daeb-4c32-acdd-7258d32b0d8b</v>
    <v>536870912</v>
    <v>1</v>
    <v>1372</v>
    <v>1373</v>
    <v>Mosinee (town), Wisconsin</v>
    <v>9</v>
    <v>5</v>
    <v>Map</v>
    <v>11</v>
    <v>12</v>
    <v>3847</v>
    <v>4178</v>
    <v>4189</v>
    <v>6</v>
    <v>Mosinee is a town in Marathon County, Wisconsin, United States. It is part of the Wausau, Wisconsin Metropolitan Statistical Area. The population was 2,174 at the 2010 census. The unincorporated community of Moon is located partially in the town.</v>
    <v>4190</v>
    <v>4191</v>
    <v>4192</v>
    <v>Mosinee (town), Wisconsin</v>
    <v>4193</v>
    <v>Mosinee (town), Wisconsin</v>
    <v>mdp/vdpid/5476383933132177409</v>
  </rv>
  <rv s="0">
    <v>536870912</v>
    <v>54475</v>
    <v>d5b58085-5544-e2f7-c590-a8681ae0c0dc</v>
    <v>en-US</v>
    <v>Map</v>
  </rv>
  <rv s="0">
    <v>536870912</v>
    <v>Rudolph</v>
    <v>c6a9644f-2dd9-404e-bcda-fba014fc94fd</v>
    <v>en-US</v>
    <v>Map</v>
  </rv>
  <rv s="9">
    <v>#VALUE!</v>
    <v>en-US</v>
    <v>d5b58085-5544-e2f7-c590-a8681ae0c0dc</v>
    <v>536870912</v>
    <v>1</v>
    <v>32</v>
    <v>54475</v>
    <v>29</v>
    <v>5</v>
    <v>Map</v>
    <v>4196</v>
    <v>54475 is a postal code in Rudolph, Wisconsin, United States</v>
    <v>54475</v>
    <v>54475</v>
    <v>mdp/vdpid/5476401631853543425</v>
  </rv>
  <rv s="0">
    <v>536870912</v>
    <v>Wood County</v>
    <v>182072c8-c6cd-b8fe-843b-c30ba7ad2495</v>
    <v>en-US</v>
    <v>Map</v>
  </rv>
  <rv s="2">
    <fb>77</fb>
    <v>13</v>
  </rv>
  <rv s="3">
    <v>294</v>
    <v>11</v>
    <v>1374</v>
    <v>6</v>
    <v>0</v>
    <v>Image of Rudolph (town), Wisconsin</v>
  </rv>
  <rv s="2">
    <fb>44.496099999999998</fb>
    <v>14</v>
  </rv>
  <rv s="5">
    <v>https://www.bing.com/search?q=rudolph+wood+county+wisconsin&amp;form=skydnc</v>
    <v>Learn more on Bing</v>
  </rv>
  <rv s="2">
    <fb>-89.800799999999995</fb>
    <v>14</v>
  </rv>
  <rv s="2">
    <fb>433</fb>
    <v>13</v>
  </rv>
  <rv s="15">
    <v>#VALUE!</v>
    <v>en-US</v>
    <v>c6a9644f-2dd9-404e-bcda-fba014fc94fd</v>
    <v>536870912</v>
    <v>1</v>
    <v>1375</v>
    <v>112</v>
    <v>Rudolph (town), Wisconsin</v>
    <v>9</v>
    <v>10</v>
    <v>Map</v>
    <v>11</v>
    <v>12</v>
    <v>3847</v>
    <v>4198</v>
    <v>4199</v>
    <v>6</v>
    <v>The Town of Rudolph is located in Wood County, Wisconsin, in the United States. As of the 2000 census, the town population was 1,161. The Village of Rudolph is located within the town.</v>
    <v>4200</v>
    <v>4201</v>
    <v>4202</v>
    <v>4203</v>
    <v>Rudolph (town), Wisconsin</v>
    <v>4204</v>
    <v>Rudolph (town), Wisconsin</v>
    <v>mdp/vdpid/5476398342260916225</v>
  </rv>
  <rv s="0">
    <v>536870912</v>
    <v>54621</v>
    <v>9eb8f0e4-04f3-a215-620e-2febb5ffaf3b</v>
    <v>en-US</v>
    <v>Map</v>
  </rv>
  <rv s="0">
    <v>536870912</v>
    <v>Chaseburg</v>
    <v>fbd0d827-7674-7b69-0f21-de01f62b69db</v>
    <v>en-US</v>
    <v>Map</v>
  </rv>
  <rv s="8">
    <v>#VALUE!</v>
    <v>en-US</v>
    <v>9eb8f0e4-04f3-a215-620e-2febb5ffaf3b</v>
    <v>536870912</v>
    <v>1</v>
    <v>1377</v>
    <v>28</v>
    <v>54621</v>
    <v>29</v>
    <v>5</v>
    <v>Map</v>
    <v>4207</v>
    <v>54621 is a postal code in Chaseburg, Wisconsin, United States</v>
    <v>54621</v>
    <v>54621</v>
    <v>mdp/vdpid/5092125723435466753</v>
  </rv>
  <rv s="0">
    <v>536870912</v>
    <v>Vernon County</v>
    <v>49362d40-9dca-972d-3aae-744cc5589ed1</v>
    <v>en-US</v>
    <v>Map</v>
  </rv>
  <rv s="2">
    <fb>2.1223489999999998</fb>
    <v>13</v>
  </rv>
  <rv s="3">
    <v>295</v>
    <v>11</v>
    <v>1378</v>
    <v>6</v>
    <v>0</v>
    <v>Image of Chaseburg, Wisconsin</v>
  </rv>
  <rv s="2">
    <fb>43.655799999999999</fb>
    <v>14</v>
  </rv>
  <rv s="0">
    <v>805306368</v>
    <v>Ken Bluske (Mayor)</v>
    <v>d187cebb-a58a-8f82-2ff3-52618a99161b</v>
    <v>en-US</v>
    <v>Generic</v>
  </rv>
  <rv s="4">
    <v>230</v>
  </rv>
  <rv s="5">
    <v>https://www.bing.com/search?q=chaseburg+vernon+county+wisconsin&amp;form=skydnc</v>
    <v>Learn more on Bing</v>
  </rv>
  <rv s="2">
    <fb>-91.097200000000001</fb>
    <v>14</v>
  </rv>
  <rv s="2">
    <fb>241</fb>
    <v>13</v>
  </rv>
  <rv s="6">
    <v>#VALUE!</v>
    <v>en-US</v>
    <v>fbd0d827-7674-7b69-0f21-de01f62b69db</v>
    <v>536870912</v>
    <v>1</v>
    <v>1379</v>
    <v>8</v>
    <v>Chaseburg, Wisconsin</v>
    <v>9</v>
    <v>10</v>
    <v>Map</v>
    <v>11</v>
    <v>12</v>
    <v>3847</v>
    <v>4209</v>
    <v>4210</v>
    <v>6</v>
    <v>Chaseburg is a village in Vernon County, Wisconsin, United States. The population was 284 at the 2010 census.</v>
    <v>4211</v>
    <v>4212</v>
    <v>4214</v>
    <v>4215</v>
    <v>4216</v>
    <v>Chaseburg, Wisconsin</v>
    <v>4217</v>
    <v>Chaseburg, Wisconsin</v>
    <v>mdp/vdpid/5092119504507371521</v>
  </rv>
  <rv s="0">
    <v>536870912</v>
    <v>54634</v>
    <v>55b36ab2-c9f8-cad4-aacb-2c1c0f01adac</v>
    <v>en-US</v>
    <v>Map</v>
  </rv>
  <rv s="0">
    <v>536870912</v>
    <v>Hillsboro</v>
    <v>b81c5fb9-d722-353d-9407-015ed95fbe4c</v>
    <v>en-US</v>
    <v>Map</v>
  </rv>
  <rv s="9">
    <v>#VALUE!</v>
    <v>en-US</v>
    <v>55b36ab2-c9f8-cad4-aacb-2c1c0f01adac</v>
    <v>536870912</v>
    <v>1</v>
    <v>32</v>
    <v>54634</v>
    <v>29</v>
    <v>5</v>
    <v>Map</v>
    <v>4220</v>
    <v>54634 is a postal code in Hillsboro, Wisconsin, United States</v>
    <v>54634</v>
    <v>54634</v>
    <v>mdp/vdpid/5092343118053769217</v>
  </rv>
  <rv s="2">
    <fb>3.7340520000000001</fb>
    <v>13</v>
  </rv>
  <rv s="3">
    <v>296</v>
    <v>11</v>
    <v>1380</v>
    <v>6</v>
    <v>0</v>
    <v>Image of Hillsboro, Wisconsin</v>
  </rv>
  <rv s="2">
    <fb>43.652777777777999</fb>
    <v>14</v>
  </rv>
  <rv s="5">
    <v>https://www.bing.com/search?q=hillsboro+wisconsin&amp;form=skydnc</v>
    <v>Learn more on Bing</v>
  </rv>
  <rv s="2">
    <fb>-90.341388888889</fb>
    <v>14</v>
  </rv>
  <rv s="2">
    <fb>1397</fb>
    <v>13</v>
  </rv>
  <rv s="15">
    <v>#VALUE!</v>
    <v>en-US</v>
    <v>b81c5fb9-d722-353d-9407-015ed95fbe4c</v>
    <v>536870912</v>
    <v>1</v>
    <v>1381</v>
    <v>112</v>
    <v>Hillsboro, Wisconsin</v>
    <v>9</v>
    <v>10</v>
    <v>Map</v>
    <v>11</v>
    <v>12</v>
    <v>3847</v>
    <v>4209</v>
    <v>4222</v>
    <v>6</v>
    <v>Hillsboro is a city in Vernon County, Wisconsin, United States. The population was 1,397 at the 2020 Census. The city is located within the Town of Hillsboro. Hillsboro is known as the Czech Capital of Wisconsin.</v>
    <v>4223</v>
    <v>4224</v>
    <v>4225</v>
    <v>4226</v>
    <v>Hillsboro, Wisconsin</v>
    <v>4227</v>
    <v>Hillsboro, Wisconsin</v>
    <v>mdp/vdpid/5092154719363661825</v>
  </rv>
  <rv s="0">
    <v>536870912</v>
    <v>54644</v>
    <v>1480db13-fe89-54af-d464-770166e69aad</v>
    <v>en-US</v>
    <v>Map</v>
  </rv>
  <rv s="0">
    <v>536870912</v>
    <v>Mindoro</v>
    <v>0e657d96-8366-5674-eb70-0f5bb018ed0c</v>
    <v>en-US</v>
    <v>Map</v>
  </rv>
  <rv s="8">
    <v>#VALUE!</v>
    <v>en-US</v>
    <v>1480db13-fe89-54af-d464-770166e69aad</v>
    <v>536870912</v>
    <v>1</v>
    <v>1383</v>
    <v>28</v>
    <v>54644</v>
    <v>29</v>
    <v>5</v>
    <v>Map</v>
    <v>4230</v>
    <v>54644 is a postal code in Mindoro, Wisconsin, United States</v>
    <v>54644</v>
    <v>54644</v>
    <v>mdp/vdpid/5092102188004540417</v>
  </rv>
  <rv s="0">
    <v>536870912</v>
    <v>La Crosse County</v>
    <v>110f860c-10fb-4b23-43c6-a1a86307bd34</v>
    <v>en-US</v>
    <v>Map</v>
  </rv>
  <rv s="2">
    <fb>1.64</fb>
    <v>13</v>
  </rv>
  <rv s="3">
    <v>297</v>
    <v>11</v>
    <v>1385</v>
    <v>6</v>
    <v>0</v>
    <v>Image of Mindoro, Wisconsin</v>
  </rv>
  <rv s="2">
    <fb>44.021111111110997</fb>
    <v>14</v>
  </rv>
  <rv s="5">
    <v>https://www.bing.com/search?q=mindoro+la+crosse+county+wisconsin&amp;form=skydnc</v>
    <v>Learn more on Bing</v>
  </rv>
  <rv s="2">
    <fb>-91.101944444444001</fb>
    <v>14</v>
  </rv>
  <rv s="2">
    <fb>291</fb>
    <v>13</v>
  </rv>
  <rv s="14">
    <v>#VALUE!</v>
    <v>en-US</v>
    <v>0e657d96-8366-5674-eb70-0f5bb018ed0c</v>
    <v>536870912</v>
    <v>1</v>
    <v>1386</v>
    <v>95</v>
    <v>Mindoro, Wisconsin</v>
    <v>9</v>
    <v>10</v>
    <v>Map</v>
    <v>11</v>
    <v>12</v>
    <v>3847</v>
    <v>4232</v>
    <v>4233</v>
    <v>6</v>
    <v>Mindoro is an unincorporated community and census-designated place in La Crosse County, Wisconsin, United States, in the town of Farmington. It is part of the La Crosse Metropolitan Statistical Area. It was first listed as a CDP prior to the ...</v>
    <v>4234</v>
    <v>4235</v>
    <v>4236</v>
    <v>4237</v>
    <v>Mindoro, Wisconsin</v>
    <v>4238</v>
    <v>48</v>
    <v>Mindoro, Wisconsin</v>
    <v>mdp/vdpid/5092101745304141825</v>
  </rv>
  <rv s="0">
    <v>536870912</v>
    <v>54913</v>
    <v>04fa27fc-1658-a883-637d-596ada45f8d6</v>
    <v>en-US</v>
    <v>Map</v>
  </rv>
  <rv s="0">
    <v>536870912</v>
    <v>Appleton</v>
    <v>9f8ad02f-1ee6-4c3e-9744-daf58fcf7ea1</v>
    <v>en-US</v>
    <v>Map</v>
  </rv>
  <rv s="8">
    <v>#VALUE!</v>
    <v>en-US</v>
    <v>04fa27fc-1658-a883-637d-596ada45f8d6</v>
    <v>536870912</v>
    <v>1</v>
    <v>1389</v>
    <v>28</v>
    <v>54913</v>
    <v>29</v>
    <v>5</v>
    <v>Map</v>
    <v>4241</v>
    <v>54913 is a postal code in Appleton, Wisconsin, United States</v>
    <v>54913</v>
    <v>54913</v>
    <v>mdp/vdpid/5476544133382275073</v>
  </rv>
  <rv s="0">
    <v>536870912</v>
    <v>Winnebago County</v>
    <v>064aacbe-8839-d9ce-8df8-14f71a850a6c</v>
    <v>en-US</v>
    <v>Map</v>
  </rv>
  <rv s="2">
    <fb>64.675483999999997</fb>
    <v>13</v>
  </rv>
  <rv s="3">
    <v>298</v>
    <v>11</v>
    <v>1390</v>
    <v>6</v>
    <v>0</v>
    <v>Image of Appleton, Wisconsin</v>
  </rv>
  <rv s="2">
    <fb>44.282222222222003</fb>
    <v>14</v>
  </rv>
  <rv s="0">
    <v>805306368</v>
    <v>Jake Woodford (Mayor)</v>
    <v>0cf9f3e8-1d57-0a17-08c0-f4c1009b7a0c</v>
    <v>en-US</v>
    <v>Generic</v>
  </rv>
  <rv s="4">
    <v>231</v>
  </rv>
  <rv s="5">
    <v>https://www.bing.com/search?q=appleton+wisconsin&amp;form=skydnc</v>
    <v>Learn more on Bing</v>
  </rv>
  <rv s="2">
    <fb>-88.418333333332995</fb>
    <v>14</v>
  </rv>
  <rv s="2">
    <fb>75644</fb>
    <v>13</v>
  </rv>
  <rv s="6">
    <v>#VALUE!</v>
    <v>en-US</v>
    <v>9f8ad02f-1ee6-4c3e-9744-daf58fcf7ea1</v>
    <v>536870912</v>
    <v>1</v>
    <v>1391</v>
    <v>8</v>
    <v>Appleton, Wisconsin</v>
    <v>9</v>
    <v>10</v>
    <v>Map</v>
    <v>11</v>
    <v>12</v>
    <v>3847</v>
    <v>4243</v>
    <v>4244</v>
    <v>6</v>
    <v>Appleton is a city in Outagamie, Calumet, and Winnebago counties in the U.S. state of Wisconsin. One of the Fox Cities, it is situated on the Fox River, 30 miles southwest of Green Bay and 100 miles north of Milwaukee. Appleton is the county ...</v>
    <v>4245</v>
    <v>4246</v>
    <v>4248</v>
    <v>4249</v>
    <v>4250</v>
    <v>Appleton, Wisconsin</v>
    <v>4251</v>
    <v>Appleton, Wisconsin</v>
    <v>mdp/vdpid/5476590966729080833</v>
  </rv>
  <rv s="0">
    <v>536870912</v>
    <v>54914</v>
    <v>b8ac94c2-dd56-fa26-c8ba-a4e695888fd2</v>
    <v>en-US</v>
    <v>Map</v>
  </rv>
  <rv s="8">
    <v>#VALUE!</v>
    <v>en-US</v>
    <v>b8ac94c2-dd56-fa26-c8ba-a4e695888fd2</v>
    <v>536870912</v>
    <v>1</v>
    <v>1394</v>
    <v>28</v>
    <v>54914</v>
    <v>29</v>
    <v>5</v>
    <v>Map</v>
    <v>4241</v>
    <v>54914 is a postal code in Appleton, Wisconsin, United States</v>
    <v>54914</v>
    <v>54914</v>
    <v>mdp/vdpid/5476589316488560641</v>
  </rv>
  <rv s="0">
    <v>536870912</v>
    <v>54956</v>
    <v>a3abf724-a3b5-e945-2a08-d4b8e66bbc56</v>
    <v>en-US</v>
    <v>Map</v>
  </rv>
  <rv s="0">
    <v>536870912</v>
    <v>Neenah</v>
    <v>fe581580-d4c4-0297-b065-1817cd66ba71</v>
    <v>en-US</v>
    <v>Map</v>
  </rv>
  <rv s="8">
    <v>#VALUE!</v>
    <v>en-US</v>
    <v>a3abf724-a3b5-e945-2a08-d4b8e66bbc56</v>
    <v>536870912</v>
    <v>1</v>
    <v>1397</v>
    <v>28</v>
    <v>54956</v>
    <v>29</v>
    <v>5</v>
    <v>Map</v>
    <v>4256</v>
    <v>54956 is a postal code in Neenah, Wisconsin, United States</v>
    <v>54956</v>
    <v>54956</v>
    <v>mdp/vdpid/5476592856699240449</v>
  </rv>
  <rv s="2">
    <fb>24.880030000000001</fb>
    <v>13</v>
  </rv>
  <rv s="3">
    <v>299</v>
    <v>11</v>
    <v>1398</v>
    <v>6</v>
    <v>0</v>
    <v>Image of Neenah, Wisconsin</v>
  </rv>
  <rv s="2">
    <fb>44.174166666666999</fb>
    <v>14</v>
  </rv>
  <rv s="0">
    <v>805306368</v>
    <v>Jane B. Lang (Mayor)</v>
    <v>2698a0a1-900a-42b6-504a-4af30a2433fd</v>
    <v>en-US</v>
    <v>Generic</v>
  </rv>
  <rv s="4">
    <v>232</v>
  </rv>
  <rv s="5">
    <v>https://www.bing.com/search?q=neenah+wisconsin&amp;form=skydnc</v>
    <v>Learn more on Bing</v>
  </rv>
  <rv s="2">
    <fb>-88.468611111111002</fb>
    <v>14</v>
  </rv>
  <rv s="2">
    <fb>27319</fb>
    <v>13</v>
  </rv>
  <rv s="6">
    <v>#VALUE!</v>
    <v>en-US</v>
    <v>fe581580-d4c4-0297-b065-1817cd66ba71</v>
    <v>536870912</v>
    <v>1</v>
    <v>1399</v>
    <v>8</v>
    <v>Neenah, Wisconsin</v>
    <v>9</v>
    <v>10</v>
    <v>Map</v>
    <v>11</v>
    <v>12</v>
    <v>3847</v>
    <v>4243</v>
    <v>4258</v>
    <v>6</v>
    <v>Neenah is a city in Winnebago County, Wisconsin, in the north central United States. It is situated on the banks of Lake Winnebago, Little Lake Butte des Morts, and the Fox River, approximately forty miles southwest of Green Bay. Neenah's ...</v>
    <v>4259</v>
    <v>4260</v>
    <v>4262</v>
    <v>4263</v>
    <v>4264</v>
    <v>Neenah, Wisconsin</v>
    <v>4265</v>
    <v>Neenah, Wisconsin</v>
    <v>mdp/vdpid/5476590025711812632</v>
  </rv>
  <rv s="0">
    <v>536870912</v>
    <v>54983</v>
    <v>380683f8-86f8-6037-7b04-426fbdf92bba</v>
    <v>en-US</v>
    <v>Map</v>
  </rv>
  <rv s="0">
    <v>536870912</v>
    <v>Weyauwega</v>
    <v>62986423-9ea6-44ea-aa44-6d555ca734ff</v>
    <v>en-US</v>
    <v>Map</v>
  </rv>
  <rv s="9">
    <v>#VALUE!</v>
    <v>en-US</v>
    <v>380683f8-86f8-6037-7b04-426fbdf92bba</v>
    <v>536870912</v>
    <v>1</v>
    <v>32</v>
    <v>54983</v>
    <v>29</v>
    <v>5</v>
    <v>Map</v>
    <v>4268</v>
    <v>54983 is a postal code in Weyauwega, Wisconsin, United States</v>
    <v>54983</v>
    <v>54983</v>
    <v>mdp/vdpid/5476485844200062977</v>
  </rv>
  <rv s="0">
    <v>536870912</v>
    <v>Waupaca County</v>
    <v>8211a76f-6885-9098-050e-9dfebbf367ce</v>
    <v>en-US</v>
    <v>Map</v>
  </rv>
  <rv s="2">
    <fb>56.461740805300003</fb>
    <v>13</v>
  </rv>
  <rv s="3">
    <v>300</v>
    <v>11</v>
    <v>1401</v>
    <v>6</v>
    <v>0</v>
    <v>Image of Weyauwega (town), Wisconsin</v>
  </rv>
  <rv s="2">
    <fb>44.310600000000001</fb>
    <v>14</v>
  </rv>
  <rv s="5">
    <v>https://www.bing.com/search?q=weyauwega+waupaca+county+wisconsin&amp;form=skydnc</v>
    <v>Learn more on Bing</v>
  </rv>
  <rv s="2">
    <fb>-88.926699999999997</fb>
    <v>14</v>
  </rv>
  <rv s="2">
    <fb>567</fb>
    <v>13</v>
  </rv>
  <rv s="15">
    <v>#VALUE!</v>
    <v>en-US</v>
    <v>62986423-9ea6-44ea-aa44-6d555ca734ff</v>
    <v>536870912</v>
    <v>1</v>
    <v>1402</v>
    <v>112</v>
    <v>Weyauwega (town), Wisconsin</v>
    <v>9</v>
    <v>10</v>
    <v>Map</v>
    <v>11</v>
    <v>12</v>
    <v>3847</v>
    <v>4270</v>
    <v>4271</v>
    <v>6</v>
    <v>Weyauwega is a town in Waupaca County, Wisconsin, United States. The population was 627 at the 2000 census. The City of Weyauwega is located mostly within the town, though it is politically independent. The unincorporated communities of ...</v>
    <v>4272</v>
    <v>4273</v>
    <v>4274</v>
    <v>4275</v>
    <v>Weyauwega (town), Wisconsin</v>
    <v>4276</v>
    <v>Weyauwega (town), Wisconsin</v>
    <v>mdp/vdpid/5476444594663063553</v>
  </rv>
</rvData>
</file>

<file path=xl/richData/rdrichvaluestructure.xml><?xml version="1.0" encoding="utf-8"?>
<rvStructures xmlns="http://schemas.microsoft.com/office/spreadsheetml/2017/richdata" count="33">
  <s t="_linkedentity2">
    <k n="%EntityServiceId" t="i"/>
    <k n="_DisplayString" t="s"/>
    <k n="%EntityId" t="s"/>
    <k n="%EntityCulture" t="s"/>
    <k n="_Icon" t="s"/>
  </s>
  <s t="_linkedentity2core">
    <k n="_CRID" t="e"/>
    <k n="%EntityCulture" t="s"/>
    <k n="%EntityId" t="s"/>
    <k n="%EntityServiceId" t="i"/>
    <k n="%IsRefreshable" t="b"/>
    <k n="_Attribution" t="spb"/>
    <k n="_Display" t="spb"/>
    <k n="_DisplayString" t="s"/>
    <k n="_Flags" t="spb"/>
    <k n="_Format" t="spb"/>
    <k n="_Icon" t="s"/>
    <k n="City" t="r"/>
    <k n="Description" t="s"/>
    <k n="Name" t="s"/>
    <k n="UniqueName" t="s"/>
  </s>
  <s t="_formattednumber">
    <k n="_Format" t="spb"/>
  </s>
  <s t="_webimage">
    <k n="WebImageIdentifier" t="i"/>
    <k n="_Provider" t="spb"/>
    <k n="Attribution" t="spb"/>
    <k n="CalcOrigin" t="i"/>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der(s)"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Official language" t="r"/>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Time zone(s)" t="r"/>
    <k n="UniqueName" t="s"/>
    <k n="VDPID/VSID" t="s"/>
  </s>
  <s t="_linkedentity2core">
    <k n="_CRID" t="e"/>
    <k n="%EntityCulture" t="s"/>
    <k n="%EntityId" t="s"/>
    <k n="%EntityServiceId" t="i"/>
    <k n="%IsRefreshable" t="b"/>
    <k n="_Attribution" t="spb"/>
    <k n="_Display" t="spb"/>
    <k n="_DisplayString" t="s"/>
    <k n="_Flags" t="spb"/>
    <k n="_Format" t="spb"/>
    <k n="_Icon" t="s"/>
    <k n="City" t="r"/>
    <k n="Description" t="s"/>
    <k n="Name" t="s"/>
    <k n="UniqueName" t="s"/>
    <k n="VDPID/VSID" t="s"/>
  </s>
  <s t="_linkedentity2core">
    <k n="_CRID" t="e"/>
    <k n="%EntityCulture" t="s"/>
    <k n="%EntityId" t="s"/>
    <k n="%EntityServiceId" t="i"/>
    <k n="%IsRefreshable" t="b"/>
    <k n="_Display" t="spb"/>
    <k n="_DisplayString" t="s"/>
    <k n="_Flags" t="spb"/>
    <k n="_Format" t="spb"/>
    <k n="_Icon" t="s"/>
    <k n="City" t="r"/>
    <k n="Description" t="s"/>
    <k n="Name" t="s"/>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household income" t="r"/>
    <k n="Name" t="s"/>
    <k n="Official language" t="r"/>
    <k n="Persons per household" t="r"/>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Official language" t="r"/>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rgest city" t="r"/>
    <k n="LearnMoreOnLink"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titude"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Persons with a disability (%)" t="r"/>
    <k n="Population: Two or more races (%)" t="r"/>
    <k n="Population: Under age 18 (%)" t="r"/>
    <k n="Population: Under age 5 (%)" t="r"/>
    <k n="Population: Whit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Official language" t="r"/>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Persons with a disability (%)" t="r"/>
    <k n="Population: Two or more races (%)" t="r"/>
    <k n="Population: Under age 18 (%)" t="r"/>
    <k n="Population: Under age 5 (%)" t="r"/>
    <k n="Population: Whit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UniqueName" t="s"/>
    <k n="VDPID/VSID" t="s"/>
  </s>
  <s t="_linkedentity2core">
    <k n="_CRID" t="e"/>
    <k n="%EntityCulture" t="s"/>
    <k n="%EntityId" t="s"/>
    <k n="%EntityServiceId" t="i"/>
    <k n="%IsRefreshable" t="b"/>
    <k n="_Attribution" t="spb"/>
    <k n="_Display" t="spb"/>
    <k n="_DisplayString" t="s"/>
    <k n="_Flags" t="spb"/>
    <k n="_Format" t="spb"/>
    <k n="_Icon" t="s"/>
    <k n="_Provider" t="spb"/>
    <k n="Admin Division 1 (State/province/other)" t="r"/>
    <k n="Admin Division 2 (County/district/other)" t="r"/>
    <k n="Country/region" t="r"/>
    <k n="Description" t="s"/>
    <k n="Image" t="r"/>
    <k n="Latitude" t="r"/>
    <k n="LearnMoreOnLink" t="r"/>
    <k n="Longitude" t="r"/>
    <k n="Name" t="s"/>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Country/region" t="r"/>
    <k n="Description" t="s"/>
    <k n="Image" t="r"/>
    <k n="Largest city" t="r"/>
    <k n="LearnMoreOnLink"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titude" t="r"/>
    <k n="Leader(s)"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apital/Major City" t="r"/>
    <k n="Country/region" t="r"/>
    <k n="Description" t="s"/>
    <k n="Image" t="r"/>
    <k n="Largest city" t="r"/>
    <k n="Leader(s)" t="r"/>
    <k n="LearnMoreOnLink"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Admin Division 1 (State/province/other)" t="r"/>
    <k n="Admin Division 2 (County/district/other)" t="r"/>
    <k n="Country/region" t="r"/>
    <k n="Description" t="s"/>
    <k n="Latitude" t="r"/>
    <k n="LearnMoreOnLink" t="r"/>
    <k n="Longitude" t="r"/>
    <k n="Name" t="s"/>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Country/region" t="r"/>
    <k n="Description" t="s"/>
    <k n="Image" t="r"/>
    <k n="Latitude"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rgest city" t="r"/>
    <k n="LearnMoreOnLink"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rnMoreOnLink" t="r"/>
    <k n="Longitude" t="r"/>
    <k n="Name" t="s"/>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Country/region" t="r"/>
    <k n="Description" t="s"/>
    <k n="Latitude"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Country/region" t="r"/>
    <k n="Description" t="s"/>
    <k n="Image" t="r"/>
    <k n="Latitude"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Latitude" t="r"/>
    <k n="LearnMoreOnLink" t="r"/>
    <k n="Longitude" t="r"/>
    <k n="Name" t="s"/>
    <k n="Population" t="r"/>
    <k n="UniqueName" t="s"/>
    <k n="VDPID/VSID" t="s"/>
  </s>
</rvStructures>
</file>

<file path=xl/richData/rdsupportingpropertybag.xml><?xml version="1.0" encoding="utf-8"?>
<supportingPropertyBags xmlns="http://schemas.microsoft.com/office/spreadsheetml/2017/richdata2">
  <spbArrays count="28">
    <a count="14">
      <v t="s">%EntityServiceId</v>
      <v t="s">%IsRefreshable</v>
      <v t="s">%EntityCulture</v>
      <v t="s">%EntityId</v>
      <v t="s">_Icon</v>
      <v t="s">_Attribution</v>
      <v t="s">_Display</v>
      <v t="s">Name</v>
      <v t="s">_Format</v>
      <v t="s">City</v>
      <v t="s">_Flags</v>
      <v t="s">UniqueName</v>
      <v t="s">_DisplayString</v>
      <v t="s">Description</v>
    </a>
    <a count="26">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_Flags</v>
      <v t="s">VDPID/VSID</v>
      <v t="s">UniqueName</v>
      <v t="s">_DisplayString</v>
      <v t="s">LearnMoreOnLink</v>
      <v t="s">Image</v>
      <v t="s">Description</v>
    </a>
    <a count="50">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Official language</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Time zone(s)</v>
      <v t="s">_Flags</v>
      <v t="s">VDPID/VSID</v>
      <v t="s">UniqueName</v>
      <v t="s">_DisplayString</v>
      <v t="s">LearnMoreOnLink</v>
      <v t="s">Image</v>
      <v t="s">Description</v>
    </a>
    <a count="15">
      <v t="s">%EntityServiceId</v>
      <v t="s">%IsRefreshable</v>
      <v t="s">%EntityCulture</v>
      <v t="s">%EntityId</v>
      <v t="s">_Icon</v>
      <v t="s">_Attribution</v>
      <v t="s">_Display</v>
      <v t="s">Name</v>
      <v t="s">_Format</v>
      <v t="s">City</v>
      <v t="s">_Flags</v>
      <v t="s">VDPID/VSID</v>
      <v t="s">UniqueName</v>
      <v t="s">_DisplayString</v>
      <v t="s">Description</v>
    </a>
    <a count="14">
      <v t="s">%EntityServiceId</v>
      <v t="s">%IsRefreshable</v>
      <v t="s">%EntityCulture</v>
      <v t="s">%EntityId</v>
      <v t="s">_Icon</v>
      <v t="s">_Display</v>
      <v t="s">Name</v>
      <v t="s">_Format</v>
      <v t="s">City</v>
      <v t="s">_Flags</v>
      <v t="s">VDPID/VSID</v>
      <v t="s">UniqueName</v>
      <v t="s">_DisplayString</v>
      <v t="s">Description</v>
    </a>
    <a count="26">
      <v t="s">%EntityServiceId</v>
      <v t="s">%IsRefreshable</v>
      <v t="s">%EntityCulture</v>
      <v t="s">%EntityId</v>
      <v t="s">_Icon</v>
      <v t="s">_Provider</v>
      <v t="s">_Attribution</v>
      <v t="s">_Display</v>
      <v t="s">Name</v>
      <v t="s">_Format</v>
      <v t="s">Admin Division 1 (State/province/other)</v>
      <v t="s">Country/region</v>
      <v t="s">Leader(s)</v>
      <v t="s">_SubLabel</v>
      <v t="s">Population</v>
      <v t="s">Area</v>
      <v t="s">Latitude</v>
      <v t="s">Longitude</v>
      <v t="s">Time zone(s)</v>
      <v t="s">_Flags</v>
      <v t="s">VDPID/VSID</v>
      <v t="s">UniqueName</v>
      <v t="s">_DisplayString</v>
      <v t="s">LearnMoreOnLink</v>
      <v t="s">Image</v>
      <v t="s">Description</v>
    </a>
    <a count="32">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Official language</v>
      <v t="s">Households</v>
      <v t="s">Housing units</v>
      <v t="s">Persons per household</v>
      <v t="s">Median household income</v>
      <v t="s">Building permits</v>
      <v t="s">Time zone(s)</v>
      <v t="s">_Flags</v>
      <v t="s">VDPID/VSID</v>
      <v t="s">UniqueName</v>
      <v t="s">_DisplayString</v>
      <v t="s">LearnMoreOnLink</v>
      <v t="s">Image</v>
      <v t="s">Description</v>
    </a>
    <a count="27">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Time zone(s)</v>
      <v t="s">_Flags</v>
      <v t="s">VDPID/VSID</v>
      <v t="s">UniqueName</v>
      <v t="s">_DisplayString</v>
      <v t="s">LearnMoreOnLink</v>
      <v t="s">Image</v>
      <v t="s">Description</v>
    </a>
    <a count="49">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Official language</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_Flags</v>
      <v t="s">VDPID/VSID</v>
      <v t="s">UniqueName</v>
      <v t="s">_DisplayString</v>
      <v t="s">LearnMoreOnLink</v>
      <v t="s">Image</v>
      <v t="s">Description</v>
    </a>
    <a count="26">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Area</v>
      <v t="s">Latitude</v>
      <v t="s">Longitude</v>
      <v t="s">Time zone(s)</v>
      <v t="s">_Flags</v>
      <v t="s">VDPID/VSID</v>
      <v t="s">UniqueName</v>
      <v t="s">_DisplayString</v>
      <v t="s">LearnMoreOnLink</v>
      <v t="s">Image</v>
      <v t="s">Description</v>
    </a>
    <a count="25">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Area</v>
      <v t="s">Latitude</v>
      <v t="s">Longitude</v>
      <v t="s">_Flags</v>
      <v t="s">VDPID/VSID</v>
      <v t="s">UniqueName</v>
      <v t="s">_DisplayString</v>
      <v t="s">LearnMoreOnLink</v>
      <v t="s">Image</v>
      <v t="s">Description</v>
    </a>
    <a count="49">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Time zone(s)</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Admin Division 1 (State/province/other)</v>
      <v t="s">Country/region</v>
      <v t="s">_SubLabel</v>
      <v t="s">Population</v>
      <v t="s">Area</v>
      <v t="s">Largest city</v>
      <v t="s">_Flags</v>
      <v t="s">VDPID/VSID</v>
      <v t="s">UniqueName</v>
      <v t="s">_DisplayString</v>
      <v t="s">LearnMoreOnLink</v>
      <v t="s">Time zone(s)</v>
      <v t="s">Image</v>
      <v t="s">Description</v>
    </a>
    <a count="24">
      <v t="s">%EntityServiceId</v>
      <v t="s">%IsRefreshable</v>
      <v t="s">%EntityCulture</v>
      <v t="s">%EntityId</v>
      <v t="s">_Icon</v>
      <v t="s">_Provider</v>
      <v t="s">_Attribution</v>
      <v t="s">_Display</v>
      <v t="s">Name</v>
      <v t="s">_Format</v>
      <v t="s">Admin Division 1 (State/province/other)</v>
      <v t="s">Country/region</v>
      <v t="s">_SubLabel</v>
      <v t="s">Population</v>
      <v t="s">Area</v>
      <v t="s">Latitude</v>
      <v t="s">Longitude</v>
      <v t="s">_Flags</v>
      <v t="s">VDPID/VSID</v>
      <v t="s">UniqueName</v>
      <v t="s">_DisplayString</v>
      <v t="s">LearnMoreOnLink</v>
      <v t="s">Image</v>
      <v t="s">Description</v>
    </a>
    <a count="48">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White (%)</v>
      <v t="s">Population: Two or more races (%)</v>
      <v t="s">Time zone(s)</v>
      <v t="s">_Flags</v>
      <v t="s">VDPID/VSID</v>
      <v t="s">UniqueName</v>
      <v t="s">_DisplayString</v>
      <v t="s">LearnMoreOnLink</v>
      <v t="s">Image</v>
      <v t="s">Description</v>
    </a>
    <a count="49">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Official language</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White (%)</v>
      <v t="s">Population: Two or more races (%)</v>
      <v t="s">Time zone(s)</v>
      <v t="s">_Flags</v>
      <v t="s">VDPID/VSID</v>
      <v t="s">UniqueName</v>
      <v t="s">_DisplayString</v>
      <v t="s">LearnMoreOnLink</v>
      <v t="s">Image</v>
      <v t="s">Description</v>
    </a>
    <a count="48">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_Flags</v>
      <v t="s">VDPID/VSID</v>
      <v t="s">UniqueName</v>
      <v t="s">_DisplayString</v>
      <v t="s">LearnMoreOnLink</v>
      <v t="s">Image</v>
      <v t="s">Description</v>
    </a>
    <a count="22">
      <v t="s">%EntityServiceId</v>
      <v t="s">%IsRefreshable</v>
      <v t="s">%EntityCulture</v>
      <v t="s">%EntityId</v>
      <v t="s">_Icon</v>
      <v t="s">_Provider</v>
      <v t="s">_Attribution</v>
      <v t="s">_Display</v>
      <v t="s">Name</v>
      <v t="s">_Format</v>
      <v t="s">Admin Division 2 (County/district/other)</v>
      <v t="s">Admin Division 1 (State/province/other)</v>
      <v t="s">Country/region</v>
      <v t="s">Latitude</v>
      <v t="s">Longitude</v>
      <v t="s">_Flags</v>
      <v t="s">VDPID/VSID</v>
      <v t="s">UniqueName</v>
      <v t="s">_DisplayString</v>
      <v t="s">LearnMoreOnLink</v>
      <v t="s">Image</v>
      <v t="s">Description</v>
    </a>
    <a count="23">
      <v t="s">%EntityServiceId</v>
      <v t="s">%IsRefreshable</v>
      <v t="s">%EntityCulture</v>
      <v t="s">%EntityId</v>
      <v t="s">_Icon</v>
      <v t="s">_Provider</v>
      <v t="s">_Attribution</v>
      <v t="s">_Display</v>
      <v t="s">Name</v>
      <v t="s">_Format</v>
      <v t="s">Admin Division 1 (State/province/other)</v>
      <v t="s">Country/region</v>
      <v t="s">_SubLabel</v>
      <v t="s">Population</v>
      <v t="s">Largest city</v>
      <v t="s">_Flags</v>
      <v t="s">VDPID/VSID</v>
      <v t="s">UniqueName</v>
      <v t="s">_DisplayString</v>
      <v t="s">LearnMoreOnLink</v>
      <v t="s">Time zone(s)</v>
      <v t="s">Image</v>
      <v t="s">Description</v>
    </a>
    <a count="25">
      <v t="s">%EntityServiceId</v>
      <v t="s">%IsRefreshable</v>
      <v t="s">%EntityCulture</v>
      <v t="s">%EntityId</v>
      <v t="s">_Icon</v>
      <v t="s">_Provider</v>
      <v t="s">_Attribution</v>
      <v t="s">_Display</v>
      <v t="s">Name</v>
      <v t="s">_Format</v>
      <v t="s">Admin Division 1 (State/province/other)</v>
      <v t="s">Country/region</v>
      <v t="s">Leader(s)</v>
      <v t="s">_SubLabel</v>
      <v t="s">Population</v>
      <v t="s">Area</v>
      <v t="s">Latitude</v>
      <v t="s">Longitude</v>
      <v t="s">_Flags</v>
      <v t="s">VDPID/VSID</v>
      <v t="s">UniqueName</v>
      <v t="s">_DisplayString</v>
      <v t="s">LearnMoreOnLink</v>
      <v t="s">Image</v>
      <v t="s">Description</v>
    </a>
    <a count="26">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Time zone(s)</v>
      <v t="s">_Flags</v>
      <v t="s">VDPID/VSID</v>
      <v t="s">UniqueName</v>
      <v t="s">_DisplayString</v>
      <v t="s">LearnMoreOnLink</v>
      <v t="s">Image</v>
      <v t="s">Description</v>
    </a>
    <a count="21">
      <v t="s">%EntityServiceId</v>
      <v t="s">%IsRefreshable</v>
      <v t="s">%EntityCulture</v>
      <v t="s">%EntityId</v>
      <v t="s">_Icon</v>
      <v t="s">_Provider</v>
      <v t="s">_Attribution</v>
      <v t="s">_Display</v>
      <v t="s">Name</v>
      <v t="s">_Format</v>
      <v t="s">Admin Division 2 (County/district/other)</v>
      <v t="s">Admin Division 1 (State/province/other)</v>
      <v t="s">Country/region</v>
      <v t="s">Latitude</v>
      <v t="s">Longitude</v>
      <v t="s">_Flags</v>
      <v t="s">VDPID/VSID</v>
      <v t="s">UniqueName</v>
      <v t="s">_DisplayString</v>
      <v t="s">LearnMoreOnLink</v>
      <v t="s">Description</v>
    </a>
    <a count="23">
      <v t="s">%EntityServiceId</v>
      <v t="s">%IsRefreshable</v>
      <v t="s">%EntityCulture</v>
      <v t="s">%EntityId</v>
      <v t="s">_Icon</v>
      <v t="s">_Provider</v>
      <v t="s">_Attribution</v>
      <v t="s">_Display</v>
      <v t="s">Name</v>
      <v t="s">_Format</v>
      <v t="s">Admin Division 1 (State/province/other)</v>
      <v t="s">Country/region</v>
      <v t="s">_SubLabel</v>
      <v t="s">Population</v>
      <v t="s">Latitude</v>
      <v t="s">Longitude</v>
      <v t="s">_Flags</v>
      <v t="s">VDPID/VSID</v>
      <v t="s">UniqueName</v>
      <v t="s">_DisplayString</v>
      <v t="s">LearnMoreOnLink</v>
      <v t="s">Image</v>
      <v t="s">Description</v>
    </a>
    <a count="23">
      <v t="s">%EntityServiceId</v>
      <v t="s">%IsRefreshable</v>
      <v t="s">%EntityCulture</v>
      <v t="s">%EntityId</v>
      <v t="s">_Icon</v>
      <v t="s">_Provider</v>
      <v t="s">_Attribution</v>
      <v t="s">_Display</v>
      <v t="s">Name</v>
      <v t="s">_Format</v>
      <v t="s">Admin Division 1 (State/province/other)</v>
      <v t="s">Country/region</v>
      <v t="s">_SubLabel</v>
      <v t="s">Population</v>
      <v t="s">Area</v>
      <v t="s">Largest city</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Admin Division 2 (County/district/other)</v>
      <v t="s">Admin Division 1 (State/province/other)</v>
      <v t="s">Country/region</v>
      <v t="s">_SubLabel</v>
      <v t="s">Area</v>
      <v t="s">Latitude</v>
      <v t="s">Longitude</v>
      <v t="s">_Flags</v>
      <v t="s">VDPID/VSID</v>
      <v t="s">UniqueName</v>
      <v t="s">_DisplayString</v>
      <v t="s">LearnMoreOnLink</v>
      <v t="s">Image</v>
      <v t="s">Description</v>
    </a>
    <a count="23">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Latitude</v>
      <v t="s">Longitude</v>
      <v t="s">_Flags</v>
      <v t="s">VDPID/VSID</v>
      <v t="s">UniqueName</v>
      <v t="s">_DisplayString</v>
      <v t="s">LearnMoreOnLink</v>
      <v t="s">Description</v>
    </a>
    <a count="24">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Latitude</v>
      <v t="s">Longitude</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Area</v>
      <v t="s">Latitude</v>
      <v t="s">Longitude</v>
      <v t="s">_Flags</v>
      <v t="s">VDPID/VSID</v>
      <v t="s">UniqueName</v>
      <v t="s">_DisplayString</v>
      <v t="s">LearnMoreOnLink</v>
      <v t="s">Description</v>
    </a>
  </spbArrays>
  <spbData count="1403">
    <spb s="0">
      <v xml:space="preserve">Worldpostalcode	City-data	</v>
      <v xml:space="preserve">		</v>
      <v xml:space="preserve">https://worldpostalcode.com/united-states/alabama/talladega	https://www.city-data.com/zips/35150.html	</v>
      <v xml:space="preserve">		</v>
    </spb>
    <spb s="1">
      <v>0</v>
      <v>0</v>
      <v>0</v>
    </spb>
    <spb s="2">
      <v>0</v>
      <v>Name</v>
    </spb>
    <spb s="3">
      <v>0</v>
      <v>0</v>
      <v>0</v>
    </spb>
    <spb s="4">
      <v>3</v>
    </spb>
    <spb s="5">
      <v>1</v>
    </spb>
    <spb s="0">
      <v xml:space="preserve">Wikipedia	</v>
      <v xml:space="preserve">CC BY-SA 3.0	</v>
      <v xml:space="preserve">https://en.wikipedia.org/wiki/Sylacauga,_Alabama	</v>
      <v xml:space="preserve">https://creativecommons.org/licenses/by-sa/3.0	</v>
    </spb>
    <spb s="6">
      <v>6</v>
      <v>6</v>
      <v>6</v>
      <v>6</v>
      <v>6</v>
      <v>6</v>
      <v>6</v>
      <v>6</v>
      <v>6</v>
      <v>6</v>
    </spb>
    <spb s="7">
      <v>1</v>
      <v>Name</v>
      <v>LearnMoreOnLink</v>
    </spb>
    <spb s="8">
      <v>3</v>
      <v>3</v>
      <v>3</v>
    </spb>
    <spb s="9">
      <v>1</v>
      <v>2</v>
    </spb>
    <spb s="10">
      <v>https://www.bing.com</v>
      <v>https://www.bing.com/th?id=Ga%5Cbing_yt.png&amp;w=100&amp;h=40&amp;c=0&amp;pid=0.1</v>
      <v>Powered by Bing</v>
    </spb>
    <spb s="11">
      <v>square km</v>
      <v>2020</v>
    </spb>
    <spb s="12">
      <v>3</v>
    </spb>
    <spb s="12">
      <v>4</v>
    </spb>
    <spb s="0">
      <v xml:space="preserve">Wikipedia	</v>
      <v xml:space="preserve">CC BY-SA 3.0	</v>
      <v xml:space="preserve">https://en.wikipedia.org/wiki/Alabama	</v>
      <v xml:space="preserve">https://creativecommons.org/licenses/by-sa/3.0	</v>
    </spb>
    <spb s="0">
      <v xml:space="preserve">US Census	</v>
      <v xml:space="preserve">	</v>
      <v xml:space="preserve">https://www.census.gov/popest/data/state/asrh/2014/files/SC-EST2014-AGESEX-CIV.csv	</v>
      <v xml:space="preserve">	</v>
    </spb>
    <spb s="0">
      <v xml:space="preserve">Wikipedia	</v>
      <v xml:space="preserve">CC-BY-SA	</v>
      <v xml:space="preserve">http://en.wikipedia.org/wiki/Alabama	</v>
      <v xml:space="preserve">http://creativecommons.org/licenses/by-sa/3.0/	</v>
    </spb>
    <spb s="0">
      <v xml:space="preserve">Wikipedia	US Census	US Census	</v>
      <v xml:space="preserve">CC-BY-SA			</v>
      <v xml:space="preserve">http://en.wikipedia.org/wiki/Alabama	https://www.census.gov/popest/data/state/asrh/2014/files/SC-EST2014-AGESEX-CIV.csv	http://www.census.gov/quickfacts/table/WTN220212/01	</v>
      <v xml:space="preserve">http://creativecommons.org/licenses/by-sa/3.0/			</v>
    </spb>
    <spb s="13">
      <v>15</v>
      <v>15</v>
      <v>16</v>
      <v>15</v>
      <v>15</v>
      <v>15</v>
      <v>17</v>
      <v>15</v>
      <v>16</v>
      <v>15</v>
      <v>16</v>
      <v>18</v>
      <v>15</v>
      <v>16</v>
      <v>16</v>
      <v>16</v>
      <v>16</v>
      <v>18</v>
      <v>16</v>
      <v>16</v>
      <v>16</v>
      <v>16</v>
      <v>16</v>
      <v>16</v>
      <v>16</v>
      <v>16</v>
      <v>16</v>
      <v>18</v>
      <v>16</v>
      <v>16</v>
      <v>16</v>
      <v>16</v>
    </spb>
    <spb s="7">
      <v>2</v>
      <v>Name</v>
      <v>LearnMoreOnLink</v>
    </spb>
    <spb s="14">
      <v>square km</v>
      <v>2015</v>
      <v>2020</v>
      <v>2016</v>
      <v>2016</v>
      <v>2015</v>
      <v>2015</v>
      <v>2010, 2016</v>
      <v>persons (2015)</v>
      <v>persons (2015)</v>
      <v>2015</v>
      <v>2015</v>
      <v>2015</v>
      <v>2015</v>
      <v>persons (2015)</v>
      <v>persons (2015)</v>
      <v>2015</v>
      <v>persons age 16+, 2015</v>
      <v>persons (2015)</v>
      <v>under age 65, 2015</v>
      <v>2015</v>
      <v>persons age 25+, 2015</v>
      <v>persons (2015)</v>
      <v>persons (2015)</v>
      <v>persons (2015)</v>
    </spb>
    <spb s="12">
      <v>5</v>
    </spb>
    <spb s="12">
      <v>6</v>
    </spb>
    <spb s="12">
      <v>7</v>
    </spb>
    <spb s="12">
      <v>8</v>
    </spb>
    <spb s="0">
      <v xml:space="preserve">Worldpostalcode	City-data	Unitedstateszipcodes	</v>
      <v xml:space="preserve">			</v>
      <v xml:space="preserve">https://worldpostalcode.com/united-states/alabama/morgan	https://www.city-data.com/zips/35601.html	https://www.unitedstateszipcodes.org/35601/	</v>
      <v xml:space="preserve">			</v>
    </spb>
    <spb s="1">
      <v>26</v>
      <v>26</v>
      <v>26</v>
    </spb>
    <spb s="2">
      <v>3</v>
      <v>Name</v>
    </spb>
    <spb s="15">
      <v>3</v>
      <v>3</v>
    </spb>
    <spb s="0">
      <v xml:space="preserve">Wikipedia	</v>
      <v xml:space="preserve">CC BY-SA 3.0	</v>
      <v xml:space="preserve">https://en.wikipedia.org/wiki/Decatur,_Alabama	</v>
      <v xml:space="preserve">https://creativecommons.org/licenses/by-sa/3.0	</v>
    </spb>
    <spb s="6">
      <v>30</v>
      <v>30</v>
      <v>30</v>
      <v>30</v>
      <v>30</v>
      <v>30</v>
      <v>30</v>
      <v>30</v>
      <v>30</v>
      <v>30</v>
    </spb>
    <spb s="2">
      <v>4</v>
      <v>Name</v>
    </spb>
    <spb s="0">
      <v xml:space="preserve">Wikipedia	</v>
      <v xml:space="preserve">CC BY-SA 3.0	</v>
      <v xml:space="preserve">https://en.wikipedia.org/wiki/Red_Deer,_Alberta	</v>
      <v xml:space="preserve">https://creativecommons.org/licenses/by-sa/3.0	</v>
    </spb>
    <spb s="16">
      <v>33</v>
      <v>33</v>
      <v>33</v>
      <v>33</v>
      <v>33</v>
      <v>33</v>
      <v>33</v>
      <v>33</v>
      <v>33</v>
    </spb>
    <spb s="7">
      <v>5</v>
      <v>Name</v>
      <v>LearnMoreOnLink</v>
    </spb>
    <spb s="11">
      <v>square km</v>
      <v>2021</v>
    </spb>
    <spb s="0">
      <v xml:space="preserve">Wikipedia	</v>
      <v xml:space="preserve">CC BY-SA 3.0	</v>
      <v xml:space="preserve">https://en.wikipedia.org/wiki/Alberta	</v>
      <v xml:space="preserve">https://creativecommons.org/licenses/by-sa/3.0	</v>
    </spb>
    <spb s="0">
      <v xml:space="preserve">Wikipedia	</v>
      <v xml:space="preserve">CC-BY-SA	</v>
      <v xml:space="preserve">https://en.wikipedia.org/wiki/Alberta	</v>
      <v xml:space="preserve">http://creativecommons.org/licenses/by-sa/3.0/	</v>
    </spb>
    <spb s="0">
      <v xml:space="preserve">Wikipedia	</v>
      <v xml:space="preserve">CC-BY-SA	</v>
      <v xml:space="preserve">http://en.wikipedia.org/wiki/Alberta	</v>
      <v xml:space="preserve">http://creativecommons.org/licenses/by-sa/3.0/	</v>
    </spb>
    <spb s="0">
      <v xml:space="preserve">Wikipedia	Wikipedia	</v>
      <v xml:space="preserve">CC-BY-SA	CC-BY-SA	</v>
      <v xml:space="preserve">http://en.wikipedia.org/wiki/Alberta	https://en.wikipedia.org/wiki/Alberta	</v>
      <v xml:space="preserve">http://creativecommons.org/licenses/by-sa/3.0/	http://creativecommons.org/licenses/by-sa/3.0/	</v>
    </spb>
    <spb s="17">
      <v>37</v>
      <v>37</v>
      <v>38</v>
      <v>37</v>
      <v>37</v>
      <v>37</v>
      <v>39</v>
      <v>37</v>
      <v>38</v>
      <v>37</v>
      <v>38</v>
      <v>37</v>
      <v>38</v>
      <v>40</v>
    </spb>
    <spb s="7">
      <v>6</v>
      <v>Name</v>
      <v>LearnMoreOnLink</v>
    </spb>
    <spb s="18">
      <v>square km</v>
      <v>2016</v>
      <v>2017</v>
      <v>2016</v>
      <v>2017-12</v>
      <v>2016</v>
      <v>2016</v>
    </spb>
    <spb s="12">
      <v>9</v>
    </spb>
    <spb s="0">
      <v xml:space="preserve">Unitedstateszipcodes	</v>
      <v xml:space="preserve">	</v>
      <v xml:space="preserve">https://www.unitedstateszipcodes.org/85009/	</v>
      <v xml:space="preserve">	</v>
    </spb>
    <spb s="0">
      <v xml:space="preserve">Worldpostalcode	City-data	Unitedstateszipcodes	</v>
      <v xml:space="preserve">			</v>
      <v xml:space="preserve">https://worldpostalcode.com/united-states/arizona/phoenix	https://www.city-data.com/zips/85009.html	https://www.unitedstateszipcodes.org/85009/	</v>
      <v xml:space="preserve">			</v>
    </spb>
    <spb s="1">
      <v>45</v>
      <v>46</v>
      <v>46</v>
    </spb>
    <spb s="0">
      <v xml:space="preserve">Wikipedia	</v>
      <v xml:space="preserve">CC BY-SA 3.0	</v>
      <v xml:space="preserve">https://en.wikipedia.org/wiki/Phoenix,_Arizona	</v>
      <v xml:space="preserve">https://creativecommons.org/licenses/by-sa/3.0	</v>
    </spb>
    <spb s="6">
      <v>48</v>
      <v>48</v>
      <v>48</v>
      <v>48</v>
      <v>48</v>
      <v>48</v>
      <v>48</v>
      <v>48</v>
      <v>48</v>
      <v>48</v>
    </spb>
    <spb s="7">
      <v>7</v>
      <v>Name</v>
      <v>LearnMoreOnLink</v>
    </spb>
    <spb s="0">
      <v xml:space="preserve">Wikipedia	</v>
      <v xml:space="preserve">CC BY-SA 3.0	</v>
      <v xml:space="preserve">https://en.wikipedia.org/wiki/Arizona	</v>
      <v xml:space="preserve">https://creativecommons.org/licenses/by-sa/3.0	</v>
    </spb>
    <spb s="0">
      <v xml:space="preserve">Wikipedia	</v>
      <v xml:space="preserve">CC-BY-SA	</v>
      <v xml:space="preserve">http://en.wikipedia.org/wiki/Arizona	</v>
      <v xml:space="preserve">http://creativecommons.org/licenses/by-sa/3.0/	</v>
    </spb>
    <spb s="0">
      <v xml:space="preserve">Wikipedia	US Census	US Census	</v>
      <v xml:space="preserve">CC-BY-SA			</v>
      <v xml:space="preserve">http://en.wikipedia.org/wiki/Arizona	https://www.census.gov/popest/data/state/asrh/2014/files/SC-EST2014-AGESEX-CIV.csv	http://www.census.gov/quickfacts/table/age775215/04	</v>
      <v xml:space="preserve">http://creativecommons.org/licenses/by-sa/3.0/			</v>
    </spb>
    <spb s="13">
      <v>51</v>
      <v>51</v>
      <v>16</v>
      <v>51</v>
      <v>51</v>
      <v>51</v>
      <v>52</v>
      <v>51</v>
      <v>16</v>
      <v>51</v>
      <v>16</v>
      <v>53</v>
      <v>51</v>
      <v>16</v>
      <v>16</v>
      <v>16</v>
      <v>16</v>
      <v>53</v>
      <v>16</v>
      <v>16</v>
      <v>16</v>
      <v>16</v>
      <v>16</v>
      <v>16</v>
      <v>16</v>
      <v>16</v>
      <v>16</v>
      <v>53</v>
      <v>16</v>
      <v>16</v>
      <v>16</v>
      <v>16</v>
    </spb>
    <spb s="7">
      <v>8</v>
      <v>Name</v>
      <v>LearnMoreOnLink</v>
    </spb>
    <spb s="0">
      <v xml:space="preserve">Sec	Unitedstateszipcodes	</v>
      <v xml:space="preserve">		</v>
      <v xml:space="preserve">https://www.sec.gov/cgi-bin/browse-edgar?action=getcompany&amp;CIK=0001851777	https://www.unitedstateszipcodes.org/85040/	</v>
      <v xml:space="preserve">		</v>
    </spb>
    <spb s="0">
      <v xml:space="preserve">Worldpostalcode	City-data	Sec	Unitedstateszipcodes	</v>
      <v xml:space="preserve">				</v>
      <v xml:space="preserve">https://worldpostalcode.com/united-states/arizona/phoenix	https://www.city-data.com/zips/85040.html	https://www.sec.gov/cgi-bin/browse-edgar?action=getcompany&amp;CIK=0001851777	https://www.unitedstateszipcodes.org/85040/	</v>
      <v xml:space="preserve">				</v>
    </spb>
    <spb s="1">
      <v>56</v>
      <v>57</v>
      <v>57</v>
    </spb>
    <spb s="0">
      <v xml:space="preserve">Worldpostalcode	</v>
      <v xml:space="preserve">	</v>
      <v xml:space="preserve">https://worldpostalcode.com/united-states/arizona/pinal	</v>
      <v xml:space="preserve">	</v>
    </spb>
    <spb s="1">
      <v>59</v>
      <v>59</v>
      <v>59</v>
    </spb>
    <spb s="0">
      <v xml:space="preserve">Wikipedia	</v>
      <v xml:space="preserve">CC BY-SA 3.0	</v>
      <v xml:space="preserve">https://en.wikipedia.org/wiki/Casa_Grande,_Arizona	</v>
      <v xml:space="preserve">https://creativecommons.org/licenses/by-sa/3.0	</v>
    </spb>
    <spb s="6">
      <v>61</v>
      <v>61</v>
      <v>61</v>
      <v>61</v>
      <v>61</v>
      <v>61</v>
      <v>61</v>
      <v>61</v>
      <v>61</v>
      <v>61</v>
    </spb>
    <spb s="0">
      <v xml:space="preserve">Unitedstateszipcodes	</v>
      <v xml:space="preserve">	</v>
      <v xml:space="preserve">https://www.unitedstateszipcodes.org/85282/	</v>
      <v xml:space="preserve">	</v>
    </spb>
    <spb s="0">
      <v xml:space="preserve">Worldpostalcode	City-data	Unitedstateszipcodes	</v>
      <v xml:space="preserve">			</v>
      <v xml:space="preserve">https://worldpostalcode.com/united-states/arizona/maricopa	https://www.city-data.com/zips/85282.html	https://www.unitedstateszipcodes.org/85282/	</v>
      <v xml:space="preserve">			</v>
    </spb>
    <spb s="1">
      <v>63</v>
      <v>64</v>
      <v>64</v>
    </spb>
    <spb s="0">
      <v xml:space="preserve">Wikipedia	</v>
      <v xml:space="preserve">CC BY-SA 3.0	</v>
      <v xml:space="preserve">https://en.wikipedia.org/wiki/Tempe,_Arizona	</v>
      <v xml:space="preserve">https://creativecommons.org/licenses/by-sa/3.0	</v>
    </spb>
    <spb s="6">
      <v>66</v>
      <v>66</v>
      <v>66</v>
      <v>66</v>
      <v>66</v>
      <v>66</v>
      <v>66</v>
      <v>66</v>
      <v>66</v>
      <v>66</v>
    </spb>
    <spb s="0">
      <v xml:space="preserve">Worldpostalcode	</v>
      <v xml:space="preserve">	</v>
      <v xml:space="preserve">https://worldpostalcode.com/united-states/arizona/maricopa	</v>
      <v xml:space="preserve">	</v>
    </spb>
    <spb s="1">
      <v>68</v>
      <v>68</v>
      <v>68</v>
    </spb>
    <spb s="0">
      <v xml:space="preserve">City-data	</v>
      <v xml:space="preserve">	</v>
      <v xml:space="preserve">https://www.city-data.com/zips/85395.html	</v>
      <v xml:space="preserve">	</v>
    </spb>
    <spb s="0">
      <v xml:space="preserve">Worldpostalcode	City-data	</v>
      <v xml:space="preserve">		</v>
      <v xml:space="preserve">https://worldpostalcode.com/united-states/arizona/maricopa	https://www.city-data.com/zips/85395.html	</v>
      <v xml:space="preserve">		</v>
    </spb>
    <spb s="1">
      <v>70</v>
      <v>71</v>
      <v>71</v>
    </spb>
    <spb s="0">
      <v xml:space="preserve">Wikipedia	</v>
      <v xml:space="preserve">CC BY-SA 3.0	</v>
      <v xml:space="preserve">https://en.wikipedia.org/wiki/Goodyear,_Arizona	</v>
      <v xml:space="preserve">https://creativecommons.org/licenses/by-sa/3.0	</v>
    </spb>
    <spb s="6">
      <v>73</v>
      <v>73</v>
      <v>73</v>
      <v>73</v>
      <v>73</v>
      <v>73</v>
      <v>73</v>
      <v>73</v>
      <v>73</v>
      <v>73</v>
    </spb>
    <spb s="0">
      <v xml:space="preserve">Sec	Unitedstateszipcodes	</v>
      <v xml:space="preserve">		</v>
      <v xml:space="preserve">https://www.sec.gov/cgi-bin/browse-edgar?action=getcompany&amp;CIK=0001563407	https://www.unitedstateszipcodes.org/90040/	</v>
      <v xml:space="preserve">		</v>
    </spb>
    <spb s="0">
      <v xml:space="preserve">Worldpostalcode	City-data	Sec	Unitedstateszipcodes	</v>
      <v xml:space="preserve">				</v>
      <v xml:space="preserve">https://worldpostalcode.com/united-states/california/los-angeles	https://www.city-data.com/zips/90040.html	https://www.sec.gov/cgi-bin/browse-edgar?action=getcompany&amp;CIK=0001563407	https://www.unitedstateszipcodes.org/90040/	</v>
      <v xml:space="preserve">				</v>
    </spb>
    <spb s="1">
      <v>75</v>
      <v>76</v>
      <v>76</v>
    </spb>
    <spb s="0">
      <v xml:space="preserve">Wikipedia	</v>
      <v xml:space="preserve">CC BY-SA 3.0	</v>
      <v xml:space="preserve">https://en.wikipedia.org/wiki/Los_Angeles	</v>
      <v xml:space="preserve">https://creativecommons.org/licenses/by-sa/3.0	</v>
    </spb>
    <spb s="6">
      <v>78</v>
      <v>78</v>
      <v>78</v>
      <v>78</v>
      <v>78</v>
      <v>78</v>
      <v>78</v>
      <v>78</v>
      <v>78</v>
      <v>78</v>
    </spb>
    <spb s="0">
      <v xml:space="preserve">Wikipedia	</v>
      <v xml:space="preserve">CC BY-SA 3.0	</v>
      <v xml:space="preserve">https://en.wikipedia.org/wiki/California	</v>
      <v xml:space="preserve">https://creativecommons.org/licenses/by-sa/3.0	</v>
    </spb>
    <spb s="0">
      <v xml:space="preserve">Wikipedia	</v>
      <v xml:space="preserve">CC-BY-SA	</v>
      <v xml:space="preserve">http://en.wikipedia.org/wiki/California	</v>
      <v xml:space="preserve">http://creativecommons.org/licenses/by-sa/3.0/	</v>
    </spb>
    <spb s="0">
      <v xml:space="preserve">Wikipedia	US Census	US Census	</v>
      <v xml:space="preserve">CC-BY-SA			</v>
      <v xml:space="preserve">http://en.wikipedia.org/wiki/California	https://www.census.gov/popest/data/state/asrh/2014/files/SC-EST2014-AGESEX-CIV.csv	http://www.census.gov/quickfacts/table/VET605214/06	</v>
      <v xml:space="preserve">http://creativecommons.org/licenses/by-sa/3.0/			</v>
    </spb>
    <spb s="13">
      <v>80</v>
      <v>80</v>
      <v>16</v>
      <v>80</v>
      <v>80</v>
      <v>80</v>
      <v>81</v>
      <v>80</v>
      <v>16</v>
      <v>80</v>
      <v>16</v>
      <v>82</v>
      <v>80</v>
      <v>16</v>
      <v>16</v>
      <v>16</v>
      <v>16</v>
      <v>82</v>
      <v>16</v>
      <v>16</v>
      <v>16</v>
      <v>16</v>
      <v>16</v>
      <v>16</v>
      <v>16</v>
      <v>16</v>
      <v>16</v>
      <v>82</v>
      <v>16</v>
      <v>16</v>
      <v>16</v>
      <v>16</v>
    </spb>
    <spb s="0">
      <v xml:space="preserve">Wikipedia	</v>
      <v xml:space="preserve">CC BY-SA 3.0	</v>
      <v xml:space="preserve">https://en.wikipedia.org/wiki/Sacramento,_California	</v>
      <v xml:space="preserve">https://creativecommons.org/licenses/by-sa/3.0	</v>
    </spb>
    <spb s="6">
      <v>84</v>
      <v>84</v>
      <v>84</v>
      <v>84</v>
      <v>84</v>
      <v>84</v>
      <v>84</v>
      <v>84</v>
      <v>84</v>
      <v>84</v>
    </spb>
    <spb s="0">
      <v xml:space="preserve">Unitedstateszipcodes	</v>
      <v xml:space="preserve">	</v>
      <v xml:space="preserve">https://www.unitedstateszipcodes.org/91744/	</v>
      <v xml:space="preserve">	</v>
    </spb>
    <spb s="0">
      <v xml:space="preserve">City-data	Unitedstateszipcodes	</v>
      <v xml:space="preserve">		</v>
      <v xml:space="preserve">https://www.city-data.com/zips/91744.html	https://www.unitedstateszipcodes.org/91744/	</v>
      <v xml:space="preserve">		</v>
    </spb>
    <spb s="1">
      <v>86</v>
      <v>87</v>
      <v>87</v>
    </spb>
    <spb s="0">
      <v xml:space="preserve">Wikipedia	</v>
      <v xml:space="preserve">CC BY-SA 3.0	</v>
      <v xml:space="preserve">https://en.wikipedia.org/wiki/La_Puente,_California	</v>
      <v xml:space="preserve">https://creativecommons.org/licenses/by-sa/3.0	</v>
    </spb>
    <spb s="6">
      <v>89</v>
      <v>89</v>
      <v>89</v>
      <v>89</v>
      <v>89</v>
      <v>89</v>
      <v>89</v>
      <v>89</v>
      <v>89</v>
      <v>89</v>
    </spb>
    <spb s="0">
      <v xml:space="preserve">Sec	</v>
      <v xml:space="preserve">	</v>
      <v xml:space="preserve">https://www.sec.gov/cgi-bin/browse-edgar?action=getcompany&amp;CIK=0001792781	</v>
      <v xml:space="preserve">	</v>
    </spb>
    <spb s="19">
      <v>91</v>
      <v>91</v>
    </spb>
    <spb s="0">
      <v xml:space="preserve">Wikipedia	</v>
      <v xml:space="preserve">CC BY-SA 3.0	</v>
      <v xml:space="preserve">https://en.wikipedia.org/wiki/Rowland_Heights,_California	</v>
      <v xml:space="preserve">https://creativecommons.org/licenses/by-sa/3.0	</v>
    </spb>
    <spb s="6">
      <v>93</v>
      <v>93</v>
      <v>93</v>
      <v>93</v>
      <v>93</v>
      <v>93</v>
      <v>93</v>
      <v>93</v>
      <v>93</v>
      <v>93</v>
    </spb>
    <spb s="7">
      <v>9</v>
      <v>Name</v>
      <v>LearnMoreOnLink</v>
    </spb>
    <spb s="0">
      <v xml:space="preserve">Unitedstateszipcodes	</v>
      <v xml:space="preserve">	</v>
      <v xml:space="preserve">https://www.unitedstateszipcodes.org/92069/	</v>
      <v xml:space="preserve">	</v>
    </spb>
    <spb s="0">
      <v xml:space="preserve">Worldpostalcode	City-data	Unitedstateszipcodes	</v>
      <v xml:space="preserve">			</v>
      <v xml:space="preserve">https://worldpostalcode.com/united-states/california/san-diego	https://www.city-data.com/zips/92069.html	https://www.unitedstateszipcodes.org/92069/	</v>
      <v xml:space="preserve">			</v>
    </spb>
    <spb s="1">
      <v>96</v>
      <v>97</v>
      <v>97</v>
    </spb>
    <spb s="0">
      <v xml:space="preserve">Wikipedia	</v>
      <v xml:space="preserve">CC BY-SA 3.0	</v>
      <v xml:space="preserve">https://en.wikipedia.org/wiki/San_Marcos,_California	</v>
      <v xml:space="preserve">https://creativecommons.org/licenses/by-sa/3.0	</v>
    </spb>
    <spb s="6">
      <v>99</v>
      <v>99</v>
      <v>99</v>
      <v>99</v>
      <v>99</v>
      <v>99</v>
      <v>99</v>
      <v>99</v>
      <v>99</v>
      <v>99</v>
    </spb>
    <spb s="0">
      <v xml:space="preserve">Unitedstateszipcodes	</v>
      <v xml:space="preserve">	</v>
      <v xml:space="preserve">https://www.unitedstateszipcodes.org/92408/	</v>
      <v xml:space="preserve">	</v>
    </spb>
    <spb s="0">
      <v xml:space="preserve">City-data	Unitedstateszipcodes	</v>
      <v xml:space="preserve">		</v>
      <v xml:space="preserve">https://www.city-data.com/zips/92408.html	https://www.unitedstateszipcodes.org/92408/	</v>
      <v xml:space="preserve">		</v>
    </spb>
    <spb s="1">
      <v>101</v>
      <v>102</v>
      <v>102</v>
    </spb>
    <spb s="0">
      <v xml:space="preserve">Wikipedia	</v>
      <v xml:space="preserve">CC BY-SA 3.0	</v>
      <v xml:space="preserve">https://en.wikipedia.org/wiki/San_Bernardino,_California	</v>
      <v xml:space="preserve">https://creativecommons.org/licenses/by-sa/3.0	</v>
    </spb>
    <spb s="6">
      <v>104</v>
      <v>104</v>
      <v>104</v>
      <v>104</v>
      <v>104</v>
      <v>104</v>
      <v>104</v>
      <v>104</v>
      <v>104</v>
      <v>104</v>
    </spb>
    <spb s="0">
      <v xml:space="preserve">Wikipedia	</v>
      <v xml:space="preserve">CC BY-SA 3.0	</v>
      <v xml:space="preserve">https://en.wikipedia.org/wiki/Riverside,_California	</v>
      <v xml:space="preserve">https://creativecommons.org/licenses/by-sa/3.0	</v>
    </spb>
    <spb s="6">
      <v>106</v>
      <v>106</v>
      <v>106</v>
      <v>106</v>
      <v>106</v>
      <v>106</v>
      <v>106</v>
      <v>106</v>
      <v>106</v>
      <v>106</v>
    </spb>
    <spb s="0">
      <v xml:space="preserve">Worldpostalcode	City-data	Unitedstateszipcodes	</v>
      <v xml:space="preserve">			</v>
      <v xml:space="preserve">https://worldpostalcode.com/united-states/california/kings	https://www.city-data.com/zips/93245.html	https://www.unitedstateszipcodes.org/93245/	</v>
      <v xml:space="preserve">			</v>
    </spb>
    <spb s="1">
      <v>108</v>
      <v>108</v>
      <v>108</v>
    </spb>
    <spb s="0">
      <v xml:space="preserve">Wikipedia	</v>
      <v xml:space="preserve">CC BY-SA 3.0	</v>
      <v xml:space="preserve">https://en.wikipedia.org/wiki/Lemoore,_California	</v>
      <v xml:space="preserve">https://creativecommons.org/licenses/by-sa/3.0	</v>
    </spb>
    <spb s="6">
      <v>110</v>
      <v>110</v>
      <v>110</v>
      <v>110</v>
      <v>110</v>
      <v>110</v>
      <v>110</v>
      <v>110</v>
      <v>110</v>
      <v>110</v>
    </spb>
    <spb s="7">
      <v>10</v>
      <v>Name</v>
      <v>LearnMoreOnLink</v>
    </spb>
    <spb s="0">
      <v xml:space="preserve">Unitedstateszipcodes	</v>
      <v xml:space="preserve">	</v>
      <v xml:space="preserve">https://www.unitedstateszipcodes.org/93274/	</v>
      <v xml:space="preserve">	</v>
    </spb>
    <spb s="0">
      <v xml:space="preserve">Worldpostalcode	City-data	Unitedstateszipcodes	</v>
      <v xml:space="preserve">			</v>
      <v xml:space="preserve">https://worldpostalcode.com/united-states/california/tulare	https://www.city-data.com/zips/93274.html	https://www.unitedstateszipcodes.org/93274/	</v>
      <v xml:space="preserve">			</v>
    </spb>
    <spb s="1">
      <v>113</v>
      <v>114</v>
      <v>114</v>
    </spb>
    <spb s="0">
      <v xml:space="preserve">Wikipedia	</v>
      <v xml:space="preserve">CC BY-SA 3.0	</v>
      <v xml:space="preserve">https://en.wikipedia.org/wiki/Tulare,_California	</v>
      <v xml:space="preserve">https://creativecommons.org/licenses/by-sa/3.0	</v>
    </spb>
    <spb s="6">
      <v>116</v>
      <v>116</v>
      <v>116</v>
      <v>116</v>
      <v>116</v>
      <v>116</v>
      <v>116</v>
      <v>116</v>
      <v>116</v>
      <v>116</v>
    </spb>
    <spb s="0">
      <v xml:space="preserve">Unitedstateszipcodes	</v>
      <v xml:space="preserve">	</v>
      <v xml:space="preserve">https://www.unitedstateszipcodes.org/93291/	</v>
      <v xml:space="preserve">	</v>
    </spb>
    <spb s="0">
      <v xml:space="preserve">Worldpostalcode	City-data	Unitedstateszipcodes	</v>
      <v xml:space="preserve">			</v>
      <v xml:space="preserve">https://worldpostalcode.com/united-states/california/visalia	https://www.city-data.com/zips/93291.html	https://www.unitedstateszipcodes.org/93291/	</v>
      <v xml:space="preserve">			</v>
    </spb>
    <spb s="1">
      <v>118</v>
      <v>119</v>
      <v>119</v>
    </spb>
    <spb s="0">
      <v xml:space="preserve">Wikipedia	</v>
      <v xml:space="preserve">CC BY-SA 3.0	</v>
      <v xml:space="preserve">https://en.wikipedia.org/wiki/Visalia,_California	</v>
      <v xml:space="preserve">https://creativecommons.org/licenses/by-sa/3.0	</v>
    </spb>
    <spb s="6">
      <v>121</v>
      <v>121</v>
      <v>121</v>
      <v>121</v>
      <v>121</v>
      <v>121</v>
      <v>121</v>
      <v>121</v>
      <v>121</v>
      <v>121</v>
    </spb>
    <spb s="0">
      <v xml:space="preserve">Wikipedia	</v>
      <v xml:space="preserve">CC BY-SA 3.0	</v>
      <v xml:space="preserve">https://en.wikipedia.org/wiki/Fresno,_California	</v>
      <v xml:space="preserve">https://creativecommons.org/licenses/by-sa/3.0	</v>
    </spb>
    <spb s="6">
      <v>123</v>
      <v>123</v>
      <v>123</v>
      <v>123</v>
      <v>123</v>
      <v>123</v>
      <v>123</v>
      <v>123</v>
      <v>123</v>
      <v>123</v>
    </spb>
    <spb s="0">
      <v xml:space="preserve">Unitedstateszipcodes	</v>
      <v xml:space="preserve">	</v>
      <v xml:space="preserve">https://www.unitedstateszipcodes.org/94928/	</v>
      <v xml:space="preserve">	</v>
    </spb>
    <spb s="0">
      <v xml:space="preserve">Worldpostalcode	City-data	Unitedstateszipcodes	</v>
      <v xml:space="preserve">			</v>
      <v xml:space="preserve">https://worldpostalcode.com/united-states/california/sonoma	https://www.city-data.com/zips/94928.html	https://www.unitedstateszipcodes.org/94928/	</v>
      <v xml:space="preserve">			</v>
    </spb>
    <spb s="1">
      <v>125</v>
      <v>126</v>
      <v>126</v>
    </spb>
    <spb s="0">
      <v xml:space="preserve">Wikipedia	</v>
      <v xml:space="preserve">CC BY-SA 3.0	</v>
      <v xml:space="preserve">https://en.wikipedia.org/wiki/Rohnert_Park,_California	</v>
      <v xml:space="preserve">https://creativecommons.org/licenses/by-sa/3.0	</v>
    </spb>
    <spb s="6">
      <v>128</v>
      <v>128</v>
      <v>128</v>
      <v>128</v>
      <v>128</v>
      <v>128</v>
      <v>128</v>
      <v>128</v>
      <v>128</v>
      <v>128</v>
    </spb>
    <spb s="0">
      <v xml:space="preserve">Worldpostalcode	City-data	Sec	Unitedstateszipcodes	</v>
      <v xml:space="preserve">				</v>
      <v xml:space="preserve">https://worldpostalcode.com/united-states/california/sonoma	https://www.city-data.com/zips/94952.html	https://www.sec.gov/cgi-bin/browse-edgar?action=getcompany&amp;CIK=0001733510	https://www.unitedstateszipcodes.org/94952/	</v>
      <v xml:space="preserve">				</v>
    </spb>
    <spb s="1">
      <v>130</v>
      <v>130</v>
      <v>130</v>
    </spb>
    <spb s="0">
      <v xml:space="preserve">Wikipedia	</v>
      <v xml:space="preserve">CC BY-SA 3.0	</v>
      <v xml:space="preserve">https://en.wikipedia.org/wiki/Petaluma,_California	</v>
      <v xml:space="preserve">https://creativecommons.org/licenses/by-sa/3.0	</v>
    </spb>
    <spb s="6">
      <v>132</v>
      <v>132</v>
      <v>132</v>
      <v>132</v>
      <v>132</v>
      <v>132</v>
      <v>132</v>
      <v>132</v>
      <v>132</v>
      <v>132</v>
    </spb>
    <spb s="0">
      <v xml:space="preserve">City-data	</v>
      <v xml:space="preserve">	</v>
      <v xml:space="preserve">https://www.city-data.com/zips/95351.html	</v>
      <v xml:space="preserve">	</v>
    </spb>
    <spb s="0">
      <v xml:space="preserve">Worldpostalcode	City-data	</v>
      <v xml:space="preserve">		</v>
      <v xml:space="preserve">https://worldpostalcode.com/united-states/california/modesto	https://www.city-data.com/zips/95351.html	</v>
      <v xml:space="preserve">		</v>
    </spb>
    <spb s="1">
      <v>134</v>
      <v>135</v>
      <v>135</v>
    </spb>
    <spb s="0">
      <v xml:space="preserve">Wikipedia	</v>
      <v xml:space="preserve">CC BY-SA 3.0	</v>
      <v xml:space="preserve">https://en.wikipedia.org/wiki/Modesto,_California	</v>
      <v xml:space="preserve">https://creativecommons.org/licenses/by-sa/3.0	</v>
    </spb>
    <spb s="6">
      <v>137</v>
      <v>137</v>
      <v>137</v>
      <v>137</v>
      <v>137</v>
      <v>137</v>
      <v>137</v>
      <v>137</v>
      <v>137</v>
      <v>137</v>
    </spb>
    <spb s="0">
      <v xml:space="preserve">Worldpostalcode	City-data	Unitedstateszipcodes	</v>
      <v xml:space="preserve">			</v>
      <v xml:space="preserve">https://worldpostalcode.com/united-states/california/stanislaus	https://www.city-data.com/zips/95360.html	https://www.unitedstateszipcodes.org/95360/	</v>
      <v xml:space="preserve">			</v>
    </spb>
    <spb s="1">
      <v>139</v>
      <v>139</v>
      <v>139</v>
    </spb>
    <spb s="0">
      <v xml:space="preserve">Wikipedia	</v>
      <v xml:space="preserve">CC BY-SA 3.0	</v>
      <v xml:space="preserve">https://en.wikipedia.org/wiki/Newman,_California	</v>
      <v xml:space="preserve">https://creativecommons.org/licenses/by-sa/3.0	</v>
    </spb>
    <spb s="6">
      <v>141</v>
      <v>141</v>
      <v>141</v>
      <v>141</v>
      <v>141</v>
      <v>141</v>
      <v>141</v>
      <v>141</v>
      <v>141</v>
      <v>141</v>
    </spb>
    <spb s="0">
      <v xml:space="preserve">Worldpostalcode	Unitedstateszipcodes	</v>
      <v xml:space="preserve">		</v>
      <v xml:space="preserve">https://worldpostalcode.com/united-states/california/stanislaus	https://www.unitedstateszipcodes.org/95380/	</v>
      <v xml:space="preserve">		</v>
    </spb>
    <spb s="1">
      <v>143</v>
      <v>143</v>
      <v>143</v>
    </spb>
    <spb s="0">
      <v xml:space="preserve">Wikipedia	</v>
      <v xml:space="preserve">CC BY-SA 3.0	</v>
      <v xml:space="preserve">https://en.wikipedia.org/wiki/Turlock,_California	</v>
      <v xml:space="preserve">https://creativecommons.org/licenses/by-sa/3.0	</v>
    </spb>
    <spb s="6">
      <v>145</v>
      <v>145</v>
      <v>145</v>
      <v>145</v>
      <v>145</v>
      <v>145</v>
      <v>145</v>
      <v>145</v>
      <v>145</v>
      <v>145</v>
    </spb>
    <spb s="0">
      <v xml:space="preserve">City-data	</v>
      <v xml:space="preserve">	</v>
      <v xml:space="preserve">https://www.city-data.com/zips/95540.html	</v>
      <v xml:space="preserve">	</v>
    </spb>
    <spb s="0">
      <v xml:space="preserve">Worldpostalcode	City-data	</v>
      <v xml:space="preserve">		</v>
      <v xml:space="preserve">https://worldpostalcode.com/united-states/california/humboldt	https://www.city-data.com/zips/95540.html	</v>
      <v xml:space="preserve">		</v>
    </spb>
    <spb s="1">
      <v>147</v>
      <v>148</v>
      <v>148</v>
    </spb>
    <spb s="0">
      <v xml:space="preserve">Wikipedia	</v>
      <v xml:space="preserve">CC BY-SA 3.0	</v>
      <v xml:space="preserve">https://en.wikipedia.org/wiki/Fortuna,_California	</v>
      <v xml:space="preserve">https://creativecommons.org/licenses/by-sa/3.0	</v>
    </spb>
    <spb s="6">
      <v>150</v>
      <v>150</v>
      <v>150</v>
      <v>150</v>
      <v>150</v>
      <v>150</v>
      <v>150</v>
      <v>150</v>
      <v>150</v>
      <v>150</v>
    </spb>
    <spb s="0">
      <v xml:space="preserve">Sec	Unitedstateszipcodes	</v>
      <v xml:space="preserve">		</v>
      <v xml:space="preserve">https://www.sec.gov/cgi-bin/browse-edgar?action=getcompany&amp;CIK=0001555170	https://www.unitedstateszipcodes.org/95826/	</v>
      <v xml:space="preserve">		</v>
    </spb>
    <spb s="0">
      <v xml:space="preserve">Worldpostalcode	City-data	Sec	Unitedstateszipcodes	</v>
      <v xml:space="preserve">				</v>
      <v xml:space="preserve">https://worldpostalcode.com/united-states/california/sacramento	https://www.city-data.com/zips/95826.html	https://www.sec.gov/cgi-bin/browse-edgar?action=getcompany&amp;CIK=0001555170	https://www.unitedstateszipcodes.org/95826/	</v>
      <v xml:space="preserve">				</v>
    </spb>
    <spb s="1">
      <v>152</v>
      <v>153</v>
      <v>153</v>
    </spb>
    <spb s="0">
      <v xml:space="preserve">Sec	Unitedstateszipcodes	</v>
      <v xml:space="preserve">		</v>
      <v xml:space="preserve">https://www.sec.gov/cgi-bin/browse-edgar?action=getcompany&amp;CIK=0001856608	https://www.unitedstateszipcodes.org/80027/	</v>
      <v xml:space="preserve">		</v>
    </spb>
    <spb s="0">
      <v xml:space="preserve">Worldpostalcode	City-data	Sec	Unitedstateszipcodes	</v>
      <v xml:space="preserve">				</v>
      <v xml:space="preserve">https://worldpostalcode.com/united-states/colorado/louisville	https://www.city-data.com/zips/80027.html	https://www.sec.gov/cgi-bin/browse-edgar?action=getcompany&amp;CIK=0001856608	https://www.unitedstateszipcodes.org/80027/	</v>
      <v xml:space="preserve">				</v>
    </spb>
    <spb s="1">
      <v>155</v>
      <v>156</v>
      <v>156</v>
    </spb>
    <spb s="0">
      <v xml:space="preserve">Wikipedia	</v>
      <v xml:space="preserve">CC BY-SA 3.0	</v>
      <v xml:space="preserve">https://en.wikipedia.org/wiki/Louisville,_Colorado	</v>
      <v xml:space="preserve">https://creativecommons.org/licenses/by-sa/3.0	</v>
    </spb>
    <spb s="6">
      <v>158</v>
      <v>158</v>
      <v>158</v>
      <v>158</v>
      <v>158</v>
      <v>158</v>
      <v>158</v>
      <v>158</v>
      <v>158</v>
      <v>158</v>
    </spb>
    <spb s="0">
      <v xml:space="preserve">Wikipedia	</v>
      <v xml:space="preserve">CC BY-SA 3.0	</v>
      <v xml:space="preserve">https://en.wikipedia.org/wiki/Colorado	</v>
      <v xml:space="preserve">https://creativecommons.org/licenses/by-sa/3.0	</v>
    </spb>
    <spb s="0">
      <v xml:space="preserve">Wikipedia	</v>
      <v xml:space="preserve">CC-BY-SA	</v>
      <v xml:space="preserve">http://en.wikipedia.org/wiki/Colorado	</v>
      <v xml:space="preserve">http://creativecommons.org/licenses/by-sa/3.0/	</v>
    </spb>
    <spb s="0">
      <v xml:space="preserve">Wikipedia	US Census	US Census	</v>
      <v xml:space="preserve">CC-BY-SA			</v>
      <v xml:space="preserve">http://en.wikipedia.org/wiki/Colorado	https://www.census.gov/popest/data/state/asrh/2014/files/SC-EST2014-AGESEX-CIV.csv	http://www.census.gov/quickfacts/table/WTN220212/08	</v>
      <v xml:space="preserve">http://creativecommons.org/licenses/by-sa/3.0/			</v>
    </spb>
    <spb s="13">
      <v>160</v>
      <v>160</v>
      <v>16</v>
      <v>160</v>
      <v>160</v>
      <v>160</v>
      <v>161</v>
      <v>160</v>
      <v>16</v>
      <v>160</v>
      <v>16</v>
      <v>162</v>
      <v>160</v>
      <v>16</v>
      <v>16</v>
      <v>16</v>
      <v>16</v>
      <v>162</v>
      <v>16</v>
      <v>16</v>
      <v>16</v>
      <v>16</v>
      <v>16</v>
      <v>16</v>
      <v>16</v>
      <v>16</v>
      <v>16</v>
      <v>162</v>
      <v>16</v>
      <v>16</v>
      <v>16</v>
      <v>16</v>
    </spb>
    <spb s="0">
      <v xml:space="preserve">Unitedstateszipcodes	</v>
      <v xml:space="preserve">	</v>
      <v xml:space="preserve">https://www.unitedstateszipcodes.org/80110/	</v>
      <v xml:space="preserve">	</v>
    </spb>
    <spb s="0">
      <v xml:space="preserve">Worldpostalcode	City-data	Unitedstateszipcodes	</v>
      <v xml:space="preserve">			</v>
      <v xml:space="preserve">https://worldpostalcode.com/united-states/colorado/arapahoe	https://www.city-data.com/zips/80110.html	https://www.unitedstateszipcodes.org/80110/	</v>
      <v xml:space="preserve">			</v>
    </spb>
    <spb s="1">
      <v>164</v>
      <v>165</v>
      <v>165</v>
    </spb>
    <spb s="0">
      <v xml:space="preserve">Wikipedia	</v>
      <v xml:space="preserve">CC BY-SA 3.0	</v>
      <v xml:space="preserve">https://en.wikipedia.org/wiki/Englewood,_Colorado	</v>
      <v xml:space="preserve">https://creativecommons.org/licenses/by-sa/3.0	</v>
    </spb>
    <spb s="6">
      <v>167</v>
      <v>167</v>
      <v>167</v>
      <v>167</v>
      <v>167</v>
      <v>167</v>
      <v>167</v>
      <v>167</v>
      <v>167</v>
      <v>167</v>
    </spb>
    <spb s="0">
      <v xml:space="preserve">Sec	Unitedstateszipcodes	</v>
      <v xml:space="preserve">		</v>
      <v xml:space="preserve">https://www.sec.gov/cgi-bin/browse-edgar?action=getcompany&amp;CIK=0001477246	https://www.unitedstateszipcodes.org/80501/	</v>
      <v xml:space="preserve">		</v>
    </spb>
    <spb s="0">
      <v xml:space="preserve">Worldpostalcode	City-data	Sec	Unitedstateszipcodes	</v>
      <v xml:space="preserve">				</v>
      <v xml:space="preserve">https://worldpostalcode.com/united-states/colorado/boulder	https://www.city-data.com/zips/80501.html	https://www.sec.gov/cgi-bin/browse-edgar?action=getcompany&amp;CIK=0001477246	https://www.unitedstateszipcodes.org/80501/	</v>
      <v xml:space="preserve">				</v>
    </spb>
    <spb s="1">
      <v>169</v>
      <v>170</v>
      <v>170</v>
    </spb>
    <spb s="0">
      <v xml:space="preserve">Wikipedia	</v>
      <v xml:space="preserve">CC BY-SA 3.0	</v>
      <v xml:space="preserve">https://en.wikipedia.org/wiki/Longmont,_Colorado	</v>
      <v xml:space="preserve">https://creativecommons.org/licenses/by-sa/3.0	</v>
    </spb>
    <spb s="6">
      <v>172</v>
      <v>172</v>
      <v>172</v>
      <v>172</v>
      <v>172</v>
      <v>172</v>
      <v>172</v>
      <v>172</v>
      <v>172</v>
      <v>172</v>
    </spb>
    <spb s="0">
      <v xml:space="preserve">Worldpostalcode	City-data	</v>
      <v xml:space="preserve">		</v>
      <v xml:space="preserve">https://worldpostalcode.com/united-states/colorado/weld	https://www.city-data.com/zips/80651.html	</v>
      <v xml:space="preserve">		</v>
    </spb>
    <spb s="1">
      <v>174</v>
      <v>174</v>
      <v>174</v>
    </spb>
    <spb s="0">
      <v xml:space="preserve">Wikipedia	</v>
      <v xml:space="preserve">CC BY-SA 3.0	</v>
      <v xml:space="preserve">https://en.wikipedia.org/wiki/Platteville,_Colorado	</v>
      <v xml:space="preserve">https://creativecommons.org/licenses/by-sa/3.0	</v>
    </spb>
    <spb s="6">
      <v>176</v>
      <v>176</v>
      <v>176</v>
      <v>176</v>
      <v>176</v>
      <v>176</v>
      <v>176</v>
      <v>176</v>
      <v>176</v>
      <v>176</v>
    </spb>
    <spb s="0">
      <v xml:space="preserve">Worldpostalcode	City-data	Unitedstateszipcodes	</v>
      <v xml:space="preserve">			</v>
      <v xml:space="preserve">https://worldpostalcode.com/united-states/colorado/morgan	https://www.city-data.com/zips/80701.html	https://www.unitedstateszipcodes.org/80701/	</v>
      <v xml:space="preserve">			</v>
    </spb>
    <spb s="1">
      <v>178</v>
      <v>178</v>
      <v>178</v>
    </spb>
    <spb s="0">
      <v xml:space="preserve">Wikipedia	</v>
      <v xml:space="preserve">CC BY-SA 3.0	</v>
      <v xml:space="preserve">https://en.wikipedia.org/wiki/Fort_Morgan,_Colorado	</v>
      <v xml:space="preserve">https://creativecommons.org/licenses/by-sa/3.0	</v>
    </spb>
    <spb s="6">
      <v>180</v>
      <v>180</v>
      <v>180</v>
      <v>180</v>
      <v>180</v>
      <v>180</v>
      <v>180</v>
      <v>180</v>
      <v>180</v>
      <v>180</v>
    </spb>
    <spb s="0">
      <v xml:space="preserve">Unitedstateszipcodes	</v>
      <v xml:space="preserve">	</v>
      <v xml:space="preserve">https://www.unitedstateszipcodes.org/06051/	</v>
      <v xml:space="preserve">	</v>
    </spb>
    <spb s="0">
      <v xml:space="preserve">Worldpostalcode	City-data	Unitedstateszipcodes	</v>
      <v xml:space="preserve">			</v>
      <v xml:space="preserve">https://worldpostalcode.com/united-states/connecticut/hartford	https://www.city-data.com/zips/06051.html	https://www.unitedstateszipcodes.org/06051/	</v>
      <v xml:space="preserve">			</v>
    </spb>
    <spb s="1">
      <v>182</v>
      <v>183</v>
      <v>183</v>
    </spb>
    <spb s="0">
      <v xml:space="preserve">Wikipedia	</v>
      <v xml:space="preserve">CC BY-SA 3.0	</v>
      <v xml:space="preserve">https://en.wikipedia.org/wiki/New_Britain,_Connecticut	</v>
      <v xml:space="preserve">https://creativecommons.org/licenses/by-sa/3.0	</v>
    </spb>
    <spb s="6">
      <v>185</v>
      <v>185</v>
      <v>185</v>
      <v>185</v>
      <v>185</v>
      <v>185</v>
      <v>185</v>
      <v>185</v>
      <v>185</v>
      <v>185</v>
    </spb>
    <spb s="0">
      <v xml:space="preserve">Wikipedia	</v>
      <v xml:space="preserve">CC BY-SA 3.0	</v>
      <v xml:space="preserve">https://en.wikipedia.org/wiki/Connecticut	</v>
      <v xml:space="preserve">https://creativecommons.org/licenses/by-sa/3.0	</v>
    </spb>
    <spb s="0">
      <v xml:space="preserve">Wikipedia	</v>
      <v xml:space="preserve">CC-BY-SA	</v>
      <v xml:space="preserve">http://en.wikipedia.org/wiki/Connecticut	</v>
      <v xml:space="preserve">http://creativecommons.org/licenses/by-sa/3.0/	</v>
    </spb>
    <spb s="0">
      <v xml:space="preserve">Wikipedia	US Census	Bookdepository	</v>
      <v xml:space="preserve">CC-BY-SA			</v>
      <v xml:space="preserve">http://en.wikipedia.org/wiki/Connecticut	https://www.census.gov/popest/data/state/asrh/2014/files/SC-EST2014-AGESEX-CIV.csv	https://www.bookdepository.com/author/Etc-Connecticut-Laws	</v>
      <v xml:space="preserve">http://creativecommons.org/licenses/by-sa/3.0/			</v>
    </spb>
    <spb s="13">
      <v>187</v>
      <v>187</v>
      <v>16</v>
      <v>187</v>
      <v>187</v>
      <v>187</v>
      <v>188</v>
      <v>187</v>
      <v>16</v>
      <v>187</v>
      <v>16</v>
      <v>189</v>
      <v>187</v>
      <v>16</v>
      <v>16</v>
      <v>16</v>
      <v>16</v>
      <v>189</v>
      <v>16</v>
      <v>16</v>
      <v>16</v>
      <v>16</v>
      <v>16</v>
      <v>16</v>
      <v>16</v>
      <v>16</v>
      <v>16</v>
      <v>189</v>
      <v>16</v>
      <v>16</v>
      <v>16</v>
      <v>16</v>
    </spb>
    <spb s="7">
      <v>11</v>
      <v>Name</v>
      <v>LearnMoreOnLink</v>
    </spb>
    <spb s="0">
      <v xml:space="preserve">Sec	Unitedstateszipcodes	</v>
      <v xml:space="preserve">		</v>
      <v xml:space="preserve">https://www.sec.gov/cgi-bin/browse-edgar?action=getcompany&amp;CIK=0001733082	https://www.unitedstateszipcodes.org/06067/	</v>
      <v xml:space="preserve">		</v>
    </spb>
    <spb s="0">
      <v xml:space="preserve">Worldpostalcode	Sec	Unitedstateszipcodes	</v>
      <v xml:space="preserve">			</v>
      <v xml:space="preserve">https://worldpostalcode.com/united-states/connecticut/hartford	https://www.sec.gov/cgi-bin/browse-edgar?action=getcompany&amp;CIK=0001733082	https://www.unitedstateszipcodes.org/06067/	</v>
      <v xml:space="preserve">			</v>
    </spb>
    <spb s="1">
      <v>192</v>
      <v>193</v>
      <v>193</v>
    </spb>
    <spb s="0">
      <v xml:space="preserve">Wikipedia	</v>
      <v xml:space="preserve">CC BY-SA 3.0	</v>
      <v xml:space="preserve">https://en.wikipedia.org/wiki/Rocky_Hill,_Connecticut	</v>
      <v xml:space="preserve">https://creativecommons.org/licenses/by-sa/3.0	</v>
    </spb>
    <spb s="6">
      <v>195</v>
      <v>195</v>
      <v>195</v>
      <v>195</v>
      <v>195</v>
      <v>195</v>
      <v>195</v>
      <v>195</v>
      <v>195</v>
      <v>195</v>
    </spb>
    <spb s="0">
      <v xml:space="preserve">Unitedstateszipcodes	</v>
      <v xml:space="preserve">	</v>
      <v xml:space="preserve">https://www.unitedstateszipcodes.org/06111/	</v>
      <v xml:space="preserve">	</v>
    </spb>
    <spb s="0">
      <v xml:space="preserve">Worldpostalcode	City-data	Unitedstateszipcodes	</v>
      <v xml:space="preserve">			</v>
      <v xml:space="preserve">https://worldpostalcode.com/united-states/connecticut/hartford	https://www.city-data.com/zips/06111.html	https://www.unitedstateszipcodes.org/06111/	</v>
      <v xml:space="preserve">			</v>
    </spb>
    <spb s="1">
      <v>197</v>
      <v>198</v>
      <v>198</v>
    </spb>
    <spb s="0">
      <v xml:space="preserve">Wikipedia	</v>
      <v xml:space="preserve">CC BY-SA 3.0	</v>
      <v xml:space="preserve">https://en.wikipedia.org/wiki/Newington,_Connecticut	</v>
      <v xml:space="preserve">https://creativecommons.org/licenses/by-sa/3.0	</v>
    </spb>
    <spb s="6">
      <v>200</v>
      <v>200</v>
      <v>200</v>
      <v>200</v>
      <v>200</v>
      <v>200</v>
      <v>200</v>
      <v>200</v>
      <v>200</v>
      <v>200</v>
    </spb>
    <spb s="0">
      <v xml:space="preserve">Unitedstateszipcodes	</v>
      <v xml:space="preserve">	</v>
      <v xml:space="preserve">https://www.unitedstateszipcodes.org/32803/	</v>
      <v xml:space="preserve">	</v>
    </spb>
    <spb s="0">
      <v xml:space="preserve">Worldpostalcode	City-data	Unitedstateszipcodes	</v>
      <v xml:space="preserve">			</v>
      <v xml:space="preserve">https://worldpostalcode.com/united-states/florida/orlando	https://www.city-data.com/zips/32803.html	https://www.unitedstateszipcodes.org/32803/	</v>
      <v xml:space="preserve">			</v>
    </spb>
    <spb s="1">
      <v>202</v>
      <v>203</v>
      <v>203</v>
    </spb>
    <spb s="0">
      <v xml:space="preserve">Wikipedia	</v>
      <v xml:space="preserve">CC BY-SA 3.0	</v>
      <v xml:space="preserve">https://en.wikipedia.org/wiki/Orlando,_Florida	</v>
      <v xml:space="preserve">https://creativecommons.org/licenses/by-sa/3.0	</v>
    </spb>
    <spb s="6">
      <v>205</v>
      <v>205</v>
      <v>205</v>
      <v>205</v>
      <v>205</v>
      <v>205</v>
      <v>205</v>
      <v>205</v>
      <v>205</v>
      <v>205</v>
    </spb>
    <spb s="0">
      <v xml:space="preserve">Wikipedia	</v>
      <v xml:space="preserve">CC BY-SA 3.0	</v>
      <v xml:space="preserve">https://en.wikipedia.org/wiki/Florida	</v>
      <v xml:space="preserve">https://creativecommons.org/licenses/by-sa/3.0	</v>
    </spb>
    <spb s="0">
      <v xml:space="preserve">Wikipedia	</v>
      <v xml:space="preserve">CC-BY-SA	</v>
      <v xml:space="preserve">http://en.wikipedia.org/wiki/Florida	</v>
      <v xml:space="preserve">http://creativecommons.org/licenses/by-sa/3.0/	</v>
    </spb>
    <spb s="0">
      <v xml:space="preserve">Wikipedia	US Census	US Census	</v>
      <v xml:space="preserve">CC-BY-SA			</v>
      <v xml:space="preserve">http://en.wikipedia.org/wiki/Florida	https://www.census.gov/popest/data/state/asrh/2014/files/SC-EST2014-AGESEX-CIV.csv	http://www.census.gov/quickfacts/table/WTN220212/12	</v>
      <v xml:space="preserve">http://creativecommons.org/licenses/by-sa/3.0/			</v>
    </spb>
    <spb s="13">
      <v>207</v>
      <v>207</v>
      <v>16</v>
      <v>207</v>
      <v>207</v>
      <v>207</v>
      <v>208</v>
      <v>207</v>
      <v>16</v>
      <v>207</v>
      <v>16</v>
      <v>209</v>
      <v>207</v>
      <v>16</v>
      <v>16</v>
      <v>16</v>
      <v>16</v>
      <v>209</v>
      <v>16</v>
      <v>16</v>
      <v>16</v>
      <v>16</v>
      <v>16</v>
      <v>16</v>
      <v>16</v>
      <v>16</v>
      <v>16</v>
      <v>209</v>
      <v>16</v>
      <v>16</v>
      <v>16</v>
      <v>16</v>
    </spb>
    <spb s="0">
      <v xml:space="preserve">Sec	Unitedstateszipcodes	</v>
      <v xml:space="preserve">		</v>
      <v xml:space="preserve">https://www.sec.gov/cgi-bin/browse-edgar?action=getcompany&amp;CIK=0001842373	https://www.unitedstateszipcodes.org/33138/	</v>
      <v xml:space="preserve">		</v>
    </spb>
    <spb s="0">
      <v xml:space="preserve">Worldpostalcode	City-data	Sec	Unitedstateszipcodes	</v>
      <v xml:space="preserve">				</v>
      <v xml:space="preserve">https://worldpostalcode.com/united-states/florida/miami	https://www.city-data.com/zips/33138.html	https://www.sec.gov/cgi-bin/browse-edgar?action=getcompany&amp;CIK=0001842373	https://www.unitedstateszipcodes.org/33138/	</v>
      <v xml:space="preserve">				</v>
    </spb>
    <spb s="1">
      <v>211</v>
      <v>212</v>
      <v>212</v>
    </spb>
    <spb s="0">
      <v xml:space="preserve">Wikipedia	</v>
      <v xml:space="preserve">CC BY-SA 3.0	</v>
      <v xml:space="preserve">https://en.wikipedia.org/wiki/Miami	</v>
      <v xml:space="preserve">https://creativecommons.org/licenses/by-sa/3.0	</v>
    </spb>
    <spb s="6">
      <v>214</v>
      <v>214</v>
      <v>214</v>
      <v>214</v>
      <v>214</v>
      <v>214</v>
      <v>214</v>
      <v>214</v>
      <v>214</v>
      <v>214</v>
    </spb>
    <spb s="11">
      <v>square km</v>
      <v>2022</v>
    </spb>
    <spb s="0">
      <v xml:space="preserve">Sec	Unitedstateszipcodes	</v>
      <v xml:space="preserve">		</v>
      <v xml:space="preserve">https://www.sec.gov/cgi-bin/browse-edgar?action=getcompany&amp;CIK=0001846084	https://www.unitedstateszipcodes.org/33166/	</v>
      <v xml:space="preserve">		</v>
    </spb>
    <spb s="0">
      <v xml:space="preserve">Worldpostalcode	City-data	Sec	Unitedstateszipcodes	</v>
      <v xml:space="preserve">				</v>
      <v xml:space="preserve">https://worldpostalcode.com/united-states/florida/miami	https://www.city-data.com/zips/33166.html	https://www.sec.gov/cgi-bin/browse-edgar?action=getcompany&amp;CIK=0001846084	https://www.unitedstateszipcodes.org/33166/	</v>
      <v xml:space="preserve">				</v>
    </spb>
    <spb s="1">
      <v>217</v>
      <v>218</v>
      <v>218</v>
    </spb>
    <spb s="0">
      <v xml:space="preserve">Unitedstateszipcodes	</v>
      <v xml:space="preserve">	</v>
      <v xml:space="preserve">https://www.unitedstateszipcodes.org/33566/	</v>
      <v xml:space="preserve">	</v>
    </spb>
    <spb s="0">
      <v xml:space="preserve">Worldpostalcode	City-data	Unitedstateszipcodes	</v>
      <v xml:space="preserve">			</v>
      <v xml:space="preserve">https://worldpostalcode.com/united-states/florida/hillsborough	https://www.city-data.com/zips/33566.html	https://www.unitedstateszipcodes.org/33566/	</v>
      <v xml:space="preserve">			</v>
    </spb>
    <spb s="1">
      <v>220</v>
      <v>221</v>
      <v>221</v>
    </spb>
    <spb s="0">
      <v xml:space="preserve">Wikipedia	</v>
      <v xml:space="preserve">CC BY-SA 3.0	</v>
      <v xml:space="preserve">https://en.wikipedia.org/wiki/Plant_City,_Florida	</v>
      <v xml:space="preserve">https://creativecommons.org/licenses/by-sa/3.0	</v>
    </spb>
    <spb s="6">
      <v>223</v>
      <v>223</v>
      <v>223</v>
      <v>223</v>
      <v>223</v>
      <v>223</v>
      <v>223</v>
      <v>223</v>
      <v>223</v>
      <v>223</v>
    </spb>
    <spb s="0">
      <v xml:space="preserve">Sec	Unitedstateszipcodes	</v>
      <v xml:space="preserve">		</v>
      <v xml:space="preserve">https://www.sec.gov/cgi-bin/browse-edgar?action=getcompany&amp;CIK=0001102266	https://www.unitedstateszipcodes.org/33880/	</v>
      <v xml:space="preserve">		</v>
    </spb>
    <spb s="0">
      <v xml:space="preserve">Worldpostalcode	City-data	Sec	Unitedstateszipcodes	</v>
      <v xml:space="preserve">				</v>
      <v xml:space="preserve">https://worldpostalcode.com/united-states/florida/polk	https://www.city-data.com/zips/33880.html	https://www.sec.gov/cgi-bin/browse-edgar?action=getcompany&amp;CIK=0001102266	https://www.unitedstateszipcodes.org/33880/	</v>
      <v xml:space="preserve">				</v>
    </spb>
    <spb s="1">
      <v>225</v>
      <v>226</v>
      <v>226</v>
    </spb>
    <spb s="0">
      <v xml:space="preserve">Wikipedia	</v>
      <v xml:space="preserve">CC BY-SA 3.0	</v>
      <v xml:space="preserve">https://en.wikipedia.org/wiki/Winter_Haven,_Florida	</v>
      <v xml:space="preserve">https://creativecommons.org/licenses/by-sa/3.0	</v>
    </spb>
    <spb s="6">
      <v>228</v>
      <v>228</v>
      <v>228</v>
      <v>228</v>
      <v>228</v>
      <v>228</v>
      <v>228</v>
      <v>228</v>
      <v>228</v>
      <v>228</v>
    </spb>
    <spb s="0">
      <v xml:space="preserve">Worldpostalcode	City-data	Unitedstateszipcodes	</v>
      <v xml:space="preserve">			</v>
      <v xml:space="preserve">https://worldpostalcode.com/united-states/florida/marion	https://www.city-data.com/zips/34420.html	https://www.unitedstateszipcodes.org/34420/	</v>
      <v xml:space="preserve">			</v>
    </spb>
    <spb s="1">
      <v>230</v>
      <v>230</v>
      <v>230</v>
    </spb>
    <spb s="0">
      <v xml:space="preserve">Wikipedia	</v>
      <v xml:space="preserve">CC BY-SA 3.0	</v>
      <v xml:space="preserve">https://en.wikipedia.org/wiki/Belleview,_Florida	</v>
      <v xml:space="preserve">https://creativecommons.org/licenses/by-sa/3.0	</v>
    </spb>
    <spb s="6">
      <v>232</v>
      <v>232</v>
      <v>232</v>
      <v>232</v>
      <v>232</v>
      <v>232</v>
      <v>232</v>
      <v>232</v>
      <v>232</v>
      <v>232</v>
    </spb>
    <spb s="0">
      <v xml:space="preserve">Sec	Unitedstateszipcodes	</v>
      <v xml:space="preserve">		</v>
      <v xml:space="preserve">https://www.sec.gov/cgi-bin/browse-edgar?action=getcompany&amp;CIK=0001653012	https://www.unitedstateszipcodes.org/30313/	</v>
      <v xml:space="preserve">		</v>
    </spb>
    <spb s="0">
      <v xml:space="preserve">Worldpostalcode	City-data	Sec	Unitedstateszipcodes	</v>
      <v xml:space="preserve">				</v>
      <v xml:space="preserve">https://worldpostalcode.com/united-states/georgia/atlanta	https://www.city-data.com/zips/30313.html	https://www.sec.gov/cgi-bin/browse-edgar?action=getcompany&amp;CIK=0001653012	https://www.unitedstateszipcodes.org/30313/	</v>
      <v xml:space="preserve">				</v>
    </spb>
    <spb s="1">
      <v>234</v>
      <v>235</v>
      <v>235</v>
    </spb>
    <spb s="0">
      <v xml:space="preserve">Wikipedia	</v>
      <v xml:space="preserve">CC BY-SA 3.0	</v>
      <v xml:space="preserve">https://en.wikipedia.org/wiki/Atlanta	</v>
      <v xml:space="preserve">https://creativecommons.org/licenses/by-sa/3.0	</v>
    </spb>
    <spb s="6">
      <v>237</v>
      <v>237</v>
      <v>237</v>
      <v>237</v>
      <v>237</v>
      <v>237</v>
      <v>237</v>
      <v>237</v>
      <v>237</v>
      <v>237</v>
    </spb>
    <spb s="0">
      <v xml:space="preserve">Wikipedia	</v>
      <v xml:space="preserve">CC BY-SA 3.0	</v>
      <v xml:space="preserve">https://en.wikipedia.org/wiki/Georgia_(U.S._state)	</v>
      <v xml:space="preserve">https://creativecommons.org/licenses/by-sa/3.0	</v>
    </spb>
    <spb s="0">
      <v xml:space="preserve">Wikipedia	</v>
      <v xml:space="preserve">CC-BY-SA	</v>
      <v xml:space="preserve">http://en.wikipedia.org/wiki/Georgia_(U.S._state)	</v>
      <v xml:space="preserve">http://creativecommons.org/licenses/by-sa/3.0/	</v>
    </spb>
    <spb s="0">
      <v xml:space="preserve">Wikipedia	US Census	US Census	</v>
      <v xml:space="preserve">CC-BY-SA			</v>
      <v xml:space="preserve">http://en.wikipedia.org/wiki/Georgia_(U.S._state)	https://www.census.gov/popest/data/state/asrh/2014/files/SC-EST2014-AGESEX-CIV.csv	http://www.census.gov/quickfacts/table/WTN220212/13	</v>
      <v xml:space="preserve">http://creativecommons.org/licenses/by-sa/3.0/			</v>
    </spb>
    <spb s="13">
      <v>239</v>
      <v>239</v>
      <v>16</v>
      <v>239</v>
      <v>239</v>
      <v>239</v>
      <v>240</v>
      <v>239</v>
      <v>16</v>
      <v>239</v>
      <v>16</v>
      <v>241</v>
      <v>239</v>
      <v>16</v>
      <v>16</v>
      <v>16</v>
      <v>16</v>
      <v>241</v>
      <v>16</v>
      <v>16</v>
      <v>16</v>
      <v>16</v>
      <v>16</v>
      <v>16</v>
      <v>16</v>
      <v>16</v>
      <v>16</v>
      <v>241</v>
      <v>16</v>
      <v>16</v>
      <v>16</v>
      <v>16</v>
    </spb>
    <spb s="0">
      <v xml:space="preserve">Sec	Unitedstateszipcodes	</v>
      <v xml:space="preserve">		</v>
      <v xml:space="preserve">https://www.sec.gov/cgi-bin/browse-edgar?action=getcompany&amp;CIK=0001904747	https://www.unitedstateszipcodes.org/30324/	</v>
      <v xml:space="preserve">		</v>
    </spb>
    <spb s="0">
      <v xml:space="preserve">Worldpostalcode	City-data	Sec	Unitedstateszipcodes	</v>
      <v xml:space="preserve">				</v>
      <v xml:space="preserve">https://worldpostalcode.com/united-states/georgia/atlanta	https://www.city-data.com/zips/30324.html	https://www.sec.gov/cgi-bin/browse-edgar?action=getcompany&amp;CIK=0001904747	https://www.unitedstateszipcodes.org/30324/	</v>
      <v xml:space="preserve">				</v>
    </spb>
    <spb s="1">
      <v>243</v>
      <v>244</v>
      <v>244</v>
    </spb>
    <spb s="0">
      <v xml:space="preserve">Unitedstateszipcodes	</v>
      <v xml:space="preserve">	</v>
      <v xml:space="preserve">https://www.unitedstateszipcodes.org/30334/	</v>
      <v xml:space="preserve">	</v>
    </spb>
    <spb s="0">
      <v xml:space="preserve">Worldpostalcode	Unitedstateszipcodes	</v>
      <v xml:space="preserve">		</v>
      <v xml:space="preserve">https://worldpostalcode.com/united-states/georgia/atlanta	https://www.unitedstateszipcodes.org/30334/	</v>
      <v xml:space="preserve">		</v>
    </spb>
    <spb s="1">
      <v>246</v>
      <v>247</v>
      <v>247</v>
    </spb>
    <spb s="0">
      <v xml:space="preserve">Sec	</v>
      <v xml:space="preserve">	</v>
      <v xml:space="preserve">https://www.sec.gov/cgi-bin/browse-edgar?action=getcompany&amp;CIK=0001742519	</v>
      <v xml:space="preserve">	</v>
    </spb>
    <spb s="0">
      <v xml:space="preserve">Zipdatamaps	Sec	</v>
      <v xml:space="preserve">		</v>
      <v xml:space="preserve">http://www.zipdatamaps.com/08889	https://www.sec.gov/cgi-bin/browse-edgar?action=getcompany&amp;CIK=0001742519	</v>
      <v xml:space="preserve">		</v>
    </spb>
    <spb s="1">
      <v>249</v>
      <v>250</v>
      <v>250</v>
    </spb>
    <spb s="0">
      <v xml:space="preserve">Wikipedia	</v>
      <v xml:space="preserve">CC BY-SA 3.0	</v>
      <v xml:space="preserve">https://en.wikipedia.org/wiki/Whitehouse_Station,_New_Jersey	</v>
      <v xml:space="preserve">https://creativecommons.org/licenses/by-sa/3.0	</v>
    </spb>
    <spb s="6">
      <v>252</v>
      <v>252</v>
      <v>252</v>
      <v>252</v>
      <v>252</v>
      <v>252</v>
      <v>252</v>
      <v>252</v>
      <v>252</v>
      <v>252</v>
    </spb>
    <spb s="0">
      <v xml:space="preserve">Wikipedia	</v>
      <v xml:space="preserve">CC BY-SA 3.0	</v>
      <v xml:space="preserve">https://en.wikipedia.org/wiki/Hunterdon_County,_New_Jersey	</v>
      <v xml:space="preserve">https://creativecommons.org/licenses/by-sa/3.0	</v>
    </spb>
    <spb s="20">
      <v>254</v>
      <v>254</v>
      <v>254</v>
      <v>254</v>
      <v>254</v>
      <v>254</v>
      <v>254</v>
      <v>254</v>
    </spb>
    <spb s="7">
      <v>12</v>
      <v>Name</v>
      <v>LearnMoreOnLink</v>
    </spb>
    <spb s="21">
      <v>3</v>
      <v>3</v>
      <v>3</v>
      <v>3</v>
    </spb>
    <spb s="0">
      <v xml:space="preserve">Wikipedia	</v>
      <v xml:space="preserve">CC BY-SA 3.0	</v>
      <v xml:space="preserve">https://en.wikipedia.org/wiki/New_Jersey	</v>
      <v xml:space="preserve">https://creativecommons.org/licenses/by-sa/3.0	</v>
    </spb>
    <spb s="0">
      <v xml:space="preserve">Wikipedia	</v>
      <v xml:space="preserve">CC-BY-SA	</v>
      <v xml:space="preserve">http://en.wikipedia.org/wiki/New_Jersey	</v>
      <v xml:space="preserve">http://creativecommons.org/licenses/by-sa/3.0/	</v>
    </spb>
    <spb s="0">
      <v xml:space="preserve">Wikipedia	US Census	US Census	</v>
      <v xml:space="preserve">CC-BY-SA			</v>
      <v xml:space="preserve">http://en.wikipedia.org/wiki/New_Jersey	https://www.census.gov/popest/data/state/asrh/2014/files/SC-EST2014-AGESEX-CIV.csv	http://www.census.gov/quickfacts/table/WTN220212/34	</v>
      <v xml:space="preserve">http://creativecommons.org/licenses/by-sa/3.0/			</v>
    </spb>
    <spb s="13">
      <v>258</v>
      <v>258</v>
      <v>16</v>
      <v>258</v>
      <v>258</v>
      <v>258</v>
      <v>259</v>
      <v>258</v>
      <v>16</v>
      <v>258</v>
      <v>16</v>
      <v>260</v>
      <v>258</v>
      <v>16</v>
      <v>16</v>
      <v>16</v>
      <v>16</v>
      <v>260</v>
      <v>16</v>
      <v>16</v>
      <v>16</v>
      <v>16</v>
      <v>16</v>
      <v>16</v>
      <v>16</v>
      <v>16</v>
      <v>16</v>
      <v>260</v>
      <v>16</v>
      <v>16</v>
      <v>16</v>
      <v>16</v>
    </spb>
    <spb s="0">
      <v xml:space="preserve">Unitedstateszipcodes	</v>
      <v xml:space="preserve">	</v>
      <v xml:space="preserve">https://www.unitedstateszipcodes.org/83301/	</v>
      <v xml:space="preserve">	</v>
    </spb>
    <spb s="0">
      <v xml:space="preserve">Worldpostalcode	City-data	Unitedstateszipcodes	</v>
      <v xml:space="preserve">			</v>
      <v xml:space="preserve">https://worldpostalcode.com/united-states/idaho/twin-falls	https://www.city-data.com/zips/83301.html	https://www.unitedstateszipcodes.org/83301/	</v>
      <v xml:space="preserve">			</v>
    </spb>
    <spb s="1">
      <v>262</v>
      <v>263</v>
      <v>263</v>
    </spb>
    <spb s="0">
      <v xml:space="preserve">Wikipedia	</v>
      <v xml:space="preserve">CC BY-SA 3.0	</v>
      <v xml:space="preserve">https://en.wikipedia.org/wiki/Twin_Falls,_Idaho	</v>
      <v xml:space="preserve">https://creativecommons.org/licenses/by-sa/3.0	</v>
    </spb>
    <spb s="6">
      <v>265</v>
      <v>265</v>
      <v>265</v>
      <v>265</v>
      <v>265</v>
      <v>265</v>
      <v>265</v>
      <v>265</v>
      <v>265</v>
      <v>265</v>
    </spb>
    <spb s="0">
      <v xml:space="preserve">Wikipedia	</v>
      <v xml:space="preserve">CC BY-SA 3.0	</v>
      <v xml:space="preserve">https://en.wikipedia.org/wiki/Idaho	</v>
      <v xml:space="preserve">https://creativecommons.org/licenses/by-sa/3.0	</v>
    </spb>
    <spb s="0">
      <v xml:space="preserve">Wikipedia	</v>
      <v xml:space="preserve">CC-BY-SA	</v>
      <v xml:space="preserve">http://en.wikipedia.org/wiki/Idaho	</v>
      <v xml:space="preserve">http://creativecommons.org/licenses/by-sa/3.0/	</v>
    </spb>
    <spb s="0">
      <v xml:space="preserve">Wikipedia	US Census	US Census	</v>
      <v xml:space="preserve">CC-BY-SA			</v>
      <v xml:space="preserve">http://en.wikipedia.org/wiki/Idaho	https://www.census.gov/popest/data/state/asrh/2014/files/SC-EST2014-AGESEX-CIV.csv	http://www.census.gov/quickfacts/table/WTN220212/16	</v>
      <v xml:space="preserve">http://creativecommons.org/licenses/by-sa/3.0/			</v>
    </spb>
    <spb s="13">
      <v>267</v>
      <v>267</v>
      <v>16</v>
      <v>267</v>
      <v>267</v>
      <v>267</v>
      <v>268</v>
      <v>267</v>
      <v>16</v>
      <v>267</v>
      <v>16</v>
      <v>269</v>
      <v>267</v>
      <v>16</v>
      <v>16</v>
      <v>16</v>
      <v>16</v>
      <v>269</v>
      <v>16</v>
      <v>16</v>
      <v>16</v>
      <v>16</v>
      <v>16</v>
      <v>16</v>
      <v>16</v>
      <v>16</v>
      <v>16</v>
      <v>269</v>
      <v>16</v>
      <v>16</v>
      <v>16</v>
      <v>16</v>
    </spb>
    <spb s="0">
      <v xml:space="preserve">Wikipedia	</v>
      <v xml:space="preserve">CC BY-SA 3.0	</v>
      <v xml:space="preserve">https://en.wikipedia.org/wiki/Boise,_Idaho	</v>
      <v xml:space="preserve">https://creativecommons.org/licenses/by-sa/3.0	</v>
    </spb>
    <spb s="6">
      <v>271</v>
      <v>271</v>
      <v>271</v>
      <v>271</v>
      <v>271</v>
      <v>271</v>
      <v>271</v>
      <v>271</v>
      <v>271</v>
      <v>271</v>
    </spb>
    <spb s="0">
      <v xml:space="preserve">Worldpostalcode	City-data	</v>
      <v xml:space="preserve">		</v>
      <v xml:space="preserve">https://worldpostalcode.com/united-states/idaho/gooding	https://www.city-data.com/zips/83330.html	</v>
      <v xml:space="preserve">		</v>
    </spb>
    <spb s="1">
      <v>273</v>
      <v>273</v>
      <v>273</v>
    </spb>
    <spb s="0">
      <v xml:space="preserve">Wikipedia	</v>
      <v xml:space="preserve">CC BY-SA 3.0	</v>
      <v xml:space="preserve">https://en.wikipedia.org/wiki/Gooding,_Idaho	</v>
      <v xml:space="preserve">https://creativecommons.org/licenses/by-sa/3.0	</v>
    </spb>
    <spb s="6">
      <v>275</v>
      <v>275</v>
      <v>275</v>
      <v>275</v>
      <v>275</v>
      <v>275</v>
      <v>275</v>
      <v>275</v>
      <v>275</v>
      <v>275</v>
    </spb>
    <spb s="0">
      <v xml:space="preserve">Worldpostalcode	City-data	Sec	Unitedstateszipcodes	</v>
      <v xml:space="preserve">				</v>
      <v xml:space="preserve">https://worldpostalcode.com/united-states/idaho/minidoka	https://www.city-data.com/zips/83336.html	https://www.sec.gov/cgi-bin/browse-edgar?action=getcompany&amp;CIK=0001763329	https://www.unitedstateszipcodes.org/83336/	</v>
      <v xml:space="preserve">				</v>
    </spb>
    <spb s="1">
      <v>277</v>
      <v>277</v>
      <v>277</v>
    </spb>
    <spb s="0">
      <v xml:space="preserve">Wikipedia	</v>
      <v xml:space="preserve">CC BY-SA 3.0	</v>
      <v xml:space="preserve">https://en.wikipedia.org/wiki/Heyburn,_Idaho	</v>
      <v xml:space="preserve">https://creativecommons.org/licenses/by-sa/3.0	</v>
    </spb>
    <spb s="6">
      <v>279</v>
      <v>279</v>
      <v>279</v>
      <v>279</v>
      <v>279</v>
      <v>279</v>
      <v>279</v>
      <v>279</v>
      <v>279</v>
      <v>279</v>
    </spb>
    <spb s="0">
      <v xml:space="preserve">Worldpostalcode	City-data	Unitedstateszipcodes	</v>
      <v xml:space="preserve">			</v>
      <v xml:space="preserve">https://worldpostalcode.com/united-states/idaho/jerome	https://www.city-data.com/zips/83338.html	https://www.unitedstateszipcodes.org/83338/	</v>
      <v xml:space="preserve">			</v>
    </spb>
    <spb s="1">
      <v>281</v>
      <v>281</v>
      <v>281</v>
    </spb>
    <spb s="0">
      <v xml:space="preserve">Wikipedia	</v>
      <v xml:space="preserve">CC BY-SA 3.0	</v>
      <v xml:space="preserve">https://en.wikipedia.org/wiki/Jerome,_Idaho	</v>
      <v xml:space="preserve">https://creativecommons.org/licenses/by-sa/3.0	</v>
    </spb>
    <spb s="6">
      <v>283</v>
      <v>283</v>
      <v>283</v>
      <v>283</v>
      <v>283</v>
      <v>283</v>
      <v>283</v>
      <v>283</v>
      <v>283</v>
      <v>283</v>
    </spb>
    <spb s="0">
      <v xml:space="preserve">Unitedstateszipcodes	</v>
      <v xml:space="preserve">	</v>
      <v xml:space="preserve">https://www.unitedstateszipcodes.org/83605/	</v>
      <v xml:space="preserve">	</v>
    </spb>
    <spb s="0">
      <v xml:space="preserve">Worldpostalcode	City-data	Unitedstateszipcodes	</v>
      <v xml:space="preserve">			</v>
      <v xml:space="preserve">https://worldpostalcode.com/united-states/idaho/canyon	https://www.city-data.com/zips/83605.html	https://www.unitedstateszipcodes.org/83605/	</v>
      <v xml:space="preserve">			</v>
    </spb>
    <spb s="1">
      <v>285</v>
      <v>286</v>
      <v>286</v>
    </spb>
    <spb s="0">
      <v xml:space="preserve">Wikipedia	</v>
      <v xml:space="preserve">CC BY-SA 3.0	</v>
      <v xml:space="preserve">https://en.wikipedia.org/wiki/Caldwell,_Idaho	</v>
      <v xml:space="preserve">https://creativecommons.org/licenses/by-sa/3.0	</v>
    </spb>
    <spb s="6">
      <v>288</v>
      <v>288</v>
      <v>288</v>
      <v>288</v>
      <v>288</v>
      <v>288</v>
      <v>288</v>
      <v>288</v>
      <v>288</v>
      <v>288</v>
    </spb>
    <spb s="0">
      <v xml:space="preserve">Worldpostalcode	</v>
      <v xml:space="preserve">	</v>
      <v xml:space="preserve">https://worldpostalcode.com/united-states/idaho/canyon	</v>
      <v xml:space="preserve">	</v>
    </spb>
    <spb s="1">
      <v>290</v>
      <v>290</v>
      <v>290</v>
    </spb>
    <spb s="0">
      <v xml:space="preserve">Wikipedia	</v>
      <v xml:space="preserve">CC BY-SA 3.0	</v>
      <v xml:space="preserve">https://en.wikipedia.org/wiki/Nampa,_Idaho	</v>
      <v xml:space="preserve">https://creativecommons.org/licenses/by-sa/3.0	</v>
    </spb>
    <spb s="6">
      <v>292</v>
      <v>292</v>
      <v>292</v>
      <v>292</v>
      <v>292</v>
      <v>292</v>
      <v>292</v>
      <v>292</v>
      <v>292</v>
      <v>292</v>
    </spb>
    <spb s="0">
      <v xml:space="preserve">Unitedstateszipcodes	</v>
      <v xml:space="preserve">	</v>
      <v xml:space="preserve">https://www.unitedstateszipcodes.org/83704/	</v>
      <v xml:space="preserve">	</v>
    </spb>
    <spb s="0">
      <v xml:space="preserve">Worldpostalcode	City-data	Unitedstateszipcodes	</v>
      <v xml:space="preserve">			</v>
      <v xml:space="preserve">https://worldpostalcode.com/united-states/idaho/ada	https://www.city-data.com/zips/83704.html	https://www.unitedstateszipcodes.org/83704/	</v>
      <v xml:space="preserve">			</v>
    </spb>
    <spb s="1">
      <v>294</v>
      <v>295</v>
      <v>295</v>
    </spb>
    <spb s="0">
      <v xml:space="preserve">Unitedstateszipcodes	</v>
      <v xml:space="preserve">	</v>
      <v xml:space="preserve">https://www.unitedstateszipcodes.org/60542/	</v>
      <v xml:space="preserve">	</v>
    </spb>
    <spb s="0">
      <v xml:space="preserve">Worldpostalcode	City-data	Unitedstateszipcodes	</v>
      <v xml:space="preserve">			</v>
      <v xml:space="preserve">https://worldpostalcode.com/united-states/illinois/kane	https://www.city-data.com/zips/60542.html	https://www.unitedstateszipcodes.org/60542/	</v>
      <v xml:space="preserve">			</v>
    </spb>
    <spb s="1">
      <v>297</v>
      <v>298</v>
      <v>298</v>
    </spb>
    <spb s="0">
      <v xml:space="preserve">Wikipedia	</v>
      <v xml:space="preserve">CC BY-SA 3.0	</v>
      <v xml:space="preserve">https://en.wikipedia.org/wiki/North_Aurora,_Illinois	</v>
      <v xml:space="preserve">https://creativecommons.org/licenses/by-sa/3.0	</v>
    </spb>
    <spb s="6">
      <v>300</v>
      <v>300</v>
      <v>300</v>
      <v>300</v>
      <v>300</v>
      <v>300</v>
      <v>300</v>
      <v>300</v>
      <v>300</v>
      <v>300</v>
    </spb>
    <spb s="0">
      <v xml:space="preserve">Wikipedia	</v>
      <v xml:space="preserve">CC BY-SA 3.0	</v>
      <v xml:space="preserve">https://en.wikipedia.org/wiki/Illinois	</v>
      <v xml:space="preserve">https://creativecommons.org/licenses/by-sa/3.0	</v>
    </spb>
    <spb s="0">
      <v xml:space="preserve">Wikipedia	</v>
      <v xml:space="preserve">CC-BY-SA	</v>
      <v xml:space="preserve">http://en.wikipedia.org/wiki/Illinois	</v>
      <v xml:space="preserve">http://creativecommons.org/licenses/by-sa/3.0/	</v>
    </spb>
    <spb s="0">
      <v xml:space="preserve">Wikipedia	US Census	US Census	</v>
      <v xml:space="preserve">CC-BY-SA			</v>
      <v xml:space="preserve">http://en.wikipedia.org/wiki/Illinois	https://www.census.gov/popest/data/state/asrh/2014/files/SC-EST2014-AGESEX-CIV.csv	http://www.census.gov/quickfacts/table/WTN220212/17	</v>
      <v xml:space="preserve">http://creativecommons.org/licenses/by-sa/3.0/			</v>
    </spb>
    <spb s="13">
      <v>302</v>
      <v>302</v>
      <v>16</v>
      <v>302</v>
      <v>302</v>
      <v>302</v>
      <v>303</v>
      <v>302</v>
      <v>16</v>
      <v>302</v>
      <v>16</v>
      <v>304</v>
      <v>302</v>
      <v>16</v>
      <v>16</v>
      <v>16</v>
      <v>16</v>
      <v>304</v>
      <v>16</v>
      <v>16</v>
      <v>16</v>
      <v>16</v>
      <v>16</v>
      <v>16</v>
      <v>16</v>
      <v>16</v>
      <v>16</v>
      <v>304</v>
      <v>16</v>
      <v>16</v>
      <v>16</v>
      <v>16</v>
    </spb>
    <spb s="0">
      <v xml:space="preserve">Worldpostalcode	City-data	</v>
      <v xml:space="preserve">		</v>
      <v xml:space="preserve">https://worldpostalcode.com/united-states/illinois/dekalb	https://www.city-data.com/zips/60548.html	</v>
      <v xml:space="preserve">		</v>
    </spb>
    <spb s="1">
      <v>306</v>
      <v>306</v>
      <v>306</v>
    </spb>
    <spb s="0">
      <v xml:space="preserve">Wikipedia	</v>
      <v xml:space="preserve">CC BY-SA 3.0	</v>
      <v xml:space="preserve">https://en.wikipedia.org/wiki/Sandwich,_Illinois	</v>
      <v xml:space="preserve">https://creativecommons.org/licenses/by-sa/3.0	</v>
    </spb>
    <spb s="6">
      <v>308</v>
      <v>308</v>
      <v>308</v>
      <v>308</v>
      <v>308</v>
      <v>308</v>
      <v>308</v>
      <v>308</v>
      <v>308</v>
      <v>308</v>
    </spb>
    <spb s="0">
      <v xml:space="preserve">Unitedstateszipcodes	</v>
      <v xml:space="preserve">	</v>
      <v xml:space="preserve">https://www.unitedstateszipcodes.org/61008/	</v>
      <v xml:space="preserve">	</v>
    </spb>
    <spb s="0">
      <v xml:space="preserve">Worldpostalcode	City-data	Unitedstateszipcodes	</v>
      <v xml:space="preserve">			</v>
      <v xml:space="preserve">https://worldpostalcode.com/united-states/illinois/boone	https://www.city-data.com/zips/61008.html	https://www.unitedstateszipcodes.org/61008/	</v>
      <v xml:space="preserve">			</v>
    </spb>
    <spb s="1">
      <v>310</v>
      <v>311</v>
      <v>311</v>
    </spb>
    <spb s="0">
      <v xml:space="preserve">Wikipedia	</v>
      <v xml:space="preserve">CC BY-SA 3.0	</v>
      <v xml:space="preserve">https://en.wikipedia.org/wiki/Belvidere,_Illinois	</v>
      <v xml:space="preserve">https://creativecommons.org/licenses/by-sa/3.0	</v>
    </spb>
    <spb s="6">
      <v>313</v>
      <v>313</v>
      <v>313</v>
      <v>313</v>
      <v>313</v>
      <v>313</v>
      <v>313</v>
      <v>313</v>
      <v>313</v>
      <v>313</v>
    </spb>
    <spb s="0">
      <v xml:space="preserve">Worldpostalcode	</v>
      <v xml:space="preserve">	</v>
      <v xml:space="preserve">https://worldpostalcode.com/united-states/illinois/stephenson	</v>
      <v xml:space="preserve">	</v>
    </spb>
    <spb s="1">
      <v>315</v>
      <v>315</v>
      <v>315</v>
    </spb>
    <spb s="0">
      <v xml:space="preserve">Wikipedia	</v>
      <v xml:space="preserve">CC-BY-SA	</v>
      <v xml:space="preserve">http://en.wikipedia.org/wiki/Dakota,_Illinois	</v>
      <v xml:space="preserve">http://creativecommons.org/licenses/by-sa/3.0/	</v>
    </spb>
    <spb s="0">
      <v xml:space="preserve">Wikipedia	</v>
      <v xml:space="preserve">CC BY-SA 3.0	</v>
      <v xml:space="preserve">https://en.wikipedia.org/wiki/Dakota,_Illinois	</v>
      <v xml:space="preserve">https://creativecommons.org/licenses/by-sa/3.0	</v>
    </spb>
    <spb s="6">
      <v>317</v>
      <v>318</v>
      <v>318</v>
      <v>318</v>
      <v>318</v>
      <v>318</v>
      <v>318</v>
      <v>318</v>
      <v>318</v>
      <v>318</v>
    </spb>
    <spb s="0">
      <v xml:space="preserve">Unitedstateszipcodes	</v>
      <v xml:space="preserve">	</v>
      <v xml:space="preserve">https://www.unitedstateszipcodes.org/61048/	</v>
      <v xml:space="preserve">	</v>
    </spb>
    <spb s="0">
      <v xml:space="preserve">Worldpostalcode	City-data	Unitedstateszipcodes	</v>
      <v xml:space="preserve">			</v>
      <v xml:space="preserve">https://worldpostalcode.com/united-states/illinois/stephenson	https://www.city-data.com/zips/61048.html	https://www.unitedstateszipcodes.org/61048/	</v>
      <v xml:space="preserve">			</v>
    </spb>
    <spb s="1">
      <v>320</v>
      <v>321</v>
      <v>321</v>
    </spb>
    <spb s="0">
      <v xml:space="preserve">Wikipedia	</v>
      <v xml:space="preserve">CC BY-SA 3.0	</v>
      <v xml:space="preserve">https://en.wikipedia.org/wiki/Lena,_Illinois	</v>
      <v xml:space="preserve">https://creativecommons.org/licenses/by-sa/3.0	</v>
    </spb>
    <spb s="6">
      <v>323</v>
      <v>323</v>
      <v>323</v>
      <v>323</v>
      <v>323</v>
      <v>323</v>
      <v>323</v>
      <v>323</v>
      <v>323</v>
      <v>323</v>
    </spb>
    <spb s="0">
      <v xml:space="preserve">Worldpostalcode	City-data	Unitedstateszipcodes	</v>
      <v xml:space="preserve">			</v>
      <v xml:space="preserve">https://worldpostalcode.com/united-states/illinois/jo-daviess	https://www.city-data.com/zips/61085.html	https://www.unitedstateszipcodes.org/61085/	</v>
      <v xml:space="preserve">			</v>
    </spb>
    <spb s="1">
      <v>325</v>
      <v>325</v>
      <v>325</v>
    </spb>
    <spb s="0">
      <v xml:space="preserve">Wikipedia	</v>
      <v xml:space="preserve">CC BY-SA 3.0	</v>
      <v xml:space="preserve">https://en.wikipedia.org/wiki/Stockton,_Illinois	</v>
      <v xml:space="preserve">https://creativecommons.org/licenses/by-sa/3.0	</v>
    </spb>
    <spb s="16">
      <v>327</v>
      <v>327</v>
      <v>327</v>
      <v>327</v>
      <v>327</v>
      <v>327</v>
      <v>327</v>
      <v>327</v>
      <v>327</v>
    </spb>
    <spb s="7">
      <v>13</v>
      <v>Name</v>
      <v>LearnMoreOnLink</v>
    </spb>
    <spb s="0">
      <v xml:space="preserve">Wikipedia	</v>
      <v xml:space="preserve">CC BY-SA 3.0	</v>
      <v xml:space="preserve">https://en.wikipedia.org/wiki/Rockford,_Illinois	</v>
      <v xml:space="preserve">https://creativecommons.org/licenses/by-sa/3.0	</v>
    </spb>
    <spb s="6">
      <v>330</v>
      <v>330</v>
      <v>330</v>
      <v>330</v>
      <v>330</v>
      <v>330</v>
      <v>330</v>
      <v>330</v>
      <v>330</v>
      <v>330</v>
    </spb>
    <spb s="0">
      <v xml:space="preserve">Unitedstateszipcodes	</v>
      <v xml:space="preserve">	</v>
      <v xml:space="preserve">https://www.unitedstateszipcodes.org/62040/	</v>
      <v xml:space="preserve">	</v>
    </spb>
    <spb s="0">
      <v xml:space="preserve">Worldpostalcode	City-data	Unitedstateszipcodes	</v>
      <v xml:space="preserve">			</v>
      <v xml:space="preserve">https://worldpostalcode.com/united-states/illinois/madison	https://www.city-data.com/zips/62040.html	https://www.unitedstateszipcodes.org/62040/	</v>
      <v xml:space="preserve">			</v>
    </spb>
    <spb s="1">
      <v>332</v>
      <v>333</v>
      <v>333</v>
    </spb>
    <spb s="0">
      <v xml:space="preserve">Wikipedia	</v>
      <v xml:space="preserve">CC BY-SA 3.0	</v>
      <v xml:space="preserve">https://en.wikipedia.org/wiki/Granite_City,_Illinois	</v>
      <v xml:space="preserve">https://creativecommons.org/licenses/by-sa/3.0	</v>
    </spb>
    <spb s="6">
      <v>335</v>
      <v>335</v>
      <v>335</v>
      <v>335</v>
      <v>335</v>
      <v>335</v>
      <v>335</v>
      <v>335</v>
      <v>335</v>
      <v>335</v>
    </spb>
    <spb s="0">
      <v xml:space="preserve">City-data	</v>
      <v xml:space="preserve">	</v>
      <v xml:space="preserve">https://www.city-data.com/zips/62269.html	</v>
      <v xml:space="preserve">	</v>
    </spb>
    <spb s="0">
      <v xml:space="preserve">City-data	Sec	</v>
      <v xml:space="preserve">		</v>
      <v xml:space="preserve">https://www.city-data.com/zips/62269.html	https://www.sec.gov/cgi-bin/browse-edgar?action=getcompany&amp;CIK=0001802984	</v>
      <v xml:space="preserve">		</v>
    </spb>
    <spb s="1">
      <v>337</v>
      <v>338</v>
      <v>338</v>
    </spb>
    <spb s="0">
      <v xml:space="preserve">Wikipedia	</v>
      <v xml:space="preserve">CC BY-SA 3.0	</v>
      <v xml:space="preserve">https://en.wikipedia.org/wiki/O%27Fallon,_Illinois	</v>
      <v xml:space="preserve">https://creativecommons.org/licenses/by-sa/3.0	</v>
    </spb>
    <spb s="6">
      <v>340</v>
      <v>340</v>
      <v>340</v>
      <v>340</v>
      <v>340</v>
      <v>340</v>
      <v>340</v>
      <v>340</v>
      <v>340</v>
      <v>340</v>
    </spb>
    <spb s="0">
      <v xml:space="preserve">Sec	Unitedstateszipcodes	</v>
      <v xml:space="preserve">		</v>
      <v xml:space="preserve">https://www.sec.gov/cgi-bin/browse-edgar?action=getcompany&amp;CIK=0000899751	https://www.unitedstateszipcodes.org/62301/	</v>
      <v xml:space="preserve">		</v>
    </spb>
    <spb s="0">
      <v xml:space="preserve">Worldpostalcode	City-data	Sec	Unitedstateszipcodes	</v>
      <v xml:space="preserve">				</v>
      <v xml:space="preserve">https://worldpostalcode.com/united-states/illinois/adams	https://www.city-data.com/zips/62301.html	https://www.sec.gov/cgi-bin/browse-edgar?action=getcompany&amp;CIK=0000899751	https://www.unitedstateszipcodes.org/62301/	</v>
      <v xml:space="preserve">				</v>
    </spb>
    <spb s="1">
      <v>342</v>
      <v>343</v>
      <v>343</v>
    </spb>
    <spb s="0">
      <v xml:space="preserve">Wikipedia	</v>
      <v xml:space="preserve">CC BY-SA 3.0	</v>
      <v xml:space="preserve">https://en.wikipedia.org/wiki/Quincy,_Illinois	</v>
      <v xml:space="preserve">https://creativecommons.org/licenses/by-sa/3.0	</v>
    </spb>
    <spb s="6">
      <v>345</v>
      <v>345</v>
      <v>345</v>
      <v>345</v>
      <v>345</v>
      <v>345</v>
      <v>345</v>
      <v>345</v>
      <v>345</v>
      <v>345</v>
    </spb>
    <spb s="0">
      <v xml:space="preserve">City-data	</v>
      <v xml:space="preserve">	</v>
      <v xml:space="preserve">https://www.city-data.com/zips/46012.html	</v>
      <v xml:space="preserve">	</v>
    </spb>
    <spb s="0">
      <v xml:space="preserve">Worldpostalcode	City-data	</v>
      <v xml:space="preserve">		</v>
      <v xml:space="preserve">https://worldpostalcode.com/united-states/indiana/madison	https://www.city-data.com/zips/46012.html	</v>
      <v xml:space="preserve">		</v>
    </spb>
    <spb s="1">
      <v>347</v>
      <v>348</v>
      <v>348</v>
    </spb>
    <spb s="0">
      <v xml:space="preserve">Wikipedia	</v>
      <v xml:space="preserve">CC BY-SA 3.0	</v>
      <v xml:space="preserve">https://en.wikipedia.org/wiki/Anderson,_Indiana	</v>
      <v xml:space="preserve">https://creativecommons.org/licenses/by-sa/3.0	</v>
    </spb>
    <spb s="6">
      <v>350</v>
      <v>350</v>
      <v>350</v>
      <v>350</v>
      <v>350</v>
      <v>350</v>
      <v>350</v>
      <v>350</v>
      <v>350</v>
      <v>350</v>
    </spb>
    <spb s="0">
      <v xml:space="preserve">Wikipedia	</v>
      <v xml:space="preserve">CC BY-SA 3.0	</v>
      <v xml:space="preserve">https://en.wikipedia.org/wiki/Indiana	</v>
      <v xml:space="preserve">https://creativecommons.org/licenses/by-sa/3.0	</v>
    </spb>
    <spb s="0">
      <v xml:space="preserve">Wikipedia	</v>
      <v xml:space="preserve">CC-BY-SA	</v>
      <v xml:space="preserve">http://en.wikipedia.org/wiki/Indiana	</v>
      <v xml:space="preserve">http://creativecommons.org/licenses/by-sa/3.0/	</v>
    </spb>
    <spb s="0">
      <v xml:space="preserve">Wikipedia	US Census	US Census	</v>
      <v xml:space="preserve">CC-BY-SA			</v>
      <v xml:space="preserve">http://en.wikipedia.org/wiki/Indiana	https://www.census.gov/popest/data/state/asrh/2014/files/SC-EST2014-AGESEX-CIV.csv	http://www.census.gov/quickfacts/table/WTN220212/18	</v>
      <v xml:space="preserve">http://creativecommons.org/licenses/by-sa/3.0/			</v>
    </spb>
    <spb s="13">
      <v>352</v>
      <v>352</v>
      <v>16</v>
      <v>352</v>
      <v>352</v>
      <v>352</v>
      <v>353</v>
      <v>352</v>
      <v>16</v>
      <v>352</v>
      <v>16</v>
      <v>354</v>
      <v>352</v>
      <v>16</v>
      <v>16</v>
      <v>16</v>
      <v>16</v>
      <v>354</v>
      <v>16</v>
      <v>16</v>
      <v>16</v>
      <v>16</v>
      <v>16</v>
      <v>16</v>
      <v>16</v>
      <v>16</v>
      <v>16</v>
      <v>354</v>
      <v>16</v>
      <v>16</v>
      <v>16</v>
      <v>16</v>
    </spb>
    <spb s="0">
      <v xml:space="preserve">Wikipedia	</v>
      <v xml:space="preserve">CC BY-SA 3.0	</v>
      <v xml:space="preserve">https://en.wikipedia.org/wiki/Indianapolis	</v>
      <v xml:space="preserve">https://creativecommons.org/licenses/by-sa/3.0	</v>
    </spb>
    <spb s="6">
      <v>356</v>
      <v>356</v>
      <v>356</v>
      <v>356</v>
      <v>356</v>
      <v>356</v>
      <v>356</v>
      <v>356</v>
      <v>356</v>
      <v>356</v>
    </spb>
    <spb s="0">
      <v xml:space="preserve">Unitedstateszipcodes	</v>
      <v xml:space="preserve">	</v>
      <v xml:space="preserve">https://www.unitedstateszipcodes.org/46013/	</v>
      <v xml:space="preserve">	</v>
    </spb>
    <spb s="0">
      <v xml:space="preserve">Worldpostalcode	City-data	Sec	Unitedstateszipcodes	</v>
      <v xml:space="preserve">				</v>
      <v xml:space="preserve">https://worldpostalcode.com/united-states/indiana/madison	https://www.city-data.com/zips/46013.html	https://www.sec.gov/cgi-bin/browse-edgar?action=getcompany&amp;CIK=0001641438	https://www.unitedstateszipcodes.org/46013/	</v>
      <v xml:space="preserve">				</v>
    </spb>
    <spb s="1">
      <v>358</v>
      <v>359</v>
      <v>359</v>
    </spb>
    <spb s="0">
      <v xml:space="preserve">Unitedstateszipcodes	</v>
      <v xml:space="preserve">	</v>
      <v xml:space="preserve">https://www.unitedstateszipcodes.org/46219/	</v>
      <v xml:space="preserve">	</v>
    </spb>
    <spb s="0">
      <v xml:space="preserve">Worldpostalcode	City-data	Unitedstateszipcodes	</v>
      <v xml:space="preserve">			</v>
      <v xml:space="preserve">https://worldpostalcode.com/united-states/indiana/indianapolis	https://www.city-data.com/zips/46219.html	https://www.unitedstateszipcodes.org/46219/	</v>
      <v xml:space="preserve">			</v>
    </spb>
    <spb s="1">
      <v>361</v>
      <v>362</v>
      <v>362</v>
    </spb>
    <spb s="0">
      <v xml:space="preserve">Worldpostalcode	City-data	Unitedstateszipcodes	</v>
      <v xml:space="preserve">			</v>
      <v xml:space="preserve">https://worldpostalcode.com/united-states/indiana/huntington	https://www.city-data.com/zips/46750.html	https://www.unitedstateszipcodes.org/46750/	</v>
      <v xml:space="preserve">			</v>
    </spb>
    <spb s="1">
      <v>364</v>
      <v>364</v>
      <v>364</v>
    </spb>
    <spb s="0">
      <v xml:space="preserve">Wikipedia	</v>
      <v xml:space="preserve">CC BY-SA 3.0	</v>
      <v xml:space="preserve">https://en.wikipedia.org/wiki/Huntington,_Indiana	</v>
      <v xml:space="preserve">https://creativecommons.org/licenses/by-sa/3.0	</v>
    </spb>
    <spb s="6">
      <v>366</v>
      <v>366</v>
      <v>366</v>
      <v>366</v>
      <v>366</v>
      <v>366</v>
      <v>366</v>
      <v>366</v>
      <v>366</v>
      <v>366</v>
    </spb>
    <spb s="0">
      <v xml:space="preserve">City-data	</v>
      <v xml:space="preserve">	</v>
      <v xml:space="preserve">https://www.city-data.com/zips/46819.html	</v>
      <v xml:space="preserve">	</v>
    </spb>
    <spb s="0">
      <v xml:space="preserve">Worldpostalcode	City-data	</v>
      <v xml:space="preserve">		</v>
      <v xml:space="preserve">https://worldpostalcode.com/united-states/indiana/fort-wayne	https://www.city-data.com/zips/46819.html	</v>
      <v xml:space="preserve">		</v>
    </spb>
    <spb s="1">
      <v>368</v>
      <v>369</v>
      <v>369</v>
    </spb>
    <spb s="0">
      <v xml:space="preserve">Wikipedia	</v>
      <v xml:space="preserve">CC BY-SA 3.0	</v>
      <v xml:space="preserve">https://en.wikipedia.org/wiki/Fort_Wayne,_Indiana	</v>
      <v xml:space="preserve">https://creativecommons.org/licenses/by-sa/3.0	</v>
    </spb>
    <spb s="6">
      <v>371</v>
      <v>371</v>
      <v>371</v>
      <v>371</v>
      <v>371</v>
      <v>371</v>
      <v>371</v>
      <v>371</v>
      <v>371</v>
      <v>371</v>
    </spb>
    <spb s="0">
      <v xml:space="preserve">Worldpostalcode	City-data	Sec	Unitedstateszipcodes	</v>
      <v xml:space="preserve">				</v>
      <v xml:space="preserve">https://worldpostalcode.com/united-states/indiana/wayne	https://www.city-data.com/zips/47374.html	https://www.sec.gov/cgi-bin/browse-edgar?action=getcompany&amp;CIK=0001767837	https://www.unitedstateszipcodes.org/47374/	</v>
      <v xml:space="preserve">				</v>
    </spb>
    <spb s="1">
      <v>373</v>
      <v>373</v>
      <v>373</v>
    </spb>
    <spb s="0">
      <v xml:space="preserve">Wikipedia	</v>
      <v xml:space="preserve">CC BY-SA 3.0	</v>
      <v xml:space="preserve">https://en.wikipedia.org/wiki/Richmond,_Indiana	</v>
      <v xml:space="preserve">https://creativecommons.org/licenses/by-sa/3.0	</v>
    </spb>
    <spb s="6">
      <v>375</v>
      <v>375</v>
      <v>375</v>
      <v>375</v>
      <v>375</v>
      <v>375</v>
      <v>375</v>
      <v>375</v>
      <v>375</v>
      <v>375</v>
    </spb>
    <spb s="0">
      <v xml:space="preserve">Unitedstateszipcodes	</v>
      <v xml:space="preserve">	</v>
      <v xml:space="preserve">https://www.unitedstateszipcodes.org/50317/	</v>
      <v xml:space="preserve">	</v>
    </spb>
    <spb s="0">
      <v xml:space="preserve">Worldpostalcode	City-data	Unitedstateszipcodes	</v>
      <v xml:space="preserve">			</v>
      <v xml:space="preserve">https://worldpostalcode.com/united-states/iowa/polk	https://www.city-data.com/zips/50317.html	https://www.unitedstateszipcodes.org/50317/	</v>
      <v xml:space="preserve">			</v>
    </spb>
    <spb s="1">
      <v>377</v>
      <v>378</v>
      <v>378</v>
    </spb>
    <spb s="0">
      <v xml:space="preserve">Wikipedia	</v>
      <v xml:space="preserve">CC BY-SA 3.0	</v>
      <v xml:space="preserve">https://en.wikipedia.org/wiki/Des_Moines,_Iowa	</v>
      <v xml:space="preserve">https://creativecommons.org/licenses/by-sa/3.0	</v>
    </spb>
    <spb s="6">
      <v>380</v>
      <v>380</v>
      <v>380</v>
      <v>380</v>
      <v>380</v>
      <v>380</v>
      <v>380</v>
      <v>380</v>
      <v>380</v>
      <v>380</v>
    </spb>
    <spb s="0">
      <v xml:space="preserve">Wikipedia	</v>
      <v xml:space="preserve">CC BY-SA 3.0	</v>
      <v xml:space="preserve">https://en.wikipedia.org/wiki/Iowa	</v>
      <v xml:space="preserve">https://creativecommons.org/licenses/by-sa/3.0	</v>
    </spb>
    <spb s="0">
      <v xml:space="preserve">Wikipedia	</v>
      <v xml:space="preserve">CC-BY-SA	</v>
      <v xml:space="preserve">http://en.wikipedia.org/wiki/Iowa	</v>
      <v xml:space="preserve">http://creativecommons.org/licenses/by-sa/3.0/	</v>
    </spb>
    <spb s="0">
      <v xml:space="preserve">Wikipedia	US Census	US Census	</v>
      <v xml:space="preserve">CC-BY-SA			</v>
      <v xml:space="preserve">http://en.wikipedia.org/wiki/Iowa	https://www.census.gov/popest/data/state/asrh/2014/files/SC-EST2014-AGESEX-CIV.csv	http://www.census.gov/quickfacts/table/WTN220212/19	</v>
      <v xml:space="preserve">http://creativecommons.org/licenses/by-sa/3.0/			</v>
    </spb>
    <spb s="13">
      <v>382</v>
      <v>382</v>
      <v>16</v>
      <v>382</v>
      <v>382</v>
      <v>382</v>
      <v>383</v>
      <v>382</v>
      <v>16</v>
      <v>382</v>
      <v>16</v>
      <v>384</v>
      <v>382</v>
      <v>16</v>
      <v>16</v>
      <v>16</v>
      <v>16</v>
      <v>384</v>
      <v>16</v>
      <v>16</v>
      <v>16</v>
      <v>16</v>
      <v>16</v>
      <v>16</v>
      <v>16</v>
      <v>16</v>
      <v>16</v>
      <v>384</v>
      <v>16</v>
      <v>16</v>
      <v>16</v>
      <v>16</v>
    </spb>
    <spb s="0">
      <v xml:space="preserve">Worldpostalcode	</v>
      <v xml:space="preserve">	</v>
      <v xml:space="preserve">https://worldpostalcode.com/united-states/iowa/buchanan	</v>
      <v xml:space="preserve">	</v>
    </spb>
    <spb s="1">
      <v>386</v>
      <v>386</v>
      <v>386</v>
    </spb>
    <spb s="0">
      <v xml:space="preserve">Wikipedia	</v>
      <v xml:space="preserve">CC BY-SA 3.0	</v>
      <v xml:space="preserve">https://en.wikipedia.org/wiki/Independence,_Iowa	</v>
      <v xml:space="preserve">https://creativecommons.org/licenses/by-sa/3.0	</v>
    </spb>
    <spb s="6">
      <v>388</v>
      <v>388</v>
      <v>388</v>
      <v>388</v>
      <v>388</v>
      <v>388</v>
      <v>388</v>
      <v>388</v>
      <v>388</v>
      <v>388</v>
    </spb>
    <spb s="0">
      <v xml:space="preserve">City-data	</v>
      <v xml:space="preserve">	</v>
      <v xml:space="preserve">https://www.city-data.com/zips/51031.html	</v>
      <v xml:space="preserve">	</v>
    </spb>
    <spb s="0">
      <v xml:space="preserve">Worldpostalcode	City-data	</v>
      <v xml:space="preserve">		</v>
      <v xml:space="preserve">https://worldpostalcode.com/united-states/iowa/plymouth	https://www.city-data.com/zips/51031.html	</v>
      <v xml:space="preserve">		</v>
    </spb>
    <spb s="1">
      <v>390</v>
      <v>391</v>
      <v>391</v>
    </spb>
    <spb s="0">
      <v xml:space="preserve">Wikipedia	</v>
      <v xml:space="preserve">CC BY-SA 3.0	</v>
      <v xml:space="preserve">https://en.wikipedia.org/wiki/Le_Mars,_Iowa	</v>
      <v xml:space="preserve">https://creativecommons.org/licenses/by-sa/3.0	</v>
    </spb>
    <spb s="6">
      <v>393</v>
      <v>393</v>
      <v>393</v>
      <v>393</v>
      <v>393</v>
      <v>393</v>
      <v>393</v>
      <v>393</v>
      <v>393</v>
      <v>393</v>
    </spb>
    <spb s="0">
      <v xml:space="preserve">Worldpostalcode	City-data	Unitedstateszipcodes	</v>
      <v xml:space="preserve">			</v>
      <v xml:space="preserve">https://worldpostalcode.com/united-states/iowa/sioux	https://www.city-data.com/zips/51239.html	https://www.unitedstateszipcodes.org/51239/	</v>
      <v xml:space="preserve">			</v>
    </spb>
    <spb s="1">
      <v>395</v>
      <v>395</v>
      <v>395</v>
    </spb>
    <spb s="0">
      <v xml:space="preserve">Wikipedia	</v>
      <v xml:space="preserve">CC BY-SA 3.0	</v>
      <v xml:space="preserve">https://en.wikipedia.org/wiki/Hull,_Iowa	</v>
      <v xml:space="preserve">https://creativecommons.org/licenses/by-sa/3.0	</v>
    </spb>
    <spb s="6">
      <v>397</v>
      <v>397</v>
      <v>397</v>
      <v>397</v>
      <v>397</v>
      <v>397</v>
      <v>397</v>
      <v>397</v>
      <v>397</v>
      <v>397</v>
    </spb>
    <spb s="0">
      <v xml:space="preserve">Sec	Unitedstateszipcodes	</v>
      <v xml:space="preserve">		</v>
      <v xml:space="preserve">https://www.sec.gov/cgi-bin/browse-edgar?action=getcompany&amp;CIK=0001841506	https://www.unitedstateszipcodes.org/66502/	</v>
      <v xml:space="preserve">		</v>
    </spb>
    <spb s="0">
      <v xml:space="preserve">Worldpostalcode	City-data	Sec	Unitedstateszipcodes	</v>
      <v xml:space="preserve">				</v>
      <v xml:space="preserve">https://worldpostalcode.com/united-states/kansas/riley	https://www.city-data.com/zips/66502.html	https://www.sec.gov/cgi-bin/browse-edgar?action=getcompany&amp;CIK=0001841506	https://www.unitedstateszipcodes.org/66502/	</v>
      <v xml:space="preserve">				</v>
    </spb>
    <spb s="1">
      <v>399</v>
      <v>400</v>
      <v>400</v>
    </spb>
    <spb s="0">
      <v xml:space="preserve">Wikipedia	</v>
      <v xml:space="preserve">CC BY-SA 3.0	</v>
      <v xml:space="preserve">https://en.wikipedia.org/wiki/Manhattan,_Kansas	</v>
      <v xml:space="preserve">https://creativecommons.org/licenses/by-sa/3.0	</v>
    </spb>
    <spb s="6">
      <v>402</v>
      <v>402</v>
      <v>402</v>
      <v>402</v>
      <v>402</v>
      <v>402</v>
      <v>402</v>
      <v>402</v>
      <v>402</v>
      <v>402</v>
    </spb>
    <spb s="0">
      <v xml:space="preserve">Wikipedia	</v>
      <v xml:space="preserve">CC BY-SA 3.0	</v>
      <v xml:space="preserve">https://en.wikipedia.org/wiki/Kansas	</v>
      <v xml:space="preserve">https://creativecommons.org/licenses/by-sa/3.0	</v>
    </spb>
    <spb s="0">
      <v xml:space="preserve">Wikipedia	</v>
      <v xml:space="preserve">CC-BY-SA	</v>
      <v xml:space="preserve">http://en.wikipedia.org/wiki/Kansas	</v>
      <v xml:space="preserve">http://creativecommons.org/licenses/by-sa/3.0/	</v>
    </spb>
    <spb s="0">
      <v xml:space="preserve">Wikipedia	US Census	US Census	</v>
      <v xml:space="preserve">CC-BY-SA			</v>
      <v xml:space="preserve">http://en.wikipedia.org/wiki/Kansas	https://www.census.gov/popest/data/state/asrh/2014/files/SC-EST2014-AGESEX-CIV.csv	http://www.census.gov/quickfacts/table/WTN220212/20	</v>
      <v xml:space="preserve">http://creativecommons.org/licenses/by-sa/3.0/			</v>
    </spb>
    <spb s="13">
      <v>404</v>
      <v>404</v>
      <v>16</v>
      <v>404</v>
      <v>404</v>
      <v>404</v>
      <v>405</v>
      <v>404</v>
      <v>16</v>
      <v>404</v>
      <v>16</v>
      <v>406</v>
      <v>404</v>
      <v>16</v>
      <v>16</v>
      <v>16</v>
      <v>16</v>
      <v>406</v>
      <v>16</v>
      <v>16</v>
      <v>16</v>
      <v>16</v>
      <v>16</v>
      <v>16</v>
      <v>16</v>
      <v>16</v>
      <v>16</v>
      <v>406</v>
      <v>16</v>
      <v>16</v>
      <v>16</v>
      <v>16</v>
    </spb>
    <spb s="0">
      <v xml:space="preserve">Wikipedia	</v>
      <v xml:space="preserve">CC BY-SA 3.0	</v>
      <v xml:space="preserve">https://en.wikipedia.org/wiki/Wichita,_Kansas	</v>
      <v xml:space="preserve">https://creativecommons.org/licenses/by-sa/3.0	</v>
    </spb>
    <spb s="6">
      <v>408</v>
      <v>408</v>
      <v>408</v>
      <v>408</v>
      <v>408</v>
      <v>408</v>
      <v>408</v>
      <v>408</v>
      <v>408</v>
      <v>408</v>
    </spb>
    <spb s="0">
      <v xml:space="preserve">Sec	Unitedstateszipcodes	</v>
      <v xml:space="preserve">		</v>
      <v xml:space="preserve">https://www.sec.gov/cgi-bin/browse-edgar?action=getcompany&amp;CIK=0001803988	https://www.unitedstateszipcodes.org/67202/	</v>
      <v xml:space="preserve">		</v>
    </spb>
    <spb s="0">
      <v xml:space="preserve">Worldpostalcode	City-data	Sec	Unitedstateszipcodes	</v>
      <v xml:space="preserve">				</v>
      <v xml:space="preserve">https://worldpostalcode.com/united-states/kansas/sedgwick	https://www.city-data.com/zips/67202.html	https://www.sec.gov/cgi-bin/browse-edgar?action=getcompany&amp;CIK=0001803988	https://www.unitedstateszipcodes.org/67202/	</v>
      <v xml:space="preserve">				</v>
    </spb>
    <spb s="1">
      <v>410</v>
      <v>411</v>
      <v>411</v>
    </spb>
    <spb s="0">
      <v xml:space="preserve">Worldpostalcode	</v>
      <v xml:space="preserve">	</v>
      <v xml:space="preserve">https://worldpostalcode.com/united-states/kansas/reno	</v>
      <v xml:space="preserve">	</v>
    </spb>
    <spb s="1">
      <v>413</v>
      <v>413</v>
      <v>413</v>
    </spb>
    <spb s="0">
      <v xml:space="preserve">Wikipedia	</v>
      <v xml:space="preserve">CC BY-SA 3.0	</v>
      <v xml:space="preserve">https://en.wikipedia.org/wiki/Hutchinson,_Kansas	</v>
      <v xml:space="preserve">https://creativecommons.org/licenses/by-sa/3.0	</v>
    </spb>
    <spb s="6">
      <v>415</v>
      <v>415</v>
      <v>415</v>
      <v>415</v>
      <v>415</v>
      <v>415</v>
      <v>415</v>
      <v>415</v>
      <v>415</v>
      <v>415</v>
    </spb>
    <spb s="0">
      <v xml:space="preserve">Worldpostalcode	City-data	</v>
      <v xml:space="preserve">		</v>
      <v xml:space="preserve">https://worldpostalcode.com/united-states/kansas/thomas	https://www.city-data.com/zips/67753.html	</v>
      <v xml:space="preserve">		</v>
    </spb>
    <spb s="1">
      <v>417</v>
      <v>417</v>
      <v>417</v>
    </spb>
    <spb s="0">
      <v xml:space="preserve">Wikipedia	</v>
      <v xml:space="preserve">CC BY-SA 3.0	</v>
      <v xml:space="preserve">https://en.wikipedia.org/wiki/Rexford,_Kansas	</v>
      <v xml:space="preserve">https://creativecommons.org/licenses/by-sa/3.0	</v>
    </spb>
    <spb s="6">
      <v>419</v>
      <v>419</v>
      <v>419</v>
      <v>419</v>
      <v>419</v>
      <v>419</v>
      <v>419</v>
      <v>419</v>
      <v>419</v>
      <v>419</v>
    </spb>
    <spb s="0">
      <v xml:space="preserve">Worldpostalcode	City-data	Unitedstateszipcodes	</v>
      <v xml:space="preserve">			</v>
      <v xml:space="preserve">https://worldpostalcode.com/united-states/kansas/finney	https://www.city-data.com/zips/67846.html	https://www.unitedstateszipcodes.org/67846/	</v>
      <v xml:space="preserve">			</v>
    </spb>
    <spb s="1">
      <v>421</v>
      <v>421</v>
      <v>421</v>
    </spb>
    <spb s="0">
      <v xml:space="preserve">Wikipedia	</v>
      <v xml:space="preserve">CC BY-SA 3.0	</v>
      <v xml:space="preserve">https://en.wikipedia.org/wiki/Garden_City,_Kansas	</v>
      <v xml:space="preserve">https://creativecommons.org/licenses/by-sa/3.0	</v>
    </spb>
    <spb s="6">
      <v>423</v>
      <v>423</v>
      <v>423</v>
      <v>423</v>
      <v>423</v>
      <v>423</v>
      <v>423</v>
      <v>423</v>
      <v>423</v>
      <v>423</v>
    </spb>
    <spb s="0">
      <v xml:space="preserve">City-data	</v>
      <v xml:space="preserve">	</v>
      <v xml:space="preserve">https://www.city-data.com/zips/40741.html	</v>
      <v xml:space="preserve">	</v>
    </spb>
    <spb s="0">
      <v xml:space="preserve">Worldpostalcode	City-data	</v>
      <v xml:space="preserve">		</v>
      <v xml:space="preserve">https://worldpostalcode.com/united-states/kentucky/laurel	https://www.city-data.com/zips/40741.html	</v>
      <v xml:space="preserve">		</v>
    </spb>
    <spb s="1">
      <v>425</v>
      <v>426</v>
      <v>426</v>
    </spb>
    <spb s="0">
      <v xml:space="preserve">Wikipedia	</v>
      <v xml:space="preserve">CC BY-SA 3.0	</v>
      <v xml:space="preserve">https://en.wikipedia.org/wiki/London,_Kentucky	</v>
      <v xml:space="preserve">https://creativecommons.org/licenses/by-sa/3.0	</v>
    </spb>
    <spb s="6">
      <v>428</v>
      <v>428</v>
      <v>428</v>
      <v>428</v>
      <v>428</v>
      <v>428</v>
      <v>428</v>
      <v>428</v>
      <v>428</v>
      <v>428</v>
    </spb>
    <spb s="0">
      <v xml:space="preserve">Wikipedia	</v>
      <v xml:space="preserve">CC BY-SA 3.0	</v>
      <v xml:space="preserve">https://en.wikipedia.org/wiki/Kentucky	</v>
      <v xml:space="preserve">https://creativecommons.org/licenses/by-sa/3.0	</v>
    </spb>
    <spb s="0">
      <v xml:space="preserve">Wikipedia	</v>
      <v xml:space="preserve">CC-BY-SA	</v>
      <v xml:space="preserve">http://en.wikipedia.org/wiki/Kentucky	</v>
      <v xml:space="preserve">http://creativecommons.org/licenses/by-sa/3.0/	</v>
    </spb>
    <spb s="0">
      <v xml:space="preserve">Wikipedia	US Census	US Census	</v>
      <v xml:space="preserve">CC-BY-SA			</v>
      <v xml:space="preserve">http://en.wikipedia.org/wiki/Kentucky	https://www.census.gov/popest/data/state/asrh/2014/files/SC-EST2014-AGESEX-CIV.csv	http://www.census.gov/quickfacts/table/WTN220212/21	</v>
      <v xml:space="preserve">http://creativecommons.org/licenses/by-sa/3.0/			</v>
    </spb>
    <spb s="13">
      <v>430</v>
      <v>430</v>
      <v>16</v>
      <v>430</v>
      <v>430</v>
      <v>430</v>
      <v>431</v>
      <v>430</v>
      <v>16</v>
      <v>430</v>
      <v>16</v>
      <v>432</v>
      <v>430</v>
      <v>16</v>
      <v>16</v>
      <v>16</v>
      <v>16</v>
      <v>432</v>
      <v>16</v>
      <v>16</v>
      <v>16</v>
      <v>16</v>
      <v>16</v>
      <v>16</v>
      <v>16</v>
      <v>16</v>
      <v>16</v>
      <v>432</v>
      <v>16</v>
      <v>16</v>
      <v>16</v>
      <v>16</v>
    </spb>
    <spb s="0">
      <v xml:space="preserve">Worldpostalcode	City-data	Unitedstateszipcodes	</v>
      <v xml:space="preserve">			</v>
      <v xml:space="preserve">https://worldpostalcode.com/united-states/kentucky/barren	https://www.city-data.com/zips/42141.html	https://www.unitedstateszipcodes.org/42141/	</v>
      <v xml:space="preserve">			</v>
    </spb>
    <spb s="1">
      <v>434</v>
      <v>434</v>
      <v>434</v>
    </spb>
    <spb s="0">
      <v xml:space="preserve">Wikipedia	</v>
      <v xml:space="preserve">CC BY-SA 3.0	</v>
      <v xml:space="preserve">https://en.wikipedia.org/wiki/Glasgow,_Kentucky	</v>
      <v xml:space="preserve">https://creativecommons.org/licenses/by-sa/3.0	</v>
    </spb>
    <spb s="6">
      <v>436</v>
      <v>436</v>
      <v>436</v>
      <v>436</v>
      <v>436</v>
      <v>436</v>
      <v>436</v>
      <v>436</v>
      <v>436</v>
      <v>436</v>
    </spb>
    <spb s="0">
      <v xml:space="preserve">Worldpostalcode	City-data	Unitedstateszipcodes	</v>
      <v xml:space="preserve">			</v>
      <v xml:space="preserve">https://worldpostalcode.com/united-states/kentucky/grayson	https://www.city-data.com/zips/42754.html	https://www.unitedstateszipcodes.org/42754/	</v>
      <v xml:space="preserve">			</v>
    </spb>
    <spb s="1">
      <v>438</v>
      <v>438</v>
      <v>438</v>
    </spb>
    <spb s="0">
      <v xml:space="preserve">Wikipedia	</v>
      <v xml:space="preserve">CC BY-SA 3.0	</v>
      <v xml:space="preserve">https://en.wikipedia.org/wiki/Leitchfield,_Kentucky	</v>
      <v xml:space="preserve">https://creativecommons.org/licenses/by-sa/3.0	</v>
    </spb>
    <spb s="6">
      <v>440</v>
      <v>440</v>
      <v>440</v>
      <v>440</v>
      <v>440</v>
      <v>440</v>
      <v>440</v>
      <v>440</v>
      <v>440</v>
      <v>440</v>
    </spb>
    <spb s="0">
      <v xml:space="preserve">Sec	Unitedstateszipcodes	</v>
      <v xml:space="preserve">		</v>
      <v xml:space="preserve">https://www.sec.gov/cgi-bin/browse-edgar?action=getcompany&amp;CIK=0001875768	https://www.unitedstateszipcodes.org/04101/	</v>
      <v xml:space="preserve">		</v>
    </spb>
    <spb s="0">
      <v xml:space="preserve">Worldpostalcode	City-data	Sec	Unitedstateszipcodes	</v>
      <v xml:space="preserve">				</v>
      <v xml:space="preserve">https://worldpostalcode.com/united-states/maine/cumberland	https://www.city-data.com/zips/04101.html	https://www.sec.gov/cgi-bin/browse-edgar?action=getcompany&amp;CIK=0001875768	https://www.unitedstateszipcodes.org/04101/	</v>
      <v xml:space="preserve">				</v>
    </spb>
    <spb s="1">
      <v>442</v>
      <v>443</v>
      <v>443</v>
    </spb>
    <spb s="0">
      <v xml:space="preserve">Wikipedia	</v>
      <v xml:space="preserve">CC BY-SA 3.0	</v>
      <v xml:space="preserve">https://en.wikipedia.org/wiki/Portland,_Maine	</v>
      <v xml:space="preserve">https://creativecommons.org/licenses/by-sa/3.0	</v>
    </spb>
    <spb s="6">
      <v>445</v>
      <v>445</v>
      <v>445</v>
      <v>445</v>
      <v>445</v>
      <v>445</v>
      <v>445</v>
      <v>445</v>
      <v>445</v>
      <v>445</v>
    </spb>
    <spb s="0">
      <v xml:space="preserve">Wikipedia	</v>
      <v xml:space="preserve">CC BY-SA 3.0	</v>
      <v xml:space="preserve">https://en.wikipedia.org/wiki/Maine	</v>
      <v xml:space="preserve">https://creativecommons.org/licenses/by-sa/3.0	</v>
    </spb>
    <spb s="0">
      <v xml:space="preserve">Wikipedia	</v>
      <v xml:space="preserve">CC-BY-SA	</v>
      <v xml:space="preserve">http://en.wikipedia.org/wiki/Maine	</v>
      <v xml:space="preserve">http://creativecommons.org/licenses/by-sa/3.0/	</v>
    </spb>
    <spb s="0">
      <v xml:space="preserve">Wikipedia	US Census	US Census	</v>
      <v xml:space="preserve">CC-BY-SA			</v>
      <v xml:space="preserve">http://en.wikipedia.org/wiki/Maine	https://www.census.gov/popest/data/state/asrh/2014/files/SC-EST2014-AGESEX-CIV.csv	http://www.census.gov/quickfacts/table/WTN220212/23	</v>
      <v xml:space="preserve">http://creativecommons.org/licenses/by-sa/3.0/			</v>
    </spb>
    <spb s="22">
      <v>447</v>
      <v>447</v>
      <v>16</v>
      <v>447</v>
      <v>447</v>
      <v>447</v>
      <v>448</v>
      <v>447</v>
      <v>16</v>
      <v>447</v>
      <v>16</v>
      <v>449</v>
      <v>447</v>
      <v>16</v>
      <v>16</v>
      <v>16</v>
      <v>16</v>
      <v>449</v>
      <v>16</v>
      <v>16</v>
      <v>16</v>
      <v>16</v>
      <v>16</v>
      <v>16</v>
      <v>16</v>
      <v>16</v>
      <v>16</v>
      <v>449</v>
      <v>16</v>
      <v>16</v>
      <v>16</v>
    </spb>
    <spb s="7">
      <v>14</v>
      <v>Name</v>
      <v>LearnMoreOnLink</v>
    </spb>
    <spb s="23">
      <v>square km</v>
      <v>2015</v>
      <v>2020</v>
      <v>2016</v>
      <v>2016</v>
      <v>2015</v>
      <v>2015</v>
      <v>2010, 2016</v>
      <v>persons (2015)</v>
      <v>persons (2015)</v>
      <v>2015</v>
      <v>2015</v>
      <v>2015</v>
      <v>2015</v>
      <v>persons (2015)</v>
      <v>persons (2015)</v>
      <v>2015</v>
      <v>persons age 16+, 2015</v>
      <v>persons (2015)</v>
      <v>under age 65, 2015</v>
      <v>2015</v>
      <v>persons age 25+, 2015</v>
      <v>persons (2015)</v>
      <v>persons (2015)</v>
    </spb>
    <spb s="0">
      <v xml:space="preserve">Wikipedia	</v>
      <v xml:space="preserve">CC BY-SA 3.0	</v>
      <v xml:space="preserve">https://en.wikipedia.org/wiki/Winnipeg	</v>
      <v xml:space="preserve">https://creativecommons.org/licenses/by-sa/3.0	</v>
    </spb>
    <spb s="6">
      <v>453</v>
      <v>453</v>
      <v>453</v>
      <v>453</v>
      <v>453</v>
      <v>453</v>
      <v>453</v>
      <v>453</v>
      <v>453</v>
      <v>453</v>
    </spb>
    <spb s="0">
      <v xml:space="preserve">Wikipedia	</v>
      <v xml:space="preserve">CC BY-SA 3.0	</v>
      <v xml:space="preserve">https://en.wikipedia.org/wiki/Manitoba	</v>
      <v xml:space="preserve">https://creativecommons.org/licenses/by-sa/3.0	</v>
    </spb>
    <spb s="0">
      <v xml:space="preserve">Wikipedia	</v>
      <v xml:space="preserve">CC-BY-SA	</v>
      <v xml:space="preserve">https://en.wikipedia.org/wiki/Manitoba	</v>
      <v xml:space="preserve">http://creativecommons.org/licenses/by-sa/3.0/	</v>
    </spb>
    <spb s="0">
      <v xml:space="preserve">Wikipedia	</v>
      <v xml:space="preserve">CC-BY-SA	</v>
      <v xml:space="preserve">http://en.wikipedia.org/wiki/Manitoba	</v>
      <v xml:space="preserve">http://creativecommons.org/licenses/by-sa/3.0/	</v>
    </spb>
    <spb s="0">
      <v xml:space="preserve">Wikipedia	Wikipedia	</v>
      <v xml:space="preserve">CC-BY-SA	CC-BY-SA	</v>
      <v xml:space="preserve">http://en.wikipedia.org/wiki/Manitoba	https://en.wikipedia.org/wiki/Manitoba	</v>
      <v xml:space="preserve">http://creativecommons.org/licenses/by-sa/3.0/	http://creativecommons.org/licenses/by-sa/3.0/	</v>
    </spb>
    <spb s="17">
      <v>455</v>
      <v>455</v>
      <v>456</v>
      <v>455</v>
      <v>455</v>
      <v>455</v>
      <v>457</v>
      <v>455</v>
      <v>456</v>
      <v>455</v>
      <v>456</v>
      <v>455</v>
      <v>456</v>
      <v>458</v>
    </spb>
    <spb s="0">
      <v xml:space="preserve">Unitedstateszipcodes	</v>
      <v xml:space="preserve">	</v>
      <v xml:space="preserve">https://www.unitedstateszipcodes.org/20723/	</v>
      <v xml:space="preserve">	</v>
    </spb>
    <spb s="0">
      <v xml:space="preserve">Worldpostalcode	City-data	Unitedstateszipcodes	</v>
      <v xml:space="preserve">			</v>
      <v xml:space="preserve">https://worldpostalcode.com/united-states/maryland/howard	https://www.city-data.com/zips/20723.html	https://www.unitedstateszipcodes.org/20723/	</v>
      <v xml:space="preserve">			</v>
    </spb>
    <spb s="1">
      <v>460</v>
      <v>461</v>
      <v>461</v>
    </spb>
    <spb s="0">
      <v xml:space="preserve">Wikipedia	</v>
      <v xml:space="preserve">CC BY-SA 3.0	</v>
      <v xml:space="preserve">https://en.wikipedia.org/wiki/Laurel,_Maryland	</v>
      <v xml:space="preserve">https://creativecommons.org/licenses/by-sa/3.0	</v>
    </spb>
    <spb s="6">
      <v>463</v>
      <v>463</v>
      <v>463</v>
      <v>463</v>
      <v>463</v>
      <v>463</v>
      <v>463</v>
      <v>463</v>
      <v>463</v>
      <v>463</v>
    </spb>
    <spb s="0">
      <v xml:space="preserve">Wikipedia	</v>
      <v xml:space="preserve">CC BY-SA 3.0	</v>
      <v xml:space="preserve">https://en.wikipedia.org/wiki/Maryland	</v>
      <v xml:space="preserve">https://creativecommons.org/licenses/by-sa/3.0	</v>
    </spb>
    <spb s="0">
      <v xml:space="preserve">Wikipedia	</v>
      <v xml:space="preserve">CC-BY-SA	</v>
      <v xml:space="preserve">http://en.wikipedia.org/wiki/Maryland	</v>
      <v xml:space="preserve">http://creativecommons.org/licenses/by-sa/3.0/	</v>
    </spb>
    <spb s="0">
      <v xml:space="preserve">Wikipedia	US Census	US Census	</v>
      <v xml:space="preserve">CC-BY-SA			</v>
      <v xml:space="preserve">http://en.wikipedia.org/wiki/Maryland	https://www.census.gov/popest/data/state/asrh/2014/files/SC-EST2014-AGESEX-CIV.csv	http://www.census.gov/quickfacts/table/WTN220212/24	</v>
      <v xml:space="preserve">http://creativecommons.org/licenses/by-sa/3.0/			</v>
    </spb>
    <spb s="13">
      <v>465</v>
      <v>465</v>
      <v>16</v>
      <v>465</v>
      <v>465</v>
      <v>465</v>
      <v>466</v>
      <v>465</v>
      <v>16</v>
      <v>465</v>
      <v>16</v>
      <v>467</v>
      <v>465</v>
      <v>16</v>
      <v>16</v>
      <v>16</v>
      <v>16</v>
      <v>467</v>
      <v>16</v>
      <v>16</v>
      <v>16</v>
      <v>16</v>
      <v>16</v>
      <v>16</v>
      <v>16</v>
      <v>16</v>
      <v>16</v>
      <v>467</v>
      <v>16</v>
      <v>16</v>
      <v>16</v>
      <v>16</v>
    </spb>
    <spb s="14">
      <v>square km</v>
      <v>2015</v>
      <v>2021</v>
      <v>2016</v>
      <v>2016</v>
      <v>2015</v>
      <v>2015</v>
      <v>2010, 2016</v>
      <v>persons (2015)</v>
      <v>persons (2015)</v>
      <v>2015</v>
      <v>2015</v>
      <v>2015</v>
      <v>2015</v>
      <v>persons (2015)</v>
      <v>persons (2015)</v>
      <v>2015</v>
      <v>persons age 16+, 2015</v>
      <v>persons (2015)</v>
      <v>under age 65, 2015</v>
      <v>2015</v>
      <v>persons age 25+, 2015</v>
      <v>persons (2015)</v>
      <v>persons (2015)</v>
      <v>persons (2015)</v>
    </spb>
    <spb s="0">
      <v xml:space="preserve">Wikipedia	</v>
      <v xml:space="preserve">CC BY-SA 3.0	</v>
      <v xml:space="preserve">https://en.wikipedia.org/wiki/Baltimore	</v>
      <v xml:space="preserve">https://creativecommons.org/licenses/by-sa/3.0	</v>
    </spb>
    <spb s="16">
      <v>470</v>
      <v>470</v>
      <v>470</v>
      <v>470</v>
      <v>470</v>
      <v>470</v>
      <v>470</v>
      <v>470</v>
      <v>470</v>
    </spb>
    <spb s="0">
      <v xml:space="preserve">Unitedstateszipcodes	</v>
      <v xml:space="preserve">	</v>
      <v xml:space="preserve">https://www.unitedstateszipcodes.org/20785/	</v>
      <v xml:space="preserve">	</v>
    </spb>
    <spb s="0">
      <v xml:space="preserve">Worldpostalcode	Unitedstateszipcodes	</v>
      <v xml:space="preserve">		</v>
      <v xml:space="preserve">https://worldpostalcode.com/united-states/maryland/prince-george-s	https://www.unitedstateszipcodes.org/20785/	</v>
      <v xml:space="preserve">		</v>
    </spb>
    <spb s="1">
      <v>472</v>
      <v>473</v>
      <v>473</v>
    </spb>
    <spb s="0">
      <v xml:space="preserve">Wikipedia	</v>
      <v xml:space="preserve">CC BY-SA 3.0	</v>
      <v xml:space="preserve">https://en.wikipedia.org/wiki/Hyattsville,_Maryland	</v>
      <v xml:space="preserve">https://creativecommons.org/licenses/by-sa/3.0	</v>
    </spb>
    <spb s="6">
      <v>475</v>
      <v>475</v>
      <v>475</v>
      <v>475</v>
      <v>475</v>
      <v>475</v>
      <v>475</v>
      <v>475</v>
      <v>475</v>
      <v>475</v>
    </spb>
    <spb s="0">
      <v xml:space="preserve">Unitedstateszipcodes	</v>
      <v xml:space="preserve">	</v>
      <v xml:space="preserve">https://www.unitedstateszipcodes.org/21218/	</v>
      <v xml:space="preserve">	</v>
    </spb>
    <spb s="0">
      <v xml:space="preserve">Worldpostalcode	City-data	Unitedstateszipcodes	</v>
      <v xml:space="preserve">			</v>
      <v xml:space="preserve">https://worldpostalcode.com/united-states/maryland/baltimore	https://www.city-data.com/zips/21218.html	https://www.unitedstateszipcodes.org/21218/	</v>
      <v xml:space="preserve">			</v>
    </spb>
    <spb s="1">
      <v>477</v>
      <v>478</v>
      <v>478</v>
    </spb>
    <spb s="0">
      <v xml:space="preserve">Unitedstateszipcodes	</v>
      <v xml:space="preserve">	</v>
      <v xml:space="preserve">https://www.unitedstateszipcodes.org/21701/	</v>
      <v xml:space="preserve">	</v>
    </spb>
    <spb s="0">
      <v xml:space="preserve">Worldpostalcode	City-data	Sec	Unitedstateszipcodes	</v>
      <v xml:space="preserve">				</v>
      <v xml:space="preserve">https://worldpostalcode.com/united-states/maryland/frederick	https://www.city-data.com/zips/21701.html	https://www.sec.gov/cgi-bin/browse-edgar?action=getcompany&amp;CIK=0000314227	https://www.unitedstateszipcodes.org/21701/	</v>
      <v xml:space="preserve">				</v>
    </spb>
    <spb s="1">
      <v>480</v>
      <v>481</v>
      <v>481</v>
    </spb>
    <spb s="0">
      <v xml:space="preserve">Wikipedia	</v>
      <v xml:space="preserve">CC BY-SA 3.0	</v>
      <v xml:space="preserve">https://en.wikipedia.org/wiki/Frederick,_Maryland	</v>
      <v xml:space="preserve">https://creativecommons.org/licenses/by-sa/3.0	</v>
    </spb>
    <spb s="6">
      <v>483</v>
      <v>483</v>
      <v>483</v>
      <v>483</v>
      <v>483</v>
      <v>483</v>
      <v>483</v>
      <v>483</v>
      <v>483</v>
      <v>483</v>
    </spb>
    <spb s="0">
      <v xml:space="preserve">City-data	Sec	</v>
      <v xml:space="preserve">		</v>
      <v xml:space="preserve">https://www.city-data.com/zips/01752.html	https://www.sec.gov/cgi-bin/browse-edgar?action=getcompany&amp;CIK=0001714346	</v>
      <v xml:space="preserve">		</v>
    </spb>
    <spb s="0">
      <v xml:space="preserve">Worldpostalcode	City-data	Sec	</v>
      <v xml:space="preserve">			</v>
      <v xml:space="preserve">https://worldpostalcode.com/united-states/massachusetts/middlesex	https://www.city-data.com/zips/01752.html	https://www.sec.gov/cgi-bin/browse-edgar?action=getcompany&amp;CIK=0001714346	</v>
      <v xml:space="preserve">			</v>
    </spb>
    <spb s="1">
      <v>485</v>
      <v>486</v>
      <v>486</v>
    </spb>
    <spb s="0">
      <v xml:space="preserve">Wikipedia	</v>
      <v xml:space="preserve">CC BY-SA 3.0	</v>
      <v xml:space="preserve">https://en.wikipedia.org/wiki/Marlborough,_Massachusetts	</v>
      <v xml:space="preserve">https://creativecommons.org/licenses/by-sa/3.0	</v>
    </spb>
    <spb s="6">
      <v>488</v>
      <v>488</v>
      <v>488</v>
      <v>488</v>
      <v>488</v>
      <v>488</v>
      <v>488</v>
      <v>488</v>
      <v>488</v>
      <v>488</v>
    </spb>
    <spb s="0">
      <v xml:space="preserve">Wikipedia	</v>
      <v xml:space="preserve">CC BY-SA 3.0	</v>
      <v xml:space="preserve">https://en.wikipedia.org/wiki/Massachusetts	</v>
      <v xml:space="preserve">https://creativecommons.org/licenses/by-sa/3.0	</v>
    </spb>
    <spb s="0">
      <v xml:space="preserve">Wikipedia	</v>
      <v xml:space="preserve">CC-BY-SA	</v>
      <v xml:space="preserve">http://en.wikipedia.org/wiki/Massachusetts	</v>
      <v xml:space="preserve">http://creativecommons.org/licenses/by-sa/3.0/	</v>
    </spb>
    <spb s="0">
      <v xml:space="preserve">Wikipedia	US Census	US Census	</v>
      <v xml:space="preserve">CC-BY-SA			</v>
      <v xml:space="preserve">http://en.wikipedia.org/wiki/Massachusetts	https://www.census.gov/popest/data/state/asrh/2014/files/SC-EST2014-AGESEX-CIV.csv	http://www.census.gov/quickfacts/table/WTN220212/25	</v>
      <v xml:space="preserve">http://creativecommons.org/licenses/by-sa/3.0/			</v>
    </spb>
    <spb s="13">
      <v>490</v>
      <v>490</v>
      <v>16</v>
      <v>490</v>
      <v>490</v>
      <v>490</v>
      <v>491</v>
      <v>490</v>
      <v>16</v>
      <v>490</v>
      <v>16</v>
      <v>492</v>
      <v>490</v>
      <v>16</v>
      <v>16</v>
      <v>16</v>
      <v>16</v>
      <v>492</v>
      <v>16</v>
      <v>16</v>
      <v>16</v>
      <v>16</v>
      <v>16</v>
      <v>16</v>
      <v>16</v>
      <v>16</v>
      <v>16</v>
      <v>492</v>
      <v>16</v>
      <v>16</v>
      <v>16</v>
      <v>16</v>
    </spb>
    <spb s="0">
      <v xml:space="preserve">Unitedstateszipcodes	</v>
      <v xml:space="preserve">	</v>
      <v xml:space="preserve">https://www.unitedstateszipcodes.org/02038/	</v>
      <v xml:space="preserve">	</v>
    </spb>
    <spb s="0">
      <v xml:space="preserve">Worldpostalcode	Unitedstateszipcodes	</v>
      <v xml:space="preserve">		</v>
      <v xml:space="preserve">https://worldpostalcode.com/united-states/massachusetts/norfolk	https://www.unitedstateszipcodes.org/02038/	</v>
      <v xml:space="preserve">		</v>
    </spb>
    <spb s="1">
      <v>494</v>
      <v>495</v>
      <v>495</v>
    </spb>
    <spb s="0">
      <v xml:space="preserve">Wikipedia	</v>
      <v xml:space="preserve">CC-BY-SA	</v>
      <v xml:space="preserve">http://en.wikipedia.org/wiki/Franklin,_Massachusetts	</v>
      <v xml:space="preserve">http://creativecommons.org/licenses/by-sa/3.0/	</v>
    </spb>
    <spb s="0">
      <v xml:space="preserve">Wikipedia	</v>
      <v xml:space="preserve">CC BY-SA 3.0	</v>
      <v xml:space="preserve">https://en.wikipedia.org/wiki/Franklin,_Massachusetts	</v>
      <v xml:space="preserve">https://creativecommons.org/licenses/by-sa/3.0	</v>
    </spb>
    <spb s="6">
      <v>497</v>
      <v>498</v>
      <v>498</v>
      <v>498</v>
      <v>498</v>
      <v>498</v>
      <v>498</v>
      <v>498</v>
      <v>498</v>
      <v>498</v>
    </spb>
    <spb s="0">
      <v xml:space="preserve">Worldpostalcode	City-data	Sec	Unitedstateszipcodes	</v>
      <v xml:space="preserve">				</v>
      <v xml:space="preserve">https://worldpostalcode.com/united-states/michigan/wayne	https://www.city-data.com/zips/48150.html	https://www.sec.gov/cgi-bin/browse-edgar?action=getcompany&amp;CIK=0001759824	https://www.unitedstateszipcodes.org/48150/	</v>
      <v xml:space="preserve">				</v>
    </spb>
    <spb s="1">
      <v>500</v>
      <v>500</v>
      <v>500</v>
    </spb>
    <spb s="0">
      <v xml:space="preserve">Wikipedia	</v>
      <v xml:space="preserve">CC BY-SA 3.0	</v>
      <v xml:space="preserve">https://en.wikipedia.org/wiki/Livonia,_Michigan	</v>
      <v xml:space="preserve">https://creativecommons.org/licenses/by-sa/3.0	</v>
    </spb>
    <spb s="6">
      <v>502</v>
      <v>502</v>
      <v>502</v>
      <v>502</v>
      <v>502</v>
      <v>502</v>
      <v>502</v>
      <v>502</v>
      <v>502</v>
      <v>502</v>
    </spb>
    <spb s="0">
      <v xml:space="preserve">Wikipedia	</v>
      <v xml:space="preserve">CC BY-SA 3.0	</v>
      <v xml:space="preserve">https://en.wikipedia.org/wiki/Michigan	</v>
      <v xml:space="preserve">https://creativecommons.org/licenses/by-sa/3.0	</v>
    </spb>
    <spb s="0">
      <v xml:space="preserve">Wikipedia	</v>
      <v xml:space="preserve">CC-BY-SA	</v>
      <v xml:space="preserve">http://en.wikipedia.org/wiki/Michigan	</v>
      <v xml:space="preserve">http://creativecommons.org/licenses/by-sa/3.0/	</v>
    </spb>
    <spb s="0">
      <v xml:space="preserve">Wikipedia	US Census	US Census	</v>
      <v xml:space="preserve">CC-BY-SA			</v>
      <v xml:space="preserve">http://en.wikipedia.org/wiki/Michigan	https://www.census.gov/popest/data/state/asrh/2014/files/SC-EST2014-AGESEX-CIV.csv	http://www.census.gov/quickfacts/table/WTN220212/26	</v>
      <v xml:space="preserve">http://creativecommons.org/licenses/by-sa/3.0/			</v>
    </spb>
    <spb s="22">
      <v>504</v>
      <v>504</v>
      <v>16</v>
      <v>504</v>
      <v>504</v>
      <v>504</v>
      <v>505</v>
      <v>504</v>
      <v>16</v>
      <v>504</v>
      <v>16</v>
      <v>506</v>
      <v>504</v>
      <v>16</v>
      <v>16</v>
      <v>16</v>
      <v>16</v>
      <v>506</v>
      <v>16</v>
      <v>16</v>
      <v>16</v>
      <v>16</v>
      <v>16</v>
      <v>16</v>
      <v>16</v>
      <v>16</v>
      <v>16</v>
      <v>506</v>
      <v>16</v>
      <v>16</v>
      <v>16</v>
    </spb>
    <spb s="0">
      <v xml:space="preserve">Wikipedia	</v>
      <v xml:space="preserve">CC BY-SA 3.0	</v>
      <v xml:space="preserve">https://en.wikipedia.org/wiki/Detroit	</v>
      <v xml:space="preserve">https://creativecommons.org/licenses/by-sa/3.0	</v>
    </spb>
    <spb s="6">
      <v>508</v>
      <v>508</v>
      <v>508</v>
      <v>508</v>
      <v>508</v>
      <v>508</v>
      <v>508</v>
      <v>508</v>
      <v>508</v>
      <v>508</v>
    </spb>
    <spb s="0">
      <v xml:space="preserve">Unitedstateszipcodes	</v>
      <v xml:space="preserve">	</v>
      <v xml:space="preserve">https://www.unitedstateszipcodes.org/48238/	</v>
      <v xml:space="preserve">	</v>
    </spb>
    <spb s="0">
      <v xml:space="preserve">Worldpostalcode	City-data	Unitedstateszipcodes	</v>
      <v xml:space="preserve">			</v>
      <v xml:space="preserve">https://worldpostalcode.com/united-states/michigan/detroit	https://www.city-data.com/zips/48238.html	https://www.unitedstateszipcodes.org/48238/	</v>
      <v xml:space="preserve">			</v>
    </spb>
    <spb s="1">
      <v>510</v>
      <v>511</v>
      <v>511</v>
    </spb>
    <spb s="0">
      <v xml:space="preserve">Unitedstateszipcodes	</v>
      <v xml:space="preserve">	</v>
      <v xml:space="preserve">https://www.unitedstateszipcodes.org/48838/	</v>
      <v xml:space="preserve">	</v>
    </spb>
    <spb s="0">
      <v xml:space="preserve">Worldpostalcode	City-data	Unitedstateszipcodes	</v>
      <v xml:space="preserve">			</v>
      <v xml:space="preserve">https://worldpostalcode.com/united-states/michigan/montcalm	https://www.city-data.com/zips/48838.html	https://www.unitedstateszipcodes.org/48838/	</v>
      <v xml:space="preserve">			</v>
    </spb>
    <spb s="1">
      <v>513</v>
      <v>514</v>
      <v>514</v>
    </spb>
    <spb s="0">
      <v xml:space="preserve">Wikipedia	</v>
      <v xml:space="preserve">CC BY-SA 3.0	</v>
      <v xml:space="preserve">https://en.wikipedia.org/wiki/Greenville,_Michigan	</v>
      <v xml:space="preserve">https://creativecommons.org/licenses/by-sa/3.0	</v>
    </spb>
    <spb s="6">
      <v>516</v>
      <v>516</v>
      <v>516</v>
      <v>516</v>
      <v>516</v>
      <v>516</v>
      <v>516</v>
      <v>516</v>
      <v>516</v>
      <v>516</v>
    </spb>
    <spb s="0">
      <v xml:space="preserve">Worldpostalcode	City-data	</v>
      <v xml:space="preserve">		</v>
      <v xml:space="preserve">https://worldpostalcode.com/united-states/michigan/clinton	https://www.city-data.com/zips/48866.html	</v>
      <v xml:space="preserve">		</v>
    </spb>
    <spb s="1">
      <v>518</v>
      <v>518</v>
      <v>518</v>
    </spb>
    <spb s="0">
      <v xml:space="preserve">Wikipedia	</v>
      <v xml:space="preserve">CC BY-SA 3.0	</v>
      <v xml:space="preserve">https://en.wikipedia.org/wiki/Ovid,_Michigan	</v>
      <v xml:space="preserve">https://creativecommons.org/licenses/by-sa/3.0	</v>
    </spb>
    <spb s="6">
      <v>520</v>
      <v>520</v>
      <v>520</v>
      <v>520</v>
      <v>520</v>
      <v>520</v>
      <v>520</v>
      <v>520</v>
      <v>520</v>
      <v>520</v>
    </spb>
    <spb s="0">
      <v xml:space="preserve">Unitedstateszipcodes	</v>
      <v xml:space="preserve">	</v>
      <v xml:space="preserve">https://www.unitedstateszipcodes.org/49037/	</v>
      <v xml:space="preserve">	</v>
    </spb>
    <spb s="0">
      <v xml:space="preserve">Worldpostalcode	City-data	Unitedstateszipcodes	</v>
      <v xml:space="preserve">			</v>
      <v xml:space="preserve">https://worldpostalcode.com/united-states/michigan/calhoun	https://www.city-data.com/zips/49037.html	https://www.unitedstateszipcodes.org/49037/	</v>
      <v xml:space="preserve">			</v>
    </spb>
    <spb s="1">
      <v>522</v>
      <v>523</v>
      <v>523</v>
    </spb>
    <spb s="0">
      <v xml:space="preserve">Wikipedia	</v>
      <v xml:space="preserve">CC BY-SA 3.0	</v>
      <v xml:space="preserve">https://en.wikipedia.org/wiki/Battle_Creek,_Michigan	</v>
      <v xml:space="preserve">https://creativecommons.org/licenses/by-sa/3.0	</v>
    </spb>
    <spb s="6">
      <v>525</v>
      <v>525</v>
      <v>525</v>
      <v>525</v>
      <v>525</v>
      <v>525</v>
      <v>525</v>
      <v>525</v>
      <v>525</v>
      <v>525</v>
    </spb>
    <spb s="0">
      <v xml:space="preserve">Unitedstateszipcodes	</v>
      <v xml:space="preserve">	</v>
      <v xml:space="preserve">https://www.unitedstateszipcodes.org/49042/	</v>
      <v xml:space="preserve">	</v>
    </spb>
    <spb s="0">
      <v xml:space="preserve">Worldpostalcode	City-data	Unitedstateszipcodes	</v>
      <v xml:space="preserve">			</v>
      <v xml:space="preserve">https://worldpostalcode.com/united-states/michigan/st-joseph	https://www.city-data.com/zips/49042.html	https://www.unitedstateszipcodes.org/49042/	</v>
      <v xml:space="preserve">			</v>
    </spb>
    <spb s="1">
      <v>527</v>
      <v>528</v>
      <v>528</v>
    </spb>
    <spb s="0">
      <v xml:space="preserve">Wikipedia	</v>
      <v xml:space="preserve">CC BY-SA 3.0	</v>
      <v xml:space="preserve">https://en.wikipedia.org/wiki/Constantine,_Michigan	</v>
      <v xml:space="preserve">https://creativecommons.org/licenses/by-sa/3.0	</v>
    </spb>
    <spb s="6">
      <v>530</v>
      <v>530</v>
      <v>530</v>
      <v>530</v>
      <v>530</v>
      <v>530</v>
      <v>530</v>
      <v>530</v>
      <v>530</v>
      <v>530</v>
    </spb>
    <spb s="0">
      <v xml:space="preserve">Worldpostalcode	City-data	Unitedstateszipcodes	</v>
      <v xml:space="preserve">			</v>
      <v xml:space="preserve">https://worldpostalcode.com/united-states/michigan/ottawa	https://www.city-data.com/zips/49404.html	https://www.unitedstateszipcodes.org/49404/	</v>
      <v xml:space="preserve">			</v>
    </spb>
    <spb s="1">
      <v>532</v>
      <v>532</v>
      <v>532</v>
    </spb>
    <spb s="0">
      <v xml:space="preserve">Wikipedia	</v>
      <v xml:space="preserve">CC BY-SA 3.0	</v>
      <v xml:space="preserve">https://en.wikipedia.org/wiki/Coopersville,_Michigan	</v>
      <v xml:space="preserve">https://creativecommons.org/licenses/by-sa/3.0	</v>
    </spb>
    <spb s="6">
      <v>534</v>
      <v>534</v>
      <v>534</v>
      <v>534</v>
      <v>534</v>
      <v>534</v>
      <v>534</v>
      <v>534</v>
      <v>534</v>
      <v>534</v>
    </spb>
    <spb s="0">
      <v xml:space="preserve">Worldpostalcode	City-data	</v>
      <v xml:space="preserve">		</v>
      <v xml:space="preserve">https://worldpostalcode.com/united-states/michigan/osceola	https://www.city-data.com/zips/49677.html	</v>
      <v xml:space="preserve">		</v>
    </spb>
    <spb s="1">
      <v>536</v>
      <v>536</v>
      <v>536</v>
    </spb>
    <spb s="0">
      <v xml:space="preserve">Wikipedia	</v>
      <v xml:space="preserve">CC BY-SA 3.0	</v>
      <v xml:space="preserve">https://en.wikipedia.org/wiki/Reed_City,_Michigan	</v>
      <v xml:space="preserve">https://creativecommons.org/licenses/by-sa/3.0	</v>
    </spb>
    <spb s="6">
      <v>538</v>
      <v>538</v>
      <v>538</v>
      <v>538</v>
      <v>538</v>
      <v>538</v>
      <v>538</v>
      <v>538</v>
      <v>538</v>
      <v>538</v>
    </spb>
    <spb s="0">
      <v xml:space="preserve">Unitedstateszipcodes	</v>
      <v xml:space="preserve">	</v>
      <v xml:space="preserve">https://www.unitedstateszipcodes.org/55024/	</v>
      <v xml:space="preserve">	</v>
    </spb>
    <spb s="0">
      <v xml:space="preserve">Worldpostalcode	City-data	Unitedstateszipcodes	</v>
      <v xml:space="preserve">			</v>
      <v xml:space="preserve">https://worldpostalcode.com/united-states/minnesota/dakota	https://www.city-data.com/zips/55024.html	https://www.unitedstateszipcodes.org/55024/	</v>
      <v xml:space="preserve">			</v>
    </spb>
    <spb s="1">
      <v>540</v>
      <v>541</v>
      <v>541</v>
    </spb>
    <spb s="0">
      <v xml:space="preserve">Wikipedia	</v>
      <v xml:space="preserve">CC BY-SA 3.0	</v>
      <v xml:space="preserve">https://en.wikipedia.org/wiki/Farmington,_Minnesota	</v>
      <v xml:space="preserve">https://creativecommons.org/licenses/by-sa/3.0	</v>
    </spb>
    <spb s="6">
      <v>543</v>
      <v>543</v>
      <v>543</v>
      <v>543</v>
      <v>543</v>
      <v>543</v>
      <v>543</v>
      <v>543</v>
      <v>543</v>
      <v>543</v>
    </spb>
    <spb s="0">
      <v xml:space="preserve">Wikipedia	</v>
      <v xml:space="preserve">CC BY-SA 3.0	</v>
      <v xml:space="preserve">https://en.wikipedia.org/wiki/Minnesota	</v>
      <v xml:space="preserve">https://creativecommons.org/licenses/by-sa/3.0	</v>
    </spb>
    <spb s="0">
      <v xml:space="preserve">Wikipedia	</v>
      <v xml:space="preserve">CC-BY-SA	</v>
      <v xml:space="preserve">http://en.wikipedia.org/wiki/Minnesota	</v>
      <v xml:space="preserve">http://creativecommons.org/licenses/by-sa/3.0/	</v>
    </spb>
    <spb s="0">
      <v xml:space="preserve">Wikipedia	US Census	US Census	</v>
      <v xml:space="preserve">CC-BY-SA			</v>
      <v xml:space="preserve">http://en.wikipedia.org/wiki/Minnesota	https://www.census.gov/popest/data/state/asrh/2014/files/SC-EST2014-AGESEX-CIV.csv	http://www.census.gov/quickfacts/table/WTN220212/27	</v>
      <v xml:space="preserve">http://creativecommons.org/licenses/by-sa/3.0/			</v>
    </spb>
    <spb s="13">
      <v>545</v>
      <v>545</v>
      <v>16</v>
      <v>545</v>
      <v>545</v>
      <v>545</v>
      <v>546</v>
      <v>545</v>
      <v>16</v>
      <v>545</v>
      <v>16</v>
      <v>547</v>
      <v>545</v>
      <v>16</v>
      <v>16</v>
      <v>16</v>
      <v>16</v>
      <v>547</v>
      <v>16</v>
      <v>16</v>
      <v>16</v>
      <v>16</v>
      <v>16</v>
      <v>16</v>
      <v>16</v>
      <v>16</v>
      <v>16</v>
      <v>547</v>
      <v>16</v>
      <v>16</v>
      <v>16</v>
      <v>16</v>
    </spb>
    <spb s="0">
      <v xml:space="preserve">Wikipedia	</v>
      <v xml:space="preserve">CC BY-SA 3.0	</v>
      <v xml:space="preserve">https://en.wikipedia.org/wiki/Saint_Paul,_Minnesota	</v>
      <v xml:space="preserve">https://creativecommons.org/licenses/by-sa/3.0	</v>
    </spb>
    <spb s="6">
      <v>549</v>
      <v>549</v>
      <v>549</v>
      <v>549</v>
      <v>549</v>
      <v>549</v>
      <v>549</v>
      <v>549</v>
      <v>549</v>
      <v>549</v>
    </spb>
    <spb s="0">
      <v xml:space="preserve">Wikipedia	</v>
      <v xml:space="preserve">CC BY-SA 3.0	</v>
      <v xml:space="preserve">https://en.wikipedia.org/wiki/Minneapolis	</v>
      <v xml:space="preserve">https://creativecommons.org/licenses/by-sa/3.0	</v>
    </spb>
    <spb s="6">
      <v>551</v>
      <v>551</v>
      <v>551</v>
      <v>551</v>
      <v>551</v>
      <v>551</v>
      <v>551</v>
      <v>551</v>
      <v>551</v>
      <v>551</v>
    </spb>
    <spb s="0">
      <v xml:space="preserve">Unitedstateszipcodes	</v>
      <v xml:space="preserve">	</v>
      <v xml:space="preserve">https://www.unitedstateszipcodes.org/55110/	</v>
      <v xml:space="preserve">	</v>
    </spb>
    <spb s="0">
      <v xml:space="preserve">Worldpostalcode	City-data	Unitedstateszipcodes	</v>
      <v xml:space="preserve">			</v>
      <v xml:space="preserve">https://worldpostalcode.com/united-states/minnesota/ramsey	https://www.city-data.com/zips/55110.html	https://www.unitedstateszipcodes.org/55110/	</v>
      <v xml:space="preserve">			</v>
    </spb>
    <spb s="1">
      <v>553</v>
      <v>554</v>
      <v>554</v>
    </spb>
    <spb s="0">
      <v xml:space="preserve">Sec	Unitedstateszipcodes	</v>
      <v xml:space="preserve">		</v>
      <v xml:space="preserve">https://www.sec.gov/cgi-bin/browse-edgar?action=getcompany&amp;CIK=0001705843	https://www.unitedstateszipcodes.org/55113/	</v>
      <v xml:space="preserve">		</v>
    </spb>
    <spb s="0">
      <v xml:space="preserve">Worldpostalcode	City-data	Sec	Unitedstateszipcodes	</v>
      <v xml:space="preserve">				</v>
      <v xml:space="preserve">https://worldpostalcode.com/united-states/minnesota/ramsey	https://www.city-data.com/zips/55113.html	https://www.sec.gov/cgi-bin/browse-edgar?action=getcompany&amp;CIK=0001705843	https://www.unitedstateszipcodes.org/55113/	</v>
      <v xml:space="preserve">				</v>
    </spb>
    <spb s="1">
      <v>556</v>
      <v>557</v>
      <v>557</v>
    </spb>
    <spb s="0">
      <v xml:space="preserve">Sec	Unitedstateszipcodes	</v>
      <v xml:space="preserve">		</v>
      <v xml:space="preserve">https://www.sec.gov/cgi-bin/browse-edgar?action=getcompany&amp;CIK=0001542265	https://www.unitedstateszipcodes.org/55126/	</v>
      <v xml:space="preserve">		</v>
    </spb>
    <spb s="0">
      <v xml:space="preserve">Worldpostalcode	City-data	Sec	Unitedstateszipcodes	</v>
      <v xml:space="preserve">				</v>
      <v xml:space="preserve">https://worldpostalcode.com/united-states/minnesota/ramsey	https://www.city-data.com/zips/55126.html	https://www.sec.gov/cgi-bin/browse-edgar?action=getcompany&amp;CIK=0001542265	https://www.unitedstateszipcodes.org/55126/	</v>
      <v xml:space="preserve">				</v>
    </spb>
    <spb s="1">
      <v>559</v>
      <v>560</v>
      <v>560</v>
    </spb>
    <spb s="0">
      <v xml:space="preserve">Worldpostalcode	City-data	</v>
      <v xml:space="preserve">		</v>
      <v xml:space="preserve">https://worldpostalcode.com/united-states/minnesota/meeker	https://www.city-data.com/zips/55355.html	</v>
      <v xml:space="preserve">		</v>
    </spb>
    <spb s="1">
      <v>562</v>
      <v>562</v>
      <v>562</v>
    </spb>
    <spb s="0">
      <v xml:space="preserve">Wikipedia	</v>
      <v xml:space="preserve">CC BY-SA 3.0	</v>
      <v xml:space="preserve">https://en.wikipedia.org/wiki/Litchfield,_Minnesota	</v>
      <v xml:space="preserve">https://creativecommons.org/licenses/by-sa/3.0	</v>
    </spb>
    <spb s="6">
      <v>564</v>
      <v>564</v>
      <v>564</v>
      <v>564</v>
      <v>564</v>
      <v>564</v>
      <v>564</v>
      <v>564</v>
      <v>564</v>
      <v>564</v>
    </spb>
    <spb s="0">
      <v xml:space="preserve">Unitedstateszipcodes	</v>
      <v xml:space="preserve">	</v>
      <v xml:space="preserve">https://www.unitedstateszipcodes.org/55411/	</v>
      <v xml:space="preserve">	</v>
    </spb>
    <spb s="0">
      <v xml:space="preserve">Worldpostalcode	City-data	Unitedstateszipcodes	</v>
      <v xml:space="preserve">			</v>
      <v xml:space="preserve">https://worldpostalcode.com/united-states/minnesota/minneapolis	https://www.city-data.com/zips/55411.html	https://www.unitedstateszipcodes.org/55411/	</v>
      <v xml:space="preserve">			</v>
    </spb>
    <spb s="1">
      <v>566</v>
      <v>567</v>
      <v>567</v>
    </spb>
    <spb s="0">
      <v xml:space="preserve">Worldpostalcode	City-data	Unitedstateszipcodes	</v>
      <v xml:space="preserve">			</v>
      <v xml:space="preserve">https://worldpostalcode.com/united-states/minnesota/wabasha	https://www.city-data.com/zips/55964.html	https://www.unitedstateszipcodes.org/55964/	</v>
      <v xml:space="preserve">			</v>
    </spb>
    <spb s="1">
      <v>569</v>
      <v>569</v>
      <v>569</v>
    </spb>
    <spb s="0">
      <v xml:space="preserve">Wikipedia	</v>
      <v xml:space="preserve">CC BY-SA 3.0	</v>
      <v xml:space="preserve">https://en.wikipedia.org/wiki/Plainview,_Minnesota	</v>
      <v xml:space="preserve">https://creativecommons.org/licenses/by-sa/3.0	</v>
    </spb>
    <spb s="6">
      <v>571</v>
      <v>571</v>
      <v>571</v>
      <v>571</v>
      <v>571</v>
      <v>571</v>
      <v>571</v>
      <v>571</v>
      <v>571</v>
      <v>571</v>
    </spb>
    <spb s="0">
      <v xml:space="preserve">Worldpostalcode	City-data	</v>
      <v xml:space="preserve">		</v>
      <v xml:space="preserve">https://worldpostalcode.com/united-states/minnesota/goodhue	https://www.city-data.com/zips/55992.html	</v>
      <v xml:space="preserve">		</v>
    </spb>
    <spb s="1">
      <v>573</v>
      <v>573</v>
      <v>573</v>
    </spb>
    <spb s="0">
      <v xml:space="preserve">Wikipedia	</v>
      <v xml:space="preserve">CC BY-SA 3.0	</v>
      <v xml:space="preserve">https://en.wikipedia.org/wiki/Zumbrota,_Minnesota	</v>
      <v xml:space="preserve">https://creativecommons.org/licenses/by-sa/3.0	</v>
    </spb>
    <spb s="6">
      <v>575</v>
      <v>575</v>
      <v>575</v>
      <v>575</v>
      <v>575</v>
      <v>575</v>
      <v>575</v>
      <v>575</v>
      <v>575</v>
      <v>575</v>
    </spb>
    <spb s="0">
      <v xml:space="preserve">Worldpostalcode	City-data	</v>
      <v xml:space="preserve">		</v>
      <v xml:space="preserve">https://worldpostalcode.com/united-states/minnesota/le-sueur	https://www.city-data.com/zips/56058.html	</v>
      <v xml:space="preserve">		</v>
    </spb>
    <spb s="1">
      <v>577</v>
      <v>577</v>
      <v>577</v>
    </spb>
    <spb s="0">
      <v xml:space="preserve">Wikipedia	</v>
      <v xml:space="preserve">CC BY-SA 3.0	</v>
      <v xml:space="preserve">https://en.wikipedia.org/wiki/Le_Sueur,_Minnesota	</v>
      <v xml:space="preserve">https://creativecommons.org/licenses/by-sa/3.0	</v>
    </spb>
    <spb s="6">
      <v>579</v>
      <v>579</v>
      <v>579</v>
      <v>579</v>
      <v>579</v>
      <v>579</v>
      <v>579</v>
      <v>579</v>
      <v>579</v>
      <v>579</v>
    </spb>
    <spb s="0">
      <v xml:space="preserve">Sec	Unitedstateszipcodes	</v>
      <v xml:space="preserve">		</v>
      <v xml:space="preserve">https://www.sec.gov/cgi-bin/browse-edgar?action=getcompany&amp;CIK=0000071557	https://www.unitedstateszipcodes.org/56073/	</v>
      <v xml:space="preserve">		</v>
    </spb>
    <spb s="0">
      <v xml:space="preserve">Worldpostalcode	City-data	Sec	Unitedstateszipcodes	</v>
      <v xml:space="preserve">				</v>
      <v xml:space="preserve">https://worldpostalcode.com/united-states/minnesota/brown	https://www.city-data.com/zips/56073.html	https://www.sec.gov/cgi-bin/browse-edgar?action=getcompany&amp;CIK=0000071557	https://www.unitedstateszipcodes.org/56073/	</v>
      <v xml:space="preserve">				</v>
    </spb>
    <spb s="1">
      <v>581</v>
      <v>582</v>
      <v>582</v>
    </spb>
    <spb s="0">
      <v xml:space="preserve">Wikipedia	</v>
      <v xml:space="preserve">CC BY-SA 3.0	</v>
      <v xml:space="preserve">https://en.wikipedia.org/wiki/New_Ulm,_Minnesota	</v>
      <v xml:space="preserve">https://creativecommons.org/licenses/by-sa/3.0	</v>
    </spb>
    <spb s="6">
      <v>584</v>
      <v>584</v>
      <v>584</v>
      <v>584</v>
      <v>584</v>
      <v>584</v>
      <v>584</v>
      <v>584</v>
      <v>584</v>
      <v>584</v>
    </spb>
    <spb s="0">
      <v xml:space="preserve">Worldpostalcode	City-data	Unitedstateszipcodes	</v>
      <v xml:space="preserve">			</v>
      <v xml:space="preserve">https://worldpostalcode.com/united-states/minnesota/stearns	https://www.city-data.com/zips/56352.html	https://www.unitedstateszipcodes.org/56352/	</v>
      <v xml:space="preserve">			</v>
    </spb>
    <spb s="1">
      <v>586</v>
      <v>586</v>
      <v>586</v>
    </spb>
    <spb s="0">
      <v xml:space="preserve">Wikipedia	</v>
      <v xml:space="preserve">CC BY-SA 3.0	</v>
      <v xml:space="preserve">https://en.wikipedia.org/wiki/Melrose,_Minnesota	</v>
      <v xml:space="preserve">https://creativecommons.org/licenses/by-sa/3.0	</v>
    </spb>
    <spb s="6">
      <v>588</v>
      <v>588</v>
      <v>588</v>
      <v>588</v>
      <v>588</v>
      <v>588</v>
      <v>588</v>
      <v>588</v>
      <v>588</v>
      <v>588</v>
    </spb>
    <spb s="0">
      <v xml:space="preserve">Worldpostalcode	City-data	Unitedstateszipcodes	</v>
      <v xml:space="preserve">			</v>
      <v xml:space="preserve">https://worldpostalcode.com/united-states/minnesota/stearns	https://www.city-data.com/zips/56362.html	https://www.unitedstateszipcodes.org/56362/	</v>
      <v xml:space="preserve">			</v>
    </spb>
    <spb s="1">
      <v>590</v>
      <v>590</v>
      <v>590</v>
    </spb>
    <spb s="0">
      <v xml:space="preserve">Wikipedia	</v>
      <v xml:space="preserve">CC BY-SA 3.0	</v>
      <v xml:space="preserve">https://en.wikipedia.org/wiki/Paynesville,_Minnesota	</v>
      <v xml:space="preserve">https://creativecommons.org/licenses/by-sa/3.0	</v>
    </spb>
    <spb s="6">
      <v>592</v>
      <v>592</v>
      <v>592</v>
      <v>592</v>
      <v>592</v>
      <v>592</v>
      <v>592</v>
      <v>592</v>
      <v>592</v>
      <v>592</v>
    </spb>
    <spb s="0">
      <v xml:space="preserve">Unitedstateszipcodes	</v>
      <v xml:space="preserve">	</v>
      <v xml:space="preserve">https://www.unitedstateszipcodes.org/39216/	</v>
      <v xml:space="preserve">	</v>
    </spb>
    <spb s="0">
      <v xml:space="preserve">Worldpostalcode	City-data	Unitedstateszipcodes	</v>
      <v xml:space="preserve">			</v>
      <v xml:space="preserve">https://worldpostalcode.com/united-states/mississippi/hinds	https://www.city-data.com/zips/39216.html	https://www.unitedstateszipcodes.org/39216/	</v>
      <v xml:space="preserve">			</v>
    </spb>
    <spb s="1">
      <v>594</v>
      <v>595</v>
      <v>595</v>
    </spb>
    <spb s="0">
      <v xml:space="preserve">Wikipedia	</v>
      <v xml:space="preserve">CC BY-SA 3.0	</v>
      <v xml:space="preserve">https://en.wikipedia.org/wiki/Jackson,_Mississippi	</v>
      <v xml:space="preserve">https://creativecommons.org/licenses/by-sa/3.0	</v>
    </spb>
    <spb s="6">
      <v>597</v>
      <v>597</v>
      <v>597</v>
      <v>597</v>
      <v>597</v>
      <v>597</v>
      <v>597</v>
      <v>597</v>
      <v>597</v>
      <v>597</v>
    </spb>
    <spb s="0">
      <v xml:space="preserve">Wikipedia	</v>
      <v xml:space="preserve">CC BY-SA 3.0	</v>
      <v xml:space="preserve">https://en.wikipedia.org/wiki/Mississippi	</v>
      <v xml:space="preserve">https://creativecommons.org/licenses/by-sa/3.0	</v>
    </spb>
    <spb s="0">
      <v xml:space="preserve">Wikipedia	</v>
      <v xml:space="preserve">CC-BY-SA	</v>
      <v xml:space="preserve">http://en.wikipedia.org/wiki/Mississippi	</v>
      <v xml:space="preserve">http://creativecommons.org/licenses/by-sa/3.0/	</v>
    </spb>
    <spb s="0">
      <v xml:space="preserve">Wikipedia	US Census	US Census	</v>
      <v xml:space="preserve">CC-BY-SA			</v>
      <v xml:space="preserve">http://en.wikipedia.org/wiki/Mississippi	https://www.census.gov/popest/data/state/asrh/2014/files/SC-EST2014-AGESEX-CIV.csv	http://www.census.gov/quickfacts/table/WTN220212/28	</v>
      <v xml:space="preserve">http://creativecommons.org/licenses/by-sa/3.0/			</v>
    </spb>
    <spb s="13">
      <v>599</v>
      <v>599</v>
      <v>16</v>
      <v>599</v>
      <v>599</v>
      <v>599</v>
      <v>600</v>
      <v>599</v>
      <v>16</v>
      <v>599</v>
      <v>16</v>
      <v>601</v>
      <v>599</v>
      <v>16</v>
      <v>16</v>
      <v>16</v>
      <v>16</v>
      <v>601</v>
      <v>16</v>
      <v>16</v>
      <v>16</v>
      <v>16</v>
      <v>16</v>
      <v>16</v>
      <v>16</v>
      <v>16</v>
      <v>16</v>
      <v>601</v>
      <v>16</v>
      <v>16</v>
      <v>16</v>
      <v>16</v>
    </spb>
    <spb s="0">
      <v xml:space="preserve">Worldpostalcode	Unitedstateszipcodes	</v>
      <v xml:space="preserve">		</v>
      <v xml:space="preserve">https://worldpostalcode.com/united-states/missouri/franklin	https://www.unitedstateszipcodes.org/63069/	</v>
      <v xml:space="preserve">		</v>
    </spb>
    <spb s="0">
      <v xml:space="preserve">Worldpostalcode	City-data	Unitedstateszipcodes	</v>
      <v xml:space="preserve">			</v>
      <v xml:space="preserve">https://worldpostalcode.com/united-states/missouri/franklin	https://www.city-data.com/zips/63069.html	https://www.unitedstateszipcodes.org/63069/	</v>
      <v xml:space="preserve">			</v>
    </spb>
    <spb s="1">
      <v>603</v>
      <v>604</v>
      <v>604</v>
    </spb>
    <spb s="0">
      <v xml:space="preserve">Wikipedia	</v>
      <v xml:space="preserve">CC BY-SA 3.0	</v>
      <v xml:space="preserve">https://en.wikipedia.org/wiki/Pacific,_Missouri	</v>
      <v xml:space="preserve">https://creativecommons.org/licenses/by-sa/3.0	</v>
    </spb>
    <spb s="16">
      <v>606</v>
      <v>606</v>
      <v>606</v>
      <v>606</v>
      <v>606</v>
      <v>606</v>
      <v>606</v>
      <v>606</v>
      <v>606</v>
    </spb>
    <spb s="0">
      <v xml:space="preserve">Wikipedia	</v>
      <v xml:space="preserve">CC BY-SA 3.0	</v>
      <v xml:space="preserve">https://en.wikipedia.org/wiki/Missouri	</v>
      <v xml:space="preserve">https://creativecommons.org/licenses/by-sa/3.0	</v>
    </spb>
    <spb s="0">
      <v xml:space="preserve">Wikipedia	</v>
      <v xml:space="preserve">CC-BY-SA	</v>
      <v xml:space="preserve">http://en.wikipedia.org/wiki/Missouri	</v>
      <v xml:space="preserve">http://creativecommons.org/licenses/by-sa/3.0/	</v>
    </spb>
    <spb s="0">
      <v xml:space="preserve">Wikipedia	US Census	US Census	</v>
      <v xml:space="preserve">CC-BY-SA			</v>
      <v xml:space="preserve">http://en.wikipedia.org/wiki/Missouri	https://www.census.gov/popest/data/state/asrh/2014/files/SC-EST2014-AGESEX-CIV.csv	http://www.census.gov/quickfacts/table/WTN220212/29	</v>
      <v xml:space="preserve">http://creativecommons.org/licenses/by-sa/3.0/			</v>
    </spb>
    <spb s="13">
      <v>608</v>
      <v>608</v>
      <v>16</v>
      <v>608</v>
      <v>608</v>
      <v>608</v>
      <v>609</v>
      <v>608</v>
      <v>16</v>
      <v>608</v>
      <v>16</v>
      <v>610</v>
      <v>608</v>
      <v>16</v>
      <v>16</v>
      <v>16</v>
      <v>16</v>
      <v>610</v>
      <v>16</v>
      <v>16</v>
      <v>16</v>
      <v>16</v>
      <v>16</v>
      <v>16</v>
      <v>16</v>
      <v>16</v>
      <v>16</v>
      <v>610</v>
      <v>16</v>
      <v>16</v>
      <v>16</v>
      <v>16</v>
    </spb>
    <spb s="0">
      <v xml:space="preserve">Wikipedia	</v>
      <v xml:space="preserve">CC BY-SA 3.0	</v>
      <v xml:space="preserve">https://en.wikipedia.org/wiki/Kansas_City,_Missouri	</v>
      <v xml:space="preserve">https://creativecommons.org/licenses/by-sa/3.0	</v>
    </spb>
    <spb s="6">
      <v>612</v>
      <v>612</v>
      <v>612</v>
      <v>612</v>
      <v>612</v>
      <v>612</v>
      <v>612</v>
      <v>612</v>
      <v>612</v>
      <v>612</v>
    </spb>
    <spb s="0">
      <v xml:space="preserve">City-data	</v>
      <v xml:space="preserve">	</v>
      <v xml:space="preserve">https://www.city-data.com/zips/64128.html	</v>
      <v xml:space="preserve">	</v>
    </spb>
    <spb s="0">
      <v xml:space="preserve">Worldpostalcode	City-data	</v>
      <v xml:space="preserve">		</v>
      <v xml:space="preserve">https://worldpostalcode.com/united-states/missouri/kansas-city	https://www.city-data.com/zips/64128.html	</v>
      <v xml:space="preserve">		</v>
    </spb>
    <spb s="1">
      <v>614</v>
      <v>615</v>
      <v>615</v>
    </spb>
    <spb s="0">
      <v xml:space="preserve">Unitedstateszipcodes	</v>
      <v xml:space="preserve">	</v>
      <v xml:space="preserve">https://www.unitedstateszipcodes.org/65202/	</v>
      <v xml:space="preserve">	</v>
    </spb>
    <spb s="0">
      <v xml:space="preserve">Worldpostalcode	City-data	Sec	Unitedstateszipcodes	</v>
      <v xml:space="preserve">				</v>
      <v xml:space="preserve">https://worldpostalcode.com/united-states/missouri/boone	https://www.city-data.com/zips/65202.html	https://www.sec.gov/cgi-bin/browse-edgar?action=getcompany&amp;CIK=0001808997	https://www.unitedstateszipcodes.org/65202/	</v>
      <v xml:space="preserve">				</v>
    </spb>
    <spb s="1">
      <v>617</v>
      <v>618</v>
      <v>618</v>
    </spb>
    <spb s="0">
      <v xml:space="preserve">Wikipedia	</v>
      <v xml:space="preserve">CC BY-SA 3.0	</v>
      <v xml:space="preserve">https://en.wikipedia.org/wiki/Columbia,_Missouri	</v>
      <v xml:space="preserve">https://creativecommons.org/licenses/by-sa/3.0	</v>
    </spb>
    <spb s="6">
      <v>620</v>
      <v>620</v>
      <v>620</v>
      <v>620</v>
      <v>620</v>
      <v>620</v>
      <v>620</v>
      <v>620</v>
      <v>620</v>
      <v>620</v>
    </spb>
    <spb s="0">
      <v xml:space="preserve">Sec	Unitedstateszipcodes	</v>
      <v xml:space="preserve">		</v>
      <v xml:space="preserve">https://www.sec.gov/cgi-bin/browse-edgar?action=getcompany&amp;CIK=0001125727	https://www.unitedstateszipcodes.org/59101/	</v>
      <v xml:space="preserve">		</v>
    </spb>
    <spb s="0">
      <v xml:space="preserve">Worldpostalcode	Sec	Unitedstateszipcodes	</v>
      <v xml:space="preserve">			</v>
      <v xml:space="preserve">https://worldpostalcode.com/united-states/montana/yellowstone	https://www.sec.gov/cgi-bin/browse-edgar?action=getcompany&amp;CIK=0001125727	https://www.unitedstateszipcodes.org/59101/	</v>
      <v xml:space="preserve">			</v>
    </spb>
    <spb s="1">
      <v>622</v>
      <v>623</v>
      <v>623</v>
    </spb>
    <spb s="0">
      <v xml:space="preserve">Wikipedia	</v>
      <v xml:space="preserve">CC BY-SA 3.0	</v>
      <v xml:space="preserve">https://en.wikipedia.org/wiki/Billings,_Montana	</v>
      <v xml:space="preserve">https://creativecommons.org/licenses/by-sa/3.0	</v>
    </spb>
    <spb s="6">
      <v>625</v>
      <v>625</v>
      <v>625</v>
      <v>625</v>
      <v>625</v>
      <v>625</v>
      <v>625</v>
      <v>625</v>
      <v>625</v>
      <v>625</v>
    </spb>
    <spb s="0">
      <v xml:space="preserve">Wikipedia	</v>
      <v xml:space="preserve">CC BY-SA 3.0	</v>
      <v xml:space="preserve">https://en.wikipedia.org/wiki/Montana	</v>
      <v xml:space="preserve">https://creativecommons.org/licenses/by-sa/3.0	</v>
    </spb>
    <spb s="0">
      <v xml:space="preserve">Wikipedia	</v>
      <v xml:space="preserve">CC-BY-SA	</v>
      <v xml:space="preserve">http://en.wikipedia.org/wiki/Montana	</v>
      <v xml:space="preserve">http://creativecommons.org/licenses/by-sa/3.0/	</v>
    </spb>
    <spb s="0">
      <v xml:space="preserve">Wikipedia	US Census	US Census	</v>
      <v xml:space="preserve">CC-BY-SA			</v>
      <v xml:space="preserve">http://en.wikipedia.org/wiki/Montana	https://www.census.gov/popest/data/state/asrh/2014/files/SC-EST2014-AGESEX-CIV.csv	http://www.census.gov/quickfacts/table/lnd110210/30	</v>
      <v xml:space="preserve">http://creativecommons.org/licenses/by-sa/3.0/			</v>
    </spb>
    <spb s="13">
      <v>627</v>
      <v>627</v>
      <v>16</v>
      <v>627</v>
      <v>627</v>
      <v>627</v>
      <v>628</v>
      <v>627</v>
      <v>16</v>
      <v>627</v>
      <v>16</v>
      <v>629</v>
      <v>627</v>
      <v>16</v>
      <v>16</v>
      <v>16</v>
      <v>16</v>
      <v>629</v>
      <v>16</v>
      <v>16</v>
      <v>16</v>
      <v>16</v>
      <v>16</v>
      <v>16</v>
      <v>16</v>
      <v>16</v>
      <v>16</v>
      <v>629</v>
      <v>16</v>
      <v>16</v>
      <v>16</v>
      <v>16</v>
    </spb>
    <spb s="0">
      <v xml:space="preserve">Unitedstateszipcodes	</v>
      <v xml:space="preserve">	</v>
      <v xml:space="preserve">https://www.unitedstateszipcodes.org/59405/	</v>
      <v xml:space="preserve">	</v>
    </spb>
    <spb s="0">
      <v xml:space="preserve">Worldpostalcode	City-data	Unitedstateszipcodes	</v>
      <v xml:space="preserve">			</v>
      <v xml:space="preserve">https://worldpostalcode.com/united-states/montana/cascade	https://www.city-data.com/zips/59405.html	https://www.unitedstateszipcodes.org/59405/	</v>
      <v xml:space="preserve">			</v>
    </spb>
    <spb s="1">
      <v>631</v>
      <v>632</v>
      <v>632</v>
    </spb>
    <spb s="0">
      <v xml:space="preserve">Wikipedia	</v>
      <v xml:space="preserve">CC BY-SA 3.0	</v>
      <v xml:space="preserve">https://en.wikipedia.org/wiki/Great_Falls,_Montana	</v>
      <v xml:space="preserve">https://creativecommons.org/licenses/by-sa/3.0	</v>
    </spb>
    <spb s="6">
      <v>634</v>
      <v>634</v>
      <v>634</v>
      <v>634</v>
      <v>634</v>
      <v>634</v>
      <v>634</v>
      <v>634</v>
      <v>634</v>
      <v>634</v>
    </spb>
    <spb s="0">
      <v xml:space="preserve">Unitedstateszipcodes	</v>
      <v xml:space="preserve">	</v>
      <v xml:space="preserve">https://www.unitedstateszipcodes.org/59715/	</v>
      <v xml:space="preserve">	</v>
    </spb>
    <spb s="0">
      <v xml:space="preserve">Worldpostalcode	Unitedstateszipcodes	</v>
      <v xml:space="preserve">		</v>
      <v xml:space="preserve">https://worldpostalcode.com/united-states/montana/gallatin	https://www.unitedstateszipcodes.org/59715/	</v>
      <v xml:space="preserve">		</v>
    </spb>
    <spb s="1">
      <v>636</v>
      <v>637</v>
      <v>637</v>
    </spb>
    <spb s="0">
      <v xml:space="preserve">Wikipedia	</v>
      <v xml:space="preserve">CC BY-SA 3.0	</v>
      <v xml:space="preserve">https://en.wikipedia.org/wiki/Bozeman,_Montana	</v>
      <v xml:space="preserve">https://creativecommons.org/licenses/by-sa/3.0	</v>
    </spb>
    <spb s="6">
      <v>639</v>
      <v>639</v>
      <v>639</v>
      <v>639</v>
      <v>639</v>
      <v>639</v>
      <v>639</v>
      <v>639</v>
      <v>639</v>
      <v>639</v>
    </spb>
    <spb s="0">
      <v xml:space="preserve">Unitedstateszipcodes	</v>
      <v xml:space="preserve">	</v>
      <v xml:space="preserve">https://www.unitedstateszipcodes.org/59718/	</v>
      <v xml:space="preserve">	</v>
    </spb>
    <spb s="1">
      <v>641</v>
      <v>641</v>
      <v>641</v>
    </spb>
    <spb s="0">
      <v xml:space="preserve">Sec	Unitedstateszipcodes	</v>
      <v xml:space="preserve">		</v>
      <v xml:space="preserve">https://www.sec.gov/cgi-bin/browse-edgar?action=getcompany&amp;CIK=0001067983	https://www.unitedstateszipcodes.org/68131/	</v>
      <v xml:space="preserve">		</v>
    </spb>
    <spb s="0">
      <v xml:space="preserve">Worldpostalcode	City-data	Sec	Unitedstateszipcodes	</v>
      <v xml:space="preserve">				</v>
      <v xml:space="preserve">https://worldpostalcode.com/united-states/nebraska/omaha	https://www.city-data.com/zips/68131.html	https://www.sec.gov/cgi-bin/browse-edgar?action=getcompany&amp;CIK=0001067983	https://www.unitedstateszipcodes.org/68131/	</v>
      <v xml:space="preserve">				</v>
    </spb>
    <spb s="1">
      <v>643</v>
      <v>644</v>
      <v>644</v>
    </spb>
    <spb s="0">
      <v xml:space="preserve">Wikipedia	</v>
      <v xml:space="preserve">CC BY-SA 3.0	</v>
      <v xml:space="preserve">https://en.wikipedia.org/wiki/Omaha,_Nebraska	</v>
      <v xml:space="preserve">https://creativecommons.org/licenses/by-sa/3.0	</v>
    </spb>
    <spb s="6">
      <v>646</v>
      <v>646</v>
      <v>646</v>
      <v>646</v>
      <v>646</v>
      <v>646</v>
      <v>646</v>
      <v>646</v>
      <v>646</v>
      <v>646</v>
    </spb>
    <spb s="0">
      <v xml:space="preserve">Wikipedia	</v>
      <v xml:space="preserve">CC BY-SA 3.0	</v>
      <v xml:space="preserve">https://en.wikipedia.org/wiki/Nebraska	</v>
      <v xml:space="preserve">https://creativecommons.org/licenses/by-sa/3.0	</v>
    </spb>
    <spb s="0">
      <v xml:space="preserve">Wikipedia	</v>
      <v xml:space="preserve">CC-BY-SA	</v>
      <v xml:space="preserve">http://en.wikipedia.org/wiki/Nebraska	</v>
      <v xml:space="preserve">http://creativecommons.org/licenses/by-sa/3.0/	</v>
    </spb>
    <spb s="0">
      <v xml:space="preserve">Wikipedia	US Census	LinkedIn	</v>
      <v xml:space="preserve">CC-BY-SA			</v>
      <v xml:space="preserve">http://en.wikipedia.org/wiki/Nebraska	https://www.census.gov/popest/data/state/asrh/2014/files/SC-EST2014-AGESEX-CIV.csv	https://www.linkedin.com/company/audubon-nebraska	</v>
      <v xml:space="preserve">http://creativecommons.org/licenses/by-sa/3.0/			</v>
    </spb>
    <spb s="13">
      <v>648</v>
      <v>648</v>
      <v>16</v>
      <v>648</v>
      <v>648</v>
      <v>648</v>
      <v>649</v>
      <v>648</v>
      <v>16</v>
      <v>648</v>
      <v>16</v>
      <v>650</v>
      <v>648</v>
      <v>16</v>
      <v>16</v>
      <v>16</v>
      <v>16</v>
      <v>650</v>
      <v>16</v>
      <v>16</v>
      <v>16</v>
      <v>16</v>
      <v>16</v>
      <v>16</v>
      <v>16</v>
      <v>16</v>
      <v>16</v>
      <v>650</v>
      <v>16</v>
      <v>16</v>
      <v>16</v>
      <v>16</v>
    </spb>
    <spb s="0">
      <v xml:space="preserve">Wikipedia	</v>
      <v xml:space="preserve">CC BY-SA 3.0	</v>
      <v xml:space="preserve">https://en.wikipedia.org/wiki/Lincoln,_Nebraska	</v>
      <v xml:space="preserve">https://creativecommons.org/licenses/by-sa/3.0	</v>
    </spb>
    <spb s="6">
      <v>652</v>
      <v>652</v>
      <v>652</v>
      <v>652</v>
      <v>652</v>
      <v>652</v>
      <v>652</v>
      <v>652</v>
      <v>652</v>
      <v>652</v>
    </spb>
    <spb s="0">
      <v xml:space="preserve">Worldpostalcode	City-data	Unitedstateszipcodes	</v>
      <v xml:space="preserve">			</v>
      <v xml:space="preserve">https://worldpostalcode.com/united-states/nebraska/cuming	https://www.city-data.com/zips/68788.html	https://www.unitedstateszipcodes.org/68788/	</v>
      <v xml:space="preserve">			</v>
    </spb>
    <spb s="1">
      <v>654</v>
      <v>654</v>
      <v>654</v>
    </spb>
    <spb s="0">
      <v xml:space="preserve">Wikipedia	</v>
      <v xml:space="preserve">CC BY-SA 3.0	</v>
      <v xml:space="preserve">https://en.wikipedia.org/wiki/West_Point,_Nebraska	</v>
      <v xml:space="preserve">https://creativecommons.org/licenses/by-sa/3.0	</v>
    </spb>
    <spb s="6">
      <v>656</v>
      <v>656</v>
      <v>656</v>
      <v>656</v>
      <v>656</v>
      <v>656</v>
      <v>656</v>
      <v>656</v>
      <v>656</v>
      <v>656</v>
    </spb>
    <spb s="0">
      <v xml:space="preserve">Sec	</v>
      <v xml:space="preserve">	</v>
      <v xml:space="preserve">https://www.sec.gov/cgi-bin/browse-edgar?action=getcompany&amp;CIK=0001493526	</v>
      <v xml:space="preserve">	</v>
    </spb>
    <spb s="1">
      <v>658</v>
      <v>658</v>
      <v>658</v>
    </spb>
    <spb s="0">
      <v xml:space="preserve">Wikipedia	</v>
      <v xml:space="preserve">CC BY-SA 3.0	</v>
      <v xml:space="preserve">https://en.wikipedia.org/wiki/Las_Vegas	</v>
      <v xml:space="preserve">https://creativecommons.org/licenses/by-sa/3.0	</v>
    </spb>
    <spb s="6">
      <v>660</v>
      <v>660</v>
      <v>660</v>
      <v>660</v>
      <v>660</v>
      <v>660</v>
      <v>660</v>
      <v>660</v>
      <v>660</v>
      <v>660</v>
    </spb>
    <spb s="0">
      <v xml:space="preserve">Wikipedia	</v>
      <v xml:space="preserve">CC BY-SA 3.0	</v>
      <v xml:space="preserve">https://en.wikipedia.org/wiki/Nevada	</v>
      <v xml:space="preserve">https://creativecommons.org/licenses/by-sa/3.0	</v>
    </spb>
    <spb s="0">
      <v xml:space="preserve">Wikipedia	</v>
      <v xml:space="preserve">CC-BY-SA	</v>
      <v xml:space="preserve">http://en.wikipedia.org/wiki/Nevada	</v>
      <v xml:space="preserve">http://creativecommons.org/licenses/by-sa/3.0/	</v>
    </spb>
    <spb s="0">
      <v xml:space="preserve">Wikipedia	US Census	US Census	</v>
      <v xml:space="preserve">CC-BY-SA			</v>
      <v xml:space="preserve">http://en.wikipedia.org/wiki/Nevada	https://www.census.gov/popest/data/state/asrh/2014/files/SC-EST2014-AGESEX-CIV.csv	http://www.census.gov/quickfacts/table/WTN220212/32	</v>
      <v xml:space="preserve">http://creativecommons.org/licenses/by-sa/3.0/			</v>
    </spb>
    <spb s="13">
      <v>662</v>
      <v>662</v>
      <v>16</v>
      <v>662</v>
      <v>662</v>
      <v>662</v>
      <v>663</v>
      <v>662</v>
      <v>16</v>
      <v>662</v>
      <v>16</v>
      <v>664</v>
      <v>662</v>
      <v>16</v>
      <v>16</v>
      <v>16</v>
      <v>16</v>
      <v>664</v>
      <v>16</v>
      <v>16</v>
      <v>16</v>
      <v>16</v>
      <v>16</v>
      <v>16</v>
      <v>16</v>
      <v>16</v>
      <v>16</v>
      <v>664</v>
      <v>16</v>
      <v>16</v>
      <v>16</v>
      <v>16</v>
    </spb>
    <spb s="0">
      <v xml:space="preserve">Worldpostalcode	City-data	Unitedstateszipcodes	</v>
      <v xml:space="preserve">			</v>
      <v xml:space="preserve">https://worldpostalcode.com/united-states/nevada/churchill	https://www.city-data.com/zips/89406.html	https://www.unitedstateszipcodes.org/89406/	</v>
      <v xml:space="preserve">			</v>
    </spb>
    <spb s="1">
      <v>666</v>
      <v>666</v>
      <v>666</v>
    </spb>
    <spb s="0">
      <v xml:space="preserve">Wikipedia	</v>
      <v xml:space="preserve">CC BY-SA 3.0	</v>
      <v xml:space="preserve">https://en.wikipedia.org/wiki/Fallon,_Nevada	</v>
      <v xml:space="preserve">https://creativecommons.org/licenses/by-sa/3.0	</v>
    </spb>
    <spb s="6">
      <v>668</v>
      <v>668</v>
      <v>668</v>
      <v>668</v>
      <v>668</v>
      <v>668</v>
      <v>668</v>
      <v>668</v>
      <v>668</v>
      <v>668</v>
    </spb>
    <spb s="0">
      <v xml:space="preserve">Unitedstateszipcodes	</v>
      <v xml:space="preserve">	</v>
      <v xml:space="preserve">https://www.unitedstateszipcodes.org/03301/	</v>
      <v xml:space="preserve">	</v>
    </spb>
    <spb s="0">
      <v xml:space="preserve">Worldpostalcode	City-data	Sec	Unitedstateszipcodes	</v>
      <v xml:space="preserve">				</v>
      <v xml:space="preserve">https://worldpostalcode.com/united-states/new-hampshire/merrimack	https://www.city-data.com/zips/03301.html	https://www.sec.gov/cgi-bin/browse-edgar?action=getcompany&amp;CIK=0001667102	https://www.unitedstateszipcodes.org/03301/	</v>
      <v xml:space="preserve">				</v>
    </spb>
    <spb s="1">
      <v>670</v>
      <v>671</v>
      <v>671</v>
    </spb>
    <spb s="0">
      <v xml:space="preserve">Wikipedia	</v>
      <v xml:space="preserve">CC BY-SA 3.0	</v>
      <v xml:space="preserve">https://en.wikipedia.org/wiki/Concord,_New_Hampshire	</v>
      <v xml:space="preserve">https://creativecommons.org/licenses/by-sa/3.0	</v>
    </spb>
    <spb s="6">
      <v>673</v>
      <v>673</v>
      <v>673</v>
      <v>673</v>
      <v>673</v>
      <v>673</v>
      <v>673</v>
      <v>673</v>
      <v>673</v>
      <v>673</v>
    </spb>
    <spb s="0">
      <v xml:space="preserve">Wikipedia	</v>
      <v xml:space="preserve">CC BY-SA 3.0	</v>
      <v xml:space="preserve">https://en.wikipedia.org/wiki/New_Hampshire	</v>
      <v xml:space="preserve">https://creativecommons.org/licenses/by-sa/3.0	</v>
    </spb>
    <spb s="0">
      <v xml:space="preserve">Wikipedia	</v>
      <v xml:space="preserve">CC-BY-SA	</v>
      <v xml:space="preserve">http://en.wikipedia.org/wiki/New_Hampshire	</v>
      <v xml:space="preserve">http://creativecommons.org/licenses/by-sa/3.0/	</v>
    </spb>
    <spb s="0">
      <v xml:space="preserve">Wikipedia	US Census	Bookdepository	</v>
      <v xml:space="preserve">CC-BY-SA			</v>
      <v xml:space="preserve">http://en.wikipedia.org/wiki/New_Hampshire	https://www.census.gov/popest/data/state/asrh/2014/files/SC-EST2014-AGESEX-CIV.csv	https://www.bookdepository.com/author/New-Hampshire	</v>
      <v xml:space="preserve">http://creativecommons.org/licenses/by-sa/3.0/			</v>
    </spb>
    <spb s="22">
      <v>675</v>
      <v>675</v>
      <v>16</v>
      <v>675</v>
      <v>675</v>
      <v>675</v>
      <v>676</v>
      <v>675</v>
      <v>16</v>
      <v>675</v>
      <v>16</v>
      <v>677</v>
      <v>675</v>
      <v>16</v>
      <v>16</v>
      <v>16</v>
      <v>16</v>
      <v>677</v>
      <v>16</v>
      <v>16</v>
      <v>16</v>
      <v>16</v>
      <v>16</v>
      <v>16</v>
      <v>16</v>
      <v>16</v>
      <v>16</v>
      <v>677</v>
      <v>16</v>
      <v>16</v>
      <v>16</v>
    </spb>
    <spb s="7">
      <v>15</v>
      <v>Name</v>
      <v>LearnMoreOnLink</v>
    </spb>
    <spb s="0">
      <v xml:space="preserve">Worldpostalcode	City-data	Unitedstateszipcodes	</v>
      <v xml:space="preserve">			</v>
      <v xml:space="preserve">https://worldpostalcode.com/united-states/new-jersey/cumberland	https://www.city-data.com/zips/08302.html	https://www.unitedstateszipcodes.org/08302/	</v>
      <v xml:space="preserve">			</v>
    </spb>
    <spb s="1">
      <v>680</v>
      <v>680</v>
      <v>680</v>
    </spb>
    <spb s="0">
      <v xml:space="preserve">Wikipedia	</v>
      <v xml:space="preserve">CC BY-SA 3.0	</v>
      <v xml:space="preserve">https://en.wikipedia.org/wiki/Bridgeton,_New_Jersey	</v>
      <v xml:space="preserve">https://creativecommons.org/licenses/by-sa/3.0	</v>
    </spb>
    <spb s="6">
      <v>682</v>
      <v>682</v>
      <v>682</v>
      <v>682</v>
      <v>682</v>
      <v>682</v>
      <v>682</v>
      <v>682</v>
      <v>682</v>
      <v>682</v>
    </spb>
    <spb s="0">
      <v xml:space="preserve">Worldpostalcode	City-data	Sec	Unitedstateszipcodes	</v>
      <v xml:space="preserve">				</v>
      <v xml:space="preserve">https://worldpostalcode.com/united-states/new-jersey/hunterdon	https://www.city-data.com/zips/08822.html	https://www.sec.gov/cgi-bin/browse-edgar?action=getcompany&amp;CIK=0001772715	https://www.unitedstateszipcodes.org/08822/	</v>
      <v xml:space="preserve">				</v>
    </spb>
    <spb s="1">
      <v>684</v>
      <v>684</v>
      <v>684</v>
    </spb>
    <spb s="0">
      <v xml:space="preserve">Wikipedia	</v>
      <v xml:space="preserve">CC BY-SA 3.0	</v>
      <v xml:space="preserve">https://en.wikipedia.org/wiki/Flemington,_New_Jersey	</v>
      <v xml:space="preserve">https://creativecommons.org/licenses/by-sa/3.0	</v>
    </spb>
    <spb s="6">
      <v>686</v>
      <v>686</v>
      <v>686</v>
      <v>686</v>
      <v>686</v>
      <v>686</v>
      <v>686</v>
      <v>686</v>
      <v>686</v>
      <v>686</v>
    </spb>
    <spb s="0">
      <v xml:space="preserve">Sec	Unitedstateszipcodes	</v>
      <v xml:space="preserve">		</v>
      <v xml:space="preserve">https://www.sec.gov/cgi-bin/browse-edgar?action=getcompany&amp;CIK=0001515317	https://www.unitedstateszipcodes.org/87102/	</v>
      <v xml:space="preserve">		</v>
    </spb>
    <spb s="0">
      <v xml:space="preserve">Worldpostalcode	City-data	Sec	Unitedstateszipcodes	</v>
      <v xml:space="preserve">				</v>
      <v xml:space="preserve">https://worldpostalcode.com/united-states/new-mexico/albuquerque	https://www.city-data.com/zips/87102.html	https://www.sec.gov/cgi-bin/browse-edgar?action=getcompany&amp;CIK=0001515317	https://www.unitedstateszipcodes.org/87102/	</v>
      <v xml:space="preserve">				</v>
    </spb>
    <spb s="1">
      <v>688</v>
      <v>689</v>
      <v>689</v>
    </spb>
    <spb s="0">
      <v xml:space="preserve">Wikipedia	</v>
      <v xml:space="preserve">CC BY-SA 3.0	</v>
      <v xml:space="preserve">https://en.wikipedia.org/wiki/Albuquerque,_New_Mexico	</v>
      <v xml:space="preserve">https://creativecommons.org/licenses/by-sa/3.0	</v>
    </spb>
    <spb s="6">
      <v>691</v>
      <v>691</v>
      <v>691</v>
      <v>691</v>
      <v>691</v>
      <v>691</v>
      <v>691</v>
      <v>691</v>
      <v>691</v>
      <v>691</v>
    </spb>
    <spb s="0">
      <v xml:space="preserve">Wikipedia	</v>
      <v xml:space="preserve">CC BY-SA 3.0	</v>
      <v xml:space="preserve">https://en.wikipedia.org/wiki/New_Mexico	</v>
      <v xml:space="preserve">https://creativecommons.org/licenses/by-sa/3.0	</v>
    </spb>
    <spb s="0">
      <v xml:space="preserve">Wikipedia	</v>
      <v xml:space="preserve">CC-BY-SA	</v>
      <v xml:space="preserve">http://en.wikipedia.org/wiki/New_Mexico	</v>
      <v xml:space="preserve">http://creativecommons.org/licenses/by-sa/3.0/	</v>
    </spb>
    <spb s="0">
      <v xml:space="preserve">Wikipedia	US Census	US Census	</v>
      <v xml:space="preserve">CC-BY-SA			</v>
      <v xml:space="preserve">http://en.wikipedia.org/wiki/New_Mexico	https://www.census.gov/popest/data/state/asrh/2014/files/SC-EST2014-AGESEX-CIV.csv	http://www.census.gov/quickfacts/table/WTN220212/35	</v>
      <v xml:space="preserve">http://creativecommons.org/licenses/by-sa/3.0/			</v>
    </spb>
    <spb s="13">
      <v>693</v>
      <v>693</v>
      <v>16</v>
      <v>693</v>
      <v>693</v>
      <v>693</v>
      <v>694</v>
      <v>693</v>
      <v>16</v>
      <v>693</v>
      <v>16</v>
      <v>695</v>
      <v>693</v>
      <v>16</v>
      <v>16</v>
      <v>16</v>
      <v>16</v>
      <v>695</v>
      <v>16</v>
      <v>16</v>
      <v>16</v>
      <v>16</v>
      <v>16</v>
      <v>16</v>
      <v>16</v>
      <v>16</v>
      <v>16</v>
      <v>695</v>
      <v>16</v>
      <v>16</v>
      <v>16</v>
      <v>16</v>
    </spb>
    <spb s="7">
      <v>16</v>
      <v>Name</v>
      <v>LearnMoreOnLink</v>
    </spb>
    <spb s="0">
      <v xml:space="preserve">Unitedstateszipcodes	</v>
      <v xml:space="preserve">	</v>
      <v xml:space="preserve">https://www.unitedstateszipcodes.org/88007/	</v>
      <v xml:space="preserve">	</v>
    </spb>
    <spb s="0">
      <v xml:space="preserve">Worldpostalcode	City-data	Unitedstateszipcodes	</v>
      <v xml:space="preserve">			</v>
      <v xml:space="preserve">https://worldpostalcode.com/united-states/new-mexico/dona-ana	https://www.city-data.com/zips/88007.html	https://www.unitedstateszipcodes.org/88007/	</v>
      <v xml:space="preserve">			</v>
    </spb>
    <spb s="1">
      <v>698</v>
      <v>699</v>
      <v>699</v>
    </spb>
    <spb s="0">
      <v xml:space="preserve">Wikipedia	</v>
      <v xml:space="preserve">CC BY-SA 3.0	</v>
      <v xml:space="preserve">https://en.wikipedia.org/wiki/Las_Cruces,_New_Mexico	</v>
      <v xml:space="preserve">https://creativecommons.org/licenses/by-sa/3.0	</v>
    </spb>
    <spb s="6">
      <v>701</v>
      <v>701</v>
      <v>701</v>
      <v>701</v>
      <v>701</v>
      <v>701</v>
      <v>701</v>
      <v>701</v>
      <v>701</v>
      <v>701</v>
    </spb>
    <spb s="0">
      <v xml:space="preserve">Unitedstateszipcodes	</v>
      <v xml:space="preserve">	</v>
      <v xml:space="preserve">https://www.unitedstateszipcodes.org/88130/	</v>
      <v xml:space="preserve">	</v>
    </spb>
    <spb s="0">
      <v xml:space="preserve">Worldpostalcode	City-data	Unitedstateszipcodes	</v>
      <v xml:space="preserve">			</v>
      <v xml:space="preserve">https://worldpostalcode.com/united-states/new-mexico/roosevelt	https://www.city-data.com/zips/88130.html	https://www.unitedstateszipcodes.org/88130/	</v>
      <v xml:space="preserve">			</v>
    </spb>
    <spb s="1">
      <v>703</v>
      <v>704</v>
      <v>704</v>
    </spb>
    <spb s="0">
      <v xml:space="preserve">Wikipedia	</v>
      <v xml:space="preserve">CC BY-SA 3.0	</v>
      <v xml:space="preserve">https://en.wikipedia.org/wiki/Portales,_New_Mexico	</v>
      <v xml:space="preserve">https://creativecommons.org/licenses/by-sa/3.0	</v>
    </spb>
    <spb s="6">
      <v>706</v>
      <v>706</v>
      <v>706</v>
      <v>706</v>
      <v>706</v>
      <v>706</v>
      <v>706</v>
      <v>706</v>
      <v>706</v>
      <v>706</v>
    </spb>
    <spb s="0">
      <v xml:space="preserve">Worldpostalcode	</v>
      <v xml:space="preserve">	</v>
      <v xml:space="preserve">https://worldpostalcode.com/united-states/new-mexico/chaves	</v>
      <v xml:space="preserve">	</v>
    </spb>
    <spb s="1">
      <v>708</v>
      <v>708</v>
      <v>708</v>
    </spb>
    <spb s="0">
      <v xml:space="preserve">Wikipedia	</v>
      <v xml:space="preserve">CC BY-SA 3.0	</v>
      <v xml:space="preserve">https://en.wikipedia.org/wiki/Dexter,_New_Mexico	</v>
      <v xml:space="preserve">https://creativecommons.org/licenses/by-sa/3.0	</v>
    </spb>
    <spb s="6">
      <v>710</v>
      <v>710</v>
      <v>710</v>
      <v>710</v>
      <v>710</v>
      <v>710</v>
      <v>710</v>
      <v>710</v>
      <v>710</v>
      <v>710</v>
    </spb>
    <spb s="0">
      <v xml:space="preserve">Sec	</v>
      <v xml:space="preserve">	</v>
      <v xml:space="preserve">https://www.sec.gov/cgi-bin/browse-edgar?action=getcompany&amp;CIK=0001836266	</v>
      <v xml:space="preserve">	</v>
    </spb>
    <spb s="1">
      <v>712</v>
      <v>712</v>
      <v>712</v>
    </spb>
    <spb s="0">
      <v xml:space="preserve">Wikipedia	</v>
      <v xml:space="preserve">CC BY-SA 3.0	</v>
      <v xml:space="preserve">https://en.wikipedia.org/wiki/New_York_City	</v>
      <v xml:space="preserve">https://creativecommons.org/licenses/by-sa/3.0	</v>
    </spb>
    <spb s="16">
      <v>714</v>
      <v>714</v>
      <v>714</v>
      <v>714</v>
      <v>714</v>
      <v>714</v>
      <v>714</v>
      <v>714</v>
      <v>714</v>
    </spb>
    <spb s="0">
      <v xml:space="preserve">Wikipedia	</v>
      <v xml:space="preserve">CC BY-SA 3.0	</v>
      <v xml:space="preserve">https://en.wikipedia.org/wiki/New_York_(state)	</v>
      <v xml:space="preserve">https://creativecommons.org/licenses/by-sa/3.0	</v>
    </spb>
    <spb s="0">
      <v xml:space="preserve">Wikipedia	</v>
      <v xml:space="preserve">CC-BY-SA	</v>
      <v xml:space="preserve">http://en.wikipedia.org/wiki/New_York_(state)	</v>
      <v xml:space="preserve">http://creativecommons.org/licenses/by-sa/3.0/	</v>
    </spb>
    <spb s="0">
      <v xml:space="preserve">Wikipedia	Wikipedia	US Census	US Census	</v>
      <v xml:space="preserve">CC-BY-SA	CC-BY-SA			</v>
      <v xml:space="preserve">http://en.wikipedia.org/wiki/New_York_(state)	http://en.wikipedia.org/wiki/New_York	https://www.census.gov/popest/data/state/asrh/2014/files/SC-EST2014-AGESEX-CIV.csv	http://www.census.gov/quickfacts/table/WTN220212/36	</v>
      <v xml:space="preserve">http://creativecommons.org/licenses/by-sa/3.0/	http://creativecommons.org/licenses/by-sa/3.0/			</v>
    </spb>
    <spb s="13">
      <v>716</v>
      <v>716</v>
      <v>16</v>
      <v>716</v>
      <v>716</v>
      <v>716</v>
      <v>717</v>
      <v>716</v>
      <v>16</v>
      <v>716</v>
      <v>16</v>
      <v>718</v>
      <v>716</v>
      <v>16</v>
      <v>16</v>
      <v>16</v>
      <v>16</v>
      <v>718</v>
      <v>16</v>
      <v>16</v>
      <v>16</v>
      <v>16</v>
      <v>16</v>
      <v>16</v>
      <v>16</v>
      <v>16</v>
      <v>16</v>
      <v>718</v>
      <v>16</v>
      <v>16</v>
      <v>16</v>
      <v>16</v>
    </spb>
    <spb s="0">
      <v xml:space="preserve">Wikipedia	</v>
      <v xml:space="preserve">CC BY-SA 3.0	</v>
      <v xml:space="preserve">https://en.wikipedia.org/wiki/Johnstown,_New_York	</v>
      <v xml:space="preserve">https://creativecommons.org/licenses/by-sa/3.0	</v>
    </spb>
    <spb s="6">
      <v>720</v>
      <v>720</v>
      <v>720</v>
      <v>720</v>
      <v>720</v>
      <v>720</v>
      <v>720</v>
      <v>720</v>
      <v>720</v>
      <v>720</v>
    </spb>
    <spb s="0">
      <v xml:space="preserve">Unitedstateszipcodes	</v>
      <v xml:space="preserve">	</v>
      <v xml:space="preserve">https://www.unitedstateszipcodes.org/12474/	</v>
      <v xml:space="preserve">	</v>
    </spb>
    <spb s="1">
      <v>722</v>
      <v>722</v>
      <v>722</v>
    </spb>
    <spb s="0">
      <v xml:space="preserve">Wikipedia	</v>
      <v xml:space="preserve">CC BY-SA 3.0	</v>
      <v xml:space="preserve">https://en.wikipedia.org/wiki/Roxbury,_New_York	</v>
      <v xml:space="preserve">https://creativecommons.org/licenses/by-sa/3.0	</v>
    </spb>
    <spb s="6">
      <v>724</v>
      <v>724</v>
      <v>724</v>
      <v>724</v>
      <v>724</v>
      <v>724</v>
      <v>724</v>
      <v>724</v>
      <v>724</v>
      <v>724</v>
    </spb>
    <spb s="0">
      <v xml:space="preserve">Unitedstateszipcodes	</v>
      <v xml:space="preserve">	</v>
      <v xml:space="preserve">https://www.unitedstateszipcodes.org/13021/	</v>
      <v xml:space="preserve">	</v>
    </spb>
    <spb s="0">
      <v xml:space="preserve">Worldpostalcode	City-data	Sec	Unitedstateszipcodes	</v>
      <v xml:space="preserve">				</v>
      <v xml:space="preserve">https://worldpostalcode.com/united-states/new-york/cayuga	https://www.city-data.com/zips/13021.html	https://www.sec.gov/cgi-bin/browse-edgar?action=getcompany&amp;CIK=0001652348	https://www.unitedstateszipcodes.org/13021/	</v>
      <v xml:space="preserve">				</v>
    </spb>
    <spb s="1">
      <v>726</v>
      <v>727</v>
      <v>727</v>
    </spb>
    <spb s="0">
      <v xml:space="preserve">Wikipedia	</v>
      <v xml:space="preserve">CC BY-SA 3.0	</v>
      <v xml:space="preserve">https://en.wikipedia.org/wiki/Auburn,_New_York	</v>
      <v xml:space="preserve">https://creativecommons.org/licenses/by-sa/3.0	</v>
    </spb>
    <spb s="6">
      <v>729</v>
      <v>729</v>
      <v>729</v>
      <v>729</v>
      <v>729</v>
      <v>729</v>
      <v>729</v>
      <v>729</v>
      <v>729</v>
      <v>729</v>
    </spb>
    <spb s="0">
      <v xml:space="preserve">Wikipedia	</v>
      <v xml:space="preserve">CC BY-SA 3.0	</v>
      <v xml:space="preserve">https://en.wikipedia.org/wiki/New_Berlin_(village),_New_York	</v>
      <v xml:space="preserve">https://creativecommons.org/licenses/by-sa/3.0	</v>
    </spb>
    <spb s="6">
      <v>731</v>
      <v>731</v>
      <v>731</v>
      <v>731</v>
      <v>731</v>
      <v>731</v>
      <v>731</v>
      <v>731</v>
      <v>731</v>
      <v>731</v>
    </spb>
    <spb s="0">
      <v xml:space="preserve">Worldpostalcode	City-data	Unitedstateszipcodes	</v>
      <v xml:space="preserve">			</v>
      <v xml:space="preserve">https://worldpostalcode.com/united-states/new-york/st-lawrence	https://www.city-data.com/zips/13654.html	https://www.unitedstateszipcodes.org/13654/	</v>
      <v xml:space="preserve">			</v>
    </spb>
    <spb s="1">
      <v>733</v>
      <v>733</v>
      <v>733</v>
    </spb>
    <spb s="0">
      <v xml:space="preserve">Wikipedia	Wikipedia	</v>
      <v xml:space="preserve">CC-BY-SA	CC-BY-SA	</v>
      <v xml:space="preserve">http://en.wikipedia.org/wiki/Heuvelton,_New_York	http://es.wikipedia.org/wiki/Heuvelton	</v>
      <v xml:space="preserve">http://creativecommons.org/licenses/by-sa/3.0/	http://creativecommons.org/licenses/by-sa/3.0/	</v>
    </spb>
    <spb s="0">
      <v xml:space="preserve">Wikipedia	</v>
      <v xml:space="preserve">CC BY-SA 3.0	</v>
      <v xml:space="preserve">https://en.wikipedia.org/wiki/Heuvelton,_New_York	</v>
      <v xml:space="preserve">https://creativecommons.org/licenses/by-sa/3.0	</v>
    </spb>
    <spb s="6">
      <v>735</v>
      <v>736</v>
      <v>736</v>
      <v>736</v>
      <v>736</v>
      <v>736</v>
      <v>736</v>
      <v>736</v>
      <v>736</v>
      <v>736</v>
    </spb>
    <spb s="0">
      <v xml:space="preserve">Wikipedia	</v>
      <v xml:space="preserve">CC-BY-SA	</v>
      <v xml:space="preserve">http://en.wikipedia.org/wiki/Delhi,_New_York	</v>
      <v xml:space="preserve">http://creativecommons.org/licenses/by-sa/3.0/	</v>
    </spb>
    <spb s="0">
      <v xml:space="preserve">Wikipedia	</v>
      <v xml:space="preserve">CC BY-SA 3.0	</v>
      <v xml:space="preserve">https://en.wikipedia.org/wiki/Delhi,_New_York	</v>
      <v xml:space="preserve">https://creativecommons.org/licenses/by-sa/3.0	</v>
    </spb>
    <spb s="6">
      <v>738</v>
      <v>739</v>
      <v>739</v>
      <v>739</v>
      <v>739</v>
      <v>739</v>
      <v>739</v>
      <v>739</v>
      <v>739</v>
      <v>739</v>
    </spb>
    <spb s="0">
      <v xml:space="preserve">Wikipedia	</v>
      <v xml:space="preserve">CC-BY-SA	</v>
      <v xml:space="preserve">http://en.wikipedia.org/wiki/Walton_(town),_New_York	</v>
      <v xml:space="preserve">http://creativecommons.org/licenses/by-sa/3.0/	</v>
    </spb>
    <spb s="0">
      <v xml:space="preserve">Wikipedia	</v>
      <v xml:space="preserve">CC BY-SA 3.0	</v>
      <v xml:space="preserve">https://en.wikipedia.org/wiki/Walton_(town),_New_York	</v>
      <v xml:space="preserve">https://creativecommons.org/licenses/by-sa/3.0	</v>
    </spb>
    <spb s="6">
      <v>741</v>
      <v>742</v>
      <v>742</v>
      <v>742</v>
      <v>742</v>
      <v>742</v>
      <v>742</v>
      <v>742</v>
      <v>742</v>
      <v>742</v>
    </spb>
    <spb s="0">
      <v xml:space="preserve">Sec	</v>
      <v xml:space="preserve">	</v>
      <v xml:space="preserve">https://www.sec.gov/cgi-bin/browse-edgar?action=getcompany&amp;CIK=0000716314	</v>
      <v xml:space="preserve">	</v>
    </spb>
    <spb s="1">
      <v>744</v>
      <v>744</v>
      <v>744</v>
    </spb>
    <spb s="0">
      <v xml:space="preserve">Wikipedia	</v>
      <v xml:space="preserve">CC BY-SA 3.0	</v>
      <v xml:space="preserve">https://en.wikipedia.org/wiki/Batavia,_New_York	</v>
      <v xml:space="preserve">https://creativecommons.org/licenses/by-sa/3.0	</v>
    </spb>
    <spb s="6">
      <v>746</v>
      <v>746</v>
      <v>746</v>
      <v>746</v>
      <v>746</v>
      <v>746</v>
      <v>746</v>
      <v>746</v>
      <v>746</v>
      <v>746</v>
    </spb>
    <spb s="0">
      <v xml:space="preserve">Sec	</v>
      <v xml:space="preserve">	</v>
      <v xml:space="preserve">https://www.sec.gov/cgi-bin/browse-edgar?action=getcompany&amp;CIK=0001341318	</v>
      <v xml:space="preserve">	</v>
    </spb>
    <spb s="19">
      <v>748</v>
      <v>748</v>
    </spb>
    <spb s="0">
      <v xml:space="preserve">Wikipedia	Wikipedia	</v>
      <v xml:space="preserve">CC-BY-SA	CC-BY-SA	</v>
      <v xml:space="preserve">http://en.wikipedia.org/wiki/Dunkirk,_New_York	http://es.wikipedia.org/wiki/Dunkirk_(Nueva_York)	</v>
      <v xml:space="preserve">http://creativecommons.org/licenses/by-sa/3.0/	http://creativecommons.org/licenses/by-sa/3.0/	</v>
    </spb>
    <spb s="0">
      <v xml:space="preserve">Wikipedia	</v>
      <v xml:space="preserve">CC BY-SA 3.0	</v>
      <v xml:space="preserve">https://en.wikipedia.org/wiki/Dunkirk,_New_York	</v>
      <v xml:space="preserve">https://creativecommons.org/licenses/by-sa/3.0	</v>
    </spb>
    <spb s="6">
      <v>750</v>
      <v>751</v>
      <v>751</v>
      <v>751</v>
      <v>751</v>
      <v>751</v>
      <v>751</v>
      <v>751</v>
      <v>751</v>
      <v>751</v>
    </spb>
    <spb s="0">
      <v xml:space="preserve">Sec	Unitedstateszipcodes	</v>
      <v xml:space="preserve">		</v>
      <v xml:space="preserve">https://www.sec.gov/cgi-bin/browse-edgar?action=getcompany&amp;CIK=0001751828	https://www.unitedstateszipcodes.org/14059/	</v>
      <v xml:space="preserve">		</v>
    </spb>
    <spb s="0">
      <v xml:space="preserve">Worldpostalcode	Sec	Unitedstateszipcodes	</v>
      <v xml:space="preserve">			</v>
      <v xml:space="preserve">https://worldpostalcode.com/united-states/new-york/erie	https://www.sec.gov/cgi-bin/browse-edgar?action=getcompany&amp;CIK=0001751828	https://www.unitedstateszipcodes.org/14059/	</v>
      <v xml:space="preserve">			</v>
    </spb>
    <spb s="1">
      <v>753</v>
      <v>754</v>
      <v>754</v>
    </spb>
    <spb s="0">
      <v xml:space="preserve">Unitedstateszipcodes	</v>
      <v xml:space="preserve">	</v>
      <v xml:space="preserve">https://www.unitedstateszipcodes.org/14224/	</v>
      <v xml:space="preserve">	</v>
    </spb>
    <spb s="0">
      <v xml:space="preserve">Worldpostalcode	City-data	Unitedstateszipcodes	</v>
      <v xml:space="preserve">			</v>
      <v xml:space="preserve">https://worldpostalcode.com/united-states/new-york/buffalo	https://www.city-data.com/zips/14224.html	https://www.unitedstateszipcodes.org/14224/	</v>
      <v xml:space="preserve">			</v>
    </spb>
    <spb s="1">
      <v>756</v>
      <v>757</v>
      <v>757</v>
    </spb>
    <spb s="0">
      <v xml:space="preserve">Wikipedia	</v>
      <v xml:space="preserve">CC BY-SA 3.0	</v>
      <v xml:space="preserve">https://en.wikipedia.org/wiki/Buffalo,_New_York	</v>
      <v xml:space="preserve">https://creativecommons.org/licenses/by-sa/3.0	</v>
    </spb>
    <spb s="6">
      <v>759</v>
      <v>759</v>
      <v>759</v>
      <v>759</v>
      <v>759</v>
      <v>759</v>
      <v>759</v>
      <v>759</v>
      <v>759</v>
      <v>759</v>
    </spb>
    <spb s="0">
      <v xml:space="preserve">Worldpostalcode	City-data	</v>
      <v xml:space="preserve">		</v>
      <v xml:space="preserve">https://worldpostalcode.com/united-states/new-york/allegany	https://www.city-data.com/zips/14739.html	</v>
      <v xml:space="preserve">		</v>
    </spb>
    <spb s="1">
      <v>761</v>
      <v>761</v>
      <v>761</v>
    </spb>
    <spb s="0">
      <v xml:space="preserve">Wikipedia	</v>
      <v xml:space="preserve">CC-BY-SA	</v>
      <v xml:space="preserve">http://en.wikipedia.org/wiki/Friendship,_New_York	</v>
      <v xml:space="preserve">http://creativecommons.org/licenses/by-sa/3.0/	</v>
    </spb>
    <spb s="0">
      <v xml:space="preserve">Wikipedia	</v>
      <v xml:space="preserve">CC BY-SA 3.0	</v>
      <v xml:space="preserve">https://en.wikipedia.org/wiki/Friendship,_New_York	</v>
      <v xml:space="preserve">https://creativecommons.org/licenses/by-sa/3.0	</v>
    </spb>
    <spb s="6">
      <v>763</v>
      <v>764</v>
      <v>764</v>
      <v>764</v>
      <v>764</v>
      <v>764</v>
      <v>764</v>
      <v>764</v>
      <v>764</v>
      <v>764</v>
    </spb>
    <spb s="0">
      <v xml:space="preserve">Worldpostalcode	</v>
      <v xml:space="preserve">	</v>
      <v xml:space="preserve">https://worldpostalcode.com/united-states/north-carolina/winston-salem	</v>
      <v xml:space="preserve">	</v>
    </spb>
    <spb s="0">
      <v xml:space="preserve">Worldpostalcode	Sec	</v>
      <v xml:space="preserve">		</v>
      <v xml:space="preserve">https://worldpostalcode.com/united-states/north-carolina/winston-salem	https://www.sec.gov/cgi-bin/browse-edgar?action=getcompany&amp;CIK=0001359841	</v>
      <v xml:space="preserve">		</v>
    </spb>
    <spb s="1">
      <v>766</v>
      <v>767</v>
      <v>767</v>
    </spb>
    <spb s="0">
      <v xml:space="preserve">Wikipedia	</v>
      <v xml:space="preserve">CC BY-SA 3.0	</v>
      <v xml:space="preserve">https://en.wikipedia.org/wiki/Winston-Salem,_North_Carolina	</v>
      <v xml:space="preserve">https://creativecommons.org/licenses/by-sa/3.0	</v>
    </spb>
    <spb s="6">
      <v>769</v>
      <v>769</v>
      <v>769</v>
      <v>769</v>
      <v>769</v>
      <v>769</v>
      <v>769</v>
      <v>769</v>
      <v>769</v>
      <v>769</v>
    </spb>
    <spb s="0">
      <v xml:space="preserve">Wikipedia	</v>
      <v xml:space="preserve">CC BY-SA 3.0	</v>
      <v xml:space="preserve">https://en.wikipedia.org/wiki/North_Carolina	</v>
      <v xml:space="preserve">https://creativecommons.org/licenses/by-sa/3.0	</v>
    </spb>
    <spb s="0">
      <v xml:space="preserve">Wikipedia	</v>
      <v xml:space="preserve">CC-BY-SA	</v>
      <v xml:space="preserve">http://en.wikipedia.org/wiki/North_Carolina	</v>
      <v xml:space="preserve">http://creativecommons.org/licenses/by-sa/3.0/	</v>
    </spb>
    <spb s="0">
      <v xml:space="preserve">Wikipedia	US Census	US Census	</v>
      <v xml:space="preserve">CC-BY-SA			</v>
      <v xml:space="preserve">http://en.wikipedia.org/wiki/North_Carolina	https://www.census.gov/popest/data/state/asrh/2014/files/SC-EST2014-AGESEX-CIV.csv	http://www.census.gov/quickfacts/table/WTN220212/37	</v>
      <v xml:space="preserve">http://creativecommons.org/licenses/by-sa/3.0/			</v>
    </spb>
    <spb s="13">
      <v>771</v>
      <v>771</v>
      <v>16</v>
      <v>771</v>
      <v>771</v>
      <v>771</v>
      <v>772</v>
      <v>771</v>
      <v>16</v>
      <v>771</v>
      <v>16</v>
      <v>773</v>
      <v>771</v>
      <v>16</v>
      <v>16</v>
      <v>16</v>
      <v>16</v>
      <v>773</v>
      <v>16</v>
      <v>16</v>
      <v>16</v>
      <v>16</v>
      <v>16</v>
      <v>16</v>
      <v>16</v>
      <v>16</v>
      <v>16</v>
      <v>773</v>
      <v>16</v>
      <v>16</v>
      <v>16</v>
      <v>16</v>
    </spb>
    <spb s="0">
      <v xml:space="preserve">Worldpostalcode	City-data	</v>
      <v xml:space="preserve">		</v>
      <v xml:space="preserve">https://worldpostalcode.com/united-states/north-carolina/montgomery	https://www.city-data.com/zips/27209.html	</v>
      <v xml:space="preserve">		</v>
    </spb>
    <spb s="1">
      <v>775</v>
      <v>775</v>
      <v>775</v>
    </spb>
    <spb s="0">
      <v xml:space="preserve">Wikipedia	</v>
      <v xml:space="preserve">CC BY-SA 3.0	</v>
      <v xml:space="preserve">https://en.wikipedia.org/wiki/Biscoe,_North_Carolina	</v>
      <v xml:space="preserve">https://creativecommons.org/licenses/by-sa/3.0	</v>
    </spb>
    <spb s="6">
      <v>777</v>
      <v>777</v>
      <v>777</v>
      <v>777</v>
      <v>777</v>
      <v>777</v>
      <v>777</v>
      <v>777</v>
      <v>777</v>
      <v>777</v>
    </spb>
    <spb s="0">
      <v xml:space="preserve">Unitedstateszipcodes	</v>
      <v xml:space="preserve">	</v>
      <v xml:space="preserve">https://www.unitedstateszipcodes.org/27263/	</v>
      <v xml:space="preserve">	</v>
    </spb>
    <spb s="0">
      <v xml:space="preserve">Worldpostalcode	City-data	Unitedstateszipcodes	</v>
      <v xml:space="preserve">			</v>
      <v xml:space="preserve">https://worldpostalcode.com/united-states/north-carolina/guilford	https://www.city-data.com/zips/27263.html	https://www.unitedstateszipcodes.org/27263/	</v>
      <v xml:space="preserve">			</v>
    </spb>
    <spb s="1">
      <v>779</v>
      <v>780</v>
      <v>780</v>
    </spb>
    <spb s="0">
      <v xml:space="preserve">Wikipedia	</v>
      <v xml:space="preserve">CC BY-SA 3.0	</v>
      <v xml:space="preserve">https://en.wikipedia.org/wiki/High_Point,_North_Carolina	</v>
      <v xml:space="preserve">https://creativecommons.org/licenses/by-sa/3.0	</v>
    </spb>
    <spb s="6">
      <v>782</v>
      <v>782</v>
      <v>782</v>
      <v>782</v>
      <v>782</v>
      <v>782</v>
      <v>782</v>
      <v>782</v>
      <v>782</v>
      <v>782</v>
    </spb>
    <spb s="0">
      <v xml:space="preserve">Unitedstateszipcodes	</v>
      <v xml:space="preserve">	</v>
      <v xml:space="preserve">https://www.unitedstateszipcodes.org/28806/	</v>
      <v xml:space="preserve">	</v>
    </spb>
    <spb s="0">
      <v xml:space="preserve">Worldpostalcode	City-data	Unitedstateszipcodes	</v>
      <v xml:space="preserve">			</v>
      <v xml:space="preserve">https://worldpostalcode.com/united-states/north-carolina/asheville	https://www.city-data.com/zips/28806.html	https://www.unitedstateszipcodes.org/28806/	</v>
      <v xml:space="preserve">			</v>
    </spb>
    <spb s="1">
      <v>784</v>
      <v>785</v>
      <v>785</v>
    </spb>
    <spb s="0">
      <v xml:space="preserve">Wikipedia	</v>
      <v xml:space="preserve">CC BY-SA 3.0	</v>
      <v xml:space="preserve">https://en.wikipedia.org/wiki/Asheville,_North_Carolina	</v>
      <v xml:space="preserve">https://creativecommons.org/licenses/by-sa/3.0	</v>
    </spb>
    <spb s="6">
      <v>787</v>
      <v>787</v>
      <v>787</v>
      <v>787</v>
      <v>787</v>
      <v>787</v>
      <v>787</v>
      <v>787</v>
      <v>787</v>
      <v>787</v>
    </spb>
    <spb s="0">
      <v xml:space="preserve">Sec	Unitedstateszipcodes	</v>
      <v xml:space="preserve">		</v>
      <v xml:space="preserve">https://www.sec.gov/cgi-bin/browse-edgar?action=getcompany&amp;CIK=0001681206	https://www.unitedstateszipcodes.org/58102/	</v>
      <v xml:space="preserve">		</v>
    </spb>
    <spb s="0">
      <v xml:space="preserve">Worldpostalcode	City-data	Sec	Unitedstateszipcodes	</v>
      <v xml:space="preserve">				</v>
      <v xml:space="preserve">https://worldpostalcode.com/united-states/north-dakota/cass	https://www.city-data.com/zips/58102.html	https://www.sec.gov/cgi-bin/browse-edgar?action=getcompany&amp;CIK=0001681206	https://www.unitedstateszipcodes.org/58102/	</v>
      <v xml:space="preserve">				</v>
    </spb>
    <spb s="1">
      <v>789</v>
      <v>790</v>
      <v>790</v>
    </spb>
    <spb s="0">
      <v xml:space="preserve">Wikipedia	</v>
      <v xml:space="preserve">CC BY-SA 3.0	</v>
      <v xml:space="preserve">https://en.wikipedia.org/wiki/Fargo,_North_Dakota	</v>
      <v xml:space="preserve">https://creativecommons.org/licenses/by-sa/3.0	</v>
    </spb>
    <spb s="6">
      <v>792</v>
      <v>792</v>
      <v>792</v>
      <v>792</v>
      <v>792</v>
      <v>792</v>
      <v>792</v>
      <v>792</v>
      <v>792</v>
      <v>792</v>
    </spb>
    <spb s="0">
      <v xml:space="preserve">Wikipedia	</v>
      <v xml:space="preserve">CC BY-SA 3.0	</v>
      <v xml:space="preserve">https://en.wikipedia.org/wiki/North_Dakota	</v>
      <v xml:space="preserve">https://creativecommons.org/licenses/by-sa/3.0	</v>
    </spb>
    <spb s="0">
      <v xml:space="preserve">Wikipedia	</v>
      <v xml:space="preserve">CC-BY-SA	</v>
      <v xml:space="preserve">http://en.wikipedia.org/wiki/North_Dakota	</v>
      <v xml:space="preserve">http://creativecommons.org/licenses/by-sa/3.0/	</v>
    </spb>
    <spb s="0">
      <v xml:space="preserve">Wikipedia	US Census	US Census	</v>
      <v xml:space="preserve">CC-BY-SA			</v>
      <v xml:space="preserve">http://en.wikipedia.org/wiki/North_Dakota	https://www.census.gov/popest/data/state/asrh/2014/files/SC-EST2014-AGESEX-CIV.csv	http://www.census.gov/quickfacts/table/VET605214/38	</v>
      <v xml:space="preserve">http://creativecommons.org/licenses/by-sa/3.0/			</v>
    </spb>
    <spb s="13">
      <v>794</v>
      <v>794</v>
      <v>16</v>
      <v>794</v>
      <v>794</v>
      <v>794</v>
      <v>795</v>
      <v>794</v>
      <v>16</v>
      <v>794</v>
      <v>16</v>
      <v>796</v>
      <v>794</v>
      <v>16</v>
      <v>16</v>
      <v>16</v>
      <v>16</v>
      <v>796</v>
      <v>16</v>
      <v>16</v>
      <v>16</v>
      <v>16</v>
      <v>16</v>
      <v>16</v>
      <v>16</v>
      <v>16</v>
      <v>16</v>
      <v>796</v>
      <v>16</v>
      <v>16</v>
      <v>16</v>
      <v>16</v>
    </spb>
    <spb s="0">
      <v xml:space="preserve">Unitedstateszipcodes	</v>
      <v xml:space="preserve">	</v>
      <v xml:space="preserve">https://www.unitedstateszipcodes.org/58533/	</v>
      <v xml:space="preserve">	</v>
    </spb>
    <spb s="1">
      <v>798</v>
      <v>798</v>
      <v>798</v>
    </spb>
    <spb s="0">
      <v xml:space="preserve">Wikipedia	</v>
      <v xml:space="preserve">CC BY-SA 3.0	</v>
      <v xml:space="preserve">https://en.wikipedia.org/wiki/Elgin,_North_Dakota	</v>
      <v xml:space="preserve">https://creativecommons.org/licenses/by-sa/3.0	</v>
    </spb>
    <spb s="6">
      <v>800</v>
      <v>800</v>
      <v>800</v>
      <v>800</v>
      <v>800</v>
      <v>800</v>
      <v>800</v>
      <v>800</v>
      <v>800</v>
      <v>800</v>
    </spb>
    <spb s="0">
      <v xml:space="preserve">Sec	Unitedstateszipcodes	</v>
      <v xml:space="preserve">		</v>
      <v xml:space="preserve">https://www.sec.gov/cgi-bin/browse-edgar?action=getcompany&amp;CIK=0000805676	https://www.unitedstateszipcodes.org/43055/	</v>
      <v xml:space="preserve">		</v>
    </spb>
    <spb s="0">
      <v xml:space="preserve">Worldpostalcode	City-data	Sec	Unitedstateszipcodes	</v>
      <v xml:space="preserve">				</v>
      <v xml:space="preserve">https://worldpostalcode.com/united-states/ohio/licking	https://www.city-data.com/zips/43055.html	https://www.sec.gov/cgi-bin/browse-edgar?action=getcompany&amp;CIK=0000805676	https://www.unitedstateszipcodes.org/43055/	</v>
      <v xml:space="preserve">				</v>
    </spb>
    <spb s="1">
      <v>802</v>
      <v>803</v>
      <v>803</v>
    </spb>
    <spb s="0">
      <v xml:space="preserve">Wikipedia	</v>
      <v xml:space="preserve">CC BY-SA 3.0	</v>
      <v xml:space="preserve">https://en.wikipedia.org/wiki/Newark,_Ohio	</v>
      <v xml:space="preserve">https://creativecommons.org/licenses/by-sa/3.0	</v>
    </spb>
    <spb s="6">
      <v>805</v>
      <v>805</v>
      <v>805</v>
      <v>805</v>
      <v>805</v>
      <v>805</v>
      <v>805</v>
      <v>805</v>
      <v>805</v>
      <v>805</v>
    </spb>
    <spb s="0">
      <v xml:space="preserve">Wikipedia	</v>
      <v xml:space="preserve">CC BY-SA 3.0	</v>
      <v xml:space="preserve">https://en.wikipedia.org/wiki/Ohio	</v>
      <v xml:space="preserve">https://creativecommons.org/licenses/by-sa/3.0	</v>
    </spb>
    <spb s="0">
      <v xml:space="preserve">Wikipedia	</v>
      <v xml:space="preserve">CC-BY-SA	</v>
      <v xml:space="preserve">http://en.wikipedia.org/wiki/Ohio	</v>
      <v xml:space="preserve">http://creativecommons.org/licenses/by-sa/3.0/	</v>
    </spb>
    <spb s="0">
      <v xml:space="preserve">Wikipedia	US Census	US Census	</v>
      <v xml:space="preserve">CC-BY-SA			</v>
      <v xml:space="preserve">http://en.wikipedia.org/wiki/Ohio	https://www.census.gov/popest/data/state/asrh/2014/files/SC-EST2014-AGESEX-CIV.csv	http://www.census.gov/quickfacts/table/WTN220212/39	</v>
      <v xml:space="preserve">http://creativecommons.org/licenses/by-sa/3.0/			</v>
    </spb>
    <spb s="13">
      <v>807</v>
      <v>807</v>
      <v>16</v>
      <v>807</v>
      <v>807</v>
      <v>807</v>
      <v>808</v>
      <v>807</v>
      <v>16</v>
      <v>807</v>
      <v>16</v>
      <v>809</v>
      <v>807</v>
      <v>16</v>
      <v>16</v>
      <v>16</v>
      <v>16</v>
      <v>809</v>
      <v>16</v>
      <v>16</v>
      <v>16</v>
      <v>16</v>
      <v>16</v>
      <v>16</v>
      <v>16</v>
      <v>16</v>
      <v>16</v>
      <v>809</v>
      <v>16</v>
      <v>16</v>
      <v>16</v>
      <v>16</v>
    </spb>
    <spb s="0">
      <v xml:space="preserve">Worldpostalcode	City-data	Sec	Unitedstateszipcodes	</v>
      <v xml:space="preserve">				</v>
      <v xml:space="preserve">https://worldpostalcode.com/united-states/ohio/defiance	https://www.city-data.com/zips/43512.html	https://www.sec.gov/cgi-bin/browse-edgar?action=getcompany&amp;CIK=0000946647	https://www.unitedstateszipcodes.org/43512/	</v>
      <v xml:space="preserve">				</v>
    </spb>
    <spb s="1">
      <v>811</v>
      <v>811</v>
      <v>811</v>
    </spb>
    <spb s="0">
      <v xml:space="preserve">Wikipedia	</v>
      <v xml:space="preserve">CC BY-SA 3.0	</v>
      <v xml:space="preserve">https://en.wikipedia.org/wiki/Defiance,_Ohio	</v>
      <v xml:space="preserve">https://creativecommons.org/licenses/by-sa/3.0	</v>
    </spb>
    <spb s="6">
      <v>813</v>
      <v>813</v>
      <v>813</v>
      <v>813</v>
      <v>813</v>
      <v>813</v>
      <v>813</v>
      <v>813</v>
      <v>813</v>
      <v>813</v>
    </spb>
    <spb s="0">
      <v xml:space="preserve">Sec	Unitedstateszipcodes	</v>
      <v xml:space="preserve">		</v>
      <v xml:space="preserve">https://www.sec.gov/cgi-bin/browse-edgar?action=getcompany&amp;CIK=0000731653	https://www.unitedstateszipcodes.org/43935/	</v>
      <v xml:space="preserve">		</v>
    </spb>
    <spb s="0">
      <v xml:space="preserve">Worldpostalcode	City-data	Sec	Unitedstateszipcodes	</v>
      <v xml:space="preserve">				</v>
      <v xml:space="preserve">https://worldpostalcode.com/united-states/ohio/belmont	https://www.city-data.com/zips/43935.html	https://www.sec.gov/cgi-bin/browse-edgar?action=getcompany&amp;CIK=0000731653	https://www.unitedstateszipcodes.org/43935/	</v>
      <v xml:space="preserve">				</v>
    </spb>
    <spb s="1">
      <v>815</v>
      <v>816</v>
      <v>816</v>
    </spb>
    <spb s="0">
      <v xml:space="preserve">Wikipedia	</v>
      <v xml:space="preserve">CC BY-SA 3.0	</v>
      <v xml:space="preserve">https://en.wikipedia.org/wiki/Martins_Ferry,_Ohio	</v>
      <v xml:space="preserve">https://creativecommons.org/licenses/by-sa/3.0	</v>
    </spb>
    <spb s="6">
      <v>818</v>
      <v>818</v>
      <v>818</v>
      <v>818</v>
      <v>818</v>
      <v>818</v>
      <v>818</v>
      <v>818</v>
      <v>818</v>
      <v>818</v>
    </spb>
    <spb s="0">
      <v xml:space="preserve">Worldpostalcode	Unitedstateszipcodes	</v>
      <v xml:space="preserve">		</v>
      <v xml:space="preserve">https://worldpostalcode.com/united-states/ohio/geauga	https://www.unitedstateszipcodes.org/44062/	</v>
      <v xml:space="preserve">		</v>
    </spb>
    <spb s="1">
      <v>820</v>
      <v>820</v>
      <v>820</v>
    </spb>
    <spb s="0">
      <v xml:space="preserve">Wikipedia	</v>
      <v xml:space="preserve">CC BY-SA 3.0	</v>
      <v xml:space="preserve">https://en.wikipedia.org/wiki/Middlefield,_Ohio	</v>
      <v xml:space="preserve">https://creativecommons.org/licenses/by-sa/3.0	</v>
    </spb>
    <spb s="6">
      <v>822</v>
      <v>822</v>
      <v>822</v>
      <v>822</v>
      <v>822</v>
      <v>822</v>
      <v>822</v>
      <v>822</v>
      <v>822</v>
      <v>822</v>
    </spb>
    <spb s="0">
      <v xml:space="preserve">Unitedstateszipcodes	</v>
      <v xml:space="preserve">	</v>
      <v xml:space="preserve">https://www.unitedstateszipcodes.org/44104/	</v>
      <v xml:space="preserve">	</v>
    </spb>
    <spb s="0">
      <v xml:space="preserve">Worldpostalcode	City-data	Unitedstateszipcodes	</v>
      <v xml:space="preserve">			</v>
      <v xml:space="preserve">https://worldpostalcode.com/united-states/ohio/cleveland	https://www.city-data.com/zips/44104.html	https://www.unitedstateszipcodes.org/44104/	</v>
      <v xml:space="preserve">			</v>
    </spb>
    <spb s="1">
      <v>824</v>
      <v>825</v>
      <v>825</v>
    </spb>
    <spb s="0">
      <v xml:space="preserve">Wikipedia	</v>
      <v xml:space="preserve">CC BY-SA 3.0	</v>
      <v xml:space="preserve">https://en.wikipedia.org/wiki/Cleveland	</v>
      <v xml:space="preserve">https://creativecommons.org/licenses/by-sa/3.0	</v>
    </spb>
    <spb s="6">
      <v>827</v>
      <v>827</v>
      <v>827</v>
      <v>827</v>
      <v>827</v>
      <v>827</v>
      <v>827</v>
      <v>827</v>
      <v>827</v>
      <v>827</v>
    </spb>
    <spb s="0">
      <v xml:space="preserve">Unitedstateszipcodes	</v>
      <v xml:space="preserve">	</v>
      <v xml:space="preserve">https://www.unitedstateszipcodes.org/44111/	</v>
      <v xml:space="preserve">	</v>
    </spb>
    <spb s="0">
      <v xml:space="preserve">Worldpostalcode	City-data	Unitedstateszipcodes	</v>
      <v xml:space="preserve">			</v>
      <v xml:space="preserve">https://worldpostalcode.com/united-states/ohio/cleveland	https://www.city-data.com/zips/44111.html	https://www.unitedstateszipcodes.org/44111/	</v>
      <v xml:space="preserve">			</v>
    </spb>
    <spb s="1">
      <v>829</v>
      <v>830</v>
      <v>830</v>
    </spb>
    <spb s="0">
      <v xml:space="preserve">Unitedstateszipcodes	</v>
      <v xml:space="preserve">	</v>
      <v xml:space="preserve">https://www.unitedstateszipcodes.org/44240/	</v>
      <v xml:space="preserve">	</v>
    </spb>
    <spb s="0">
      <v xml:space="preserve">Worldpostalcode	City-data	Unitedstateszipcodes	</v>
      <v xml:space="preserve">			</v>
      <v xml:space="preserve">https://worldpostalcode.com/united-states/ohio/portage	https://www.city-data.com/zips/44240.html	https://www.unitedstateszipcodes.org/44240/	</v>
      <v xml:space="preserve">			</v>
    </spb>
    <spb s="1">
      <v>832</v>
      <v>833</v>
      <v>833</v>
    </spb>
    <spb s="0">
      <v xml:space="preserve">Wikipedia	</v>
      <v xml:space="preserve">CC BY-SA 3.0	</v>
      <v xml:space="preserve">https://en.wikipedia.org/wiki/Kent,_Ohio	</v>
      <v xml:space="preserve">https://creativecommons.org/licenses/by-sa/3.0	</v>
    </spb>
    <spb s="6">
      <v>835</v>
      <v>835</v>
      <v>835</v>
      <v>835</v>
      <v>835</v>
      <v>835</v>
      <v>835</v>
      <v>835</v>
      <v>835</v>
      <v>835</v>
    </spb>
    <spb s="0">
      <v xml:space="preserve">Sec	Unitedstateszipcodes	</v>
      <v xml:space="preserve">		</v>
      <v xml:space="preserve">https://www.sec.gov/cgi-bin/browse-edgar?action=getcompany&amp;CIK=0000091419	https://www.unitedstateszipcodes.org/44667/	</v>
      <v xml:space="preserve">		</v>
    </spb>
    <spb s="0">
      <v xml:space="preserve">Worldpostalcode	City-data	Sec	Unitedstateszipcodes	</v>
      <v xml:space="preserve">				</v>
      <v xml:space="preserve">https://worldpostalcode.com/united-states/ohio/wayne	https://www.city-data.com/zips/44667.html	https://www.sec.gov/cgi-bin/browse-edgar?action=getcompany&amp;CIK=0000091419	https://www.unitedstateszipcodes.org/44667/	</v>
      <v xml:space="preserve">				</v>
    </spb>
    <spb s="1">
      <v>837</v>
      <v>838</v>
      <v>838</v>
    </spb>
    <spb s="0">
      <v xml:space="preserve">Wikipedia	</v>
      <v xml:space="preserve">CC BY-SA 3.0	</v>
      <v xml:space="preserve">https://en.wikipedia.org/wiki/Orrville,_Ohio	</v>
      <v xml:space="preserve">https://creativecommons.org/licenses/by-sa/3.0	</v>
    </spb>
    <spb s="6">
      <v>840</v>
      <v>840</v>
      <v>840</v>
      <v>840</v>
      <v>840</v>
      <v>840</v>
      <v>840</v>
      <v>840</v>
      <v>840</v>
      <v>840</v>
    </spb>
    <spb s="0">
      <v xml:space="preserve">Unitedstateszipcodes	</v>
      <v xml:space="preserve">	</v>
      <v xml:space="preserve">https://www.unitedstateszipcodes.org/45504/	</v>
      <v xml:space="preserve">	</v>
    </spb>
    <spb s="0">
      <v xml:space="preserve">Worldpostalcode	City-data	Unitedstateszipcodes	</v>
      <v xml:space="preserve">			</v>
      <v xml:space="preserve">https://worldpostalcode.com/united-states/ohio/clark	https://www.city-data.com/zips/45504.html	https://www.unitedstateszipcodes.org/45504/	</v>
      <v xml:space="preserve">			</v>
    </spb>
    <spb s="1">
      <v>842</v>
      <v>843</v>
      <v>843</v>
    </spb>
    <spb s="0">
      <v xml:space="preserve">Wikipedia	</v>
      <v xml:space="preserve">CC BY-SA 3.0	</v>
      <v xml:space="preserve">https://en.wikipedia.org/wiki/Springfield,_Ohio	</v>
      <v xml:space="preserve">https://creativecommons.org/licenses/by-sa/3.0	</v>
    </spb>
    <spb s="6">
      <v>845</v>
      <v>845</v>
      <v>845</v>
      <v>845</v>
      <v>845</v>
      <v>845</v>
      <v>845</v>
      <v>845</v>
      <v>845</v>
      <v>845</v>
    </spb>
    <spb s="0">
      <v xml:space="preserve">Unitedstateszipcodes	</v>
      <v xml:space="preserve">	</v>
      <v xml:space="preserve">https://www.unitedstateszipcodes.org/73071/	</v>
      <v xml:space="preserve">	</v>
    </spb>
    <spb s="0">
      <v xml:space="preserve">Worldpostalcode	City-data	Unitedstateszipcodes	</v>
      <v xml:space="preserve">			</v>
      <v xml:space="preserve">https://worldpostalcode.com/united-states/oklahoma/cleveland	https://www.city-data.com/zips/73071.html	https://www.unitedstateszipcodes.org/73071/	</v>
      <v xml:space="preserve">			</v>
    </spb>
    <spb s="1">
      <v>847</v>
      <v>848</v>
      <v>848</v>
    </spb>
    <spb s="0">
      <v xml:space="preserve">Wikipedia	</v>
      <v xml:space="preserve">CC BY-SA 3.0	</v>
      <v xml:space="preserve">https://en.wikipedia.org/wiki/Norman,_Oklahoma	</v>
      <v xml:space="preserve">https://creativecommons.org/licenses/by-sa/3.0	</v>
    </spb>
    <spb s="6">
      <v>850</v>
      <v>850</v>
      <v>850</v>
      <v>850</v>
      <v>850</v>
      <v>850</v>
      <v>850</v>
      <v>850</v>
      <v>850</v>
      <v>850</v>
    </spb>
    <spb s="0">
      <v xml:space="preserve">Wikipedia	</v>
      <v xml:space="preserve">CC BY-SA 3.0	</v>
      <v xml:space="preserve">https://en.wikipedia.org/wiki/Oklahoma	</v>
      <v xml:space="preserve">https://creativecommons.org/licenses/by-sa/3.0	</v>
    </spb>
    <spb s="0">
      <v xml:space="preserve">Wikipedia	</v>
      <v xml:space="preserve">CC-BY-SA	</v>
      <v xml:space="preserve">http://en.wikipedia.org/wiki/Oklahoma	</v>
      <v xml:space="preserve">http://creativecommons.org/licenses/by-sa/3.0/	</v>
    </spb>
    <spb s="0">
      <v xml:space="preserve">Wikipedia	US Census	US Census	</v>
      <v xml:space="preserve">CC-BY-SA			</v>
      <v xml:space="preserve">http://en.wikipedia.org/wiki/Oklahoma	https://www.census.gov/popest/data/state/asrh/2014/files/SC-EST2014-AGESEX-CIV.csv	http://www.census.gov/quickfacts/table/WTN220212/40	</v>
      <v xml:space="preserve">http://creativecommons.org/licenses/by-sa/3.0/			</v>
    </spb>
    <spb s="13">
      <v>852</v>
      <v>852</v>
      <v>16</v>
      <v>852</v>
      <v>852</v>
      <v>852</v>
      <v>853</v>
      <v>852</v>
      <v>16</v>
      <v>852</v>
      <v>16</v>
      <v>854</v>
      <v>852</v>
      <v>16</v>
      <v>16</v>
      <v>16</v>
      <v>16</v>
      <v>854</v>
      <v>16</v>
      <v>16</v>
      <v>16</v>
      <v>16</v>
      <v>16</v>
      <v>16</v>
      <v>16</v>
      <v>16</v>
      <v>16</v>
      <v>854</v>
      <v>16</v>
      <v>16</v>
      <v>16</v>
      <v>16</v>
    </spb>
    <spb s="0">
      <v xml:space="preserve">Worldpostalcode	City-data	Unitedstateszipcodes	</v>
      <v xml:space="preserve">			</v>
      <v xml:space="preserve">https://worldpostalcode.com/united-states/oklahoma/grady	https://www.city-data.com/zips/73089.html	https://www.unitedstateszipcodes.org/73089/	</v>
      <v xml:space="preserve">			</v>
    </spb>
    <spb s="1">
      <v>856</v>
      <v>856</v>
      <v>856</v>
    </spb>
    <spb s="0">
      <v xml:space="preserve">Wikipedia	</v>
      <v xml:space="preserve">CC BY-SA 3.0	</v>
      <v xml:space="preserve">https://en.wikipedia.org/wiki/Tuttle,_Oklahoma	</v>
      <v xml:space="preserve">https://creativecommons.org/licenses/by-sa/3.0	</v>
    </spb>
    <spb s="6">
      <v>858</v>
      <v>858</v>
      <v>858</v>
      <v>858</v>
      <v>858</v>
      <v>858</v>
      <v>858</v>
      <v>858</v>
      <v>858</v>
      <v>858</v>
    </spb>
    <spb s="0">
      <v xml:space="preserve">Unitedstateszipcodes	</v>
      <v xml:space="preserve">	</v>
      <v xml:space="preserve">https://www.unitedstateszipcodes.org/74014/	</v>
      <v xml:space="preserve">	</v>
    </spb>
    <spb s="0">
      <v xml:space="preserve">Worldpostalcode	City-data	Unitedstateszipcodes	</v>
      <v xml:space="preserve">			</v>
      <v xml:space="preserve">https://worldpostalcode.com/united-states/oklahoma/wagoner	https://www.city-data.com/zips/74014.html	https://www.unitedstateszipcodes.org/74014/	</v>
      <v xml:space="preserve">			</v>
    </spb>
    <spb s="1">
      <v>860</v>
      <v>861</v>
      <v>861</v>
    </spb>
    <spb s="0">
      <v xml:space="preserve">Wikipedia	</v>
      <v xml:space="preserve">CC BY-SA 3.0	</v>
      <v xml:space="preserve">https://en.wikipedia.org/wiki/Broken_Arrow,_Oklahoma	</v>
      <v xml:space="preserve">https://creativecommons.org/licenses/by-sa/3.0	</v>
    </spb>
    <spb s="6">
      <v>863</v>
      <v>863</v>
      <v>863</v>
      <v>863</v>
      <v>863</v>
      <v>863</v>
      <v>863</v>
      <v>863</v>
      <v>863</v>
      <v>863</v>
    </spb>
    <spb s="0">
      <v xml:space="preserve">Wikipedia	</v>
      <v xml:space="preserve">CC BY-SA 3.0	</v>
      <v xml:space="preserve">https://en.wikipedia.org/wiki/Niagara-on-the-Lake	</v>
      <v xml:space="preserve">https://creativecommons.org/licenses/by-sa/3.0	</v>
    </spb>
    <spb s="0">
      <v xml:space="preserve">Wikipedia	</v>
      <v xml:space="preserve">CC-BY-SA	</v>
      <v xml:space="preserve">http://en.wikipedia.org/wiki/Niagara-on-the-Lake	</v>
      <v xml:space="preserve">http://creativecommons.org/licenses/by-sa/3.0/	</v>
    </spb>
    <spb s="6">
      <v>865</v>
      <v>865</v>
      <v>865</v>
      <v>865</v>
      <v>866</v>
      <v>865</v>
      <v>865</v>
      <v>865</v>
      <v>865</v>
      <v>865</v>
    </spb>
    <spb s="11">
      <v>square km</v>
      <v>2016</v>
    </spb>
    <spb s="0">
      <v xml:space="preserve">Wikipedia	</v>
      <v xml:space="preserve">CC BY-SA 3.0	</v>
      <v xml:space="preserve">https://en.wikipedia.org/wiki/Ontario	</v>
      <v xml:space="preserve">https://creativecommons.org/licenses/by-sa/3.0	</v>
    </spb>
    <spb s="0">
      <v xml:space="preserve">www150.statcan.gc.ca	</v>
      <v xml:space="preserve">	</v>
      <v xml:space="preserve">https://www150.statcan.gc.ca/t1/tbl1/en/tv.action?pid=3410000301	</v>
      <v xml:space="preserve">	</v>
    </spb>
    <spb s="0">
      <v xml:space="preserve">Wikipedia	</v>
      <v xml:space="preserve">CC-BY-SA	</v>
      <v xml:space="preserve">http://en.wikipedia.org/wiki/Ontario	</v>
      <v xml:space="preserve">http://creativecommons.org/licenses/by-sa/3.0/	</v>
    </spb>
    <spb s="0">
      <v xml:space="preserve">Wikipedia	www150.statcan.gc.ca	</v>
      <v xml:space="preserve">CC-BY-SA		</v>
      <v xml:space="preserve">http://en.wikipedia.org/wiki/Ontario	https://www150.statcan.gc.ca/t1/tbl1/en/tv.action?pid=3410000301	</v>
      <v xml:space="preserve">http://creativecommons.org/licenses/by-sa/3.0/		</v>
    </spb>
    <spb s="17">
      <v>869</v>
      <v>869</v>
      <v>870</v>
      <v>869</v>
      <v>869</v>
      <v>869</v>
      <v>871</v>
      <v>869</v>
      <v>870</v>
      <v>869</v>
      <v>870</v>
      <v>869</v>
      <v>870</v>
      <v>872</v>
    </spb>
    <spb s="18">
      <v>square km</v>
      <v>2016</v>
      <v>2020</v>
      <v>2016</v>
      <v>2017-12</v>
      <v>2016</v>
      <v>2016</v>
    </spb>
    <spb s="0">
      <v xml:space="preserve">Wikipedia	</v>
      <v xml:space="preserve">CC BY-SA 3.0	</v>
      <v xml:space="preserve">https://en.wikipedia.org/wiki/Brampton	</v>
      <v xml:space="preserve">https://creativecommons.org/licenses/by-sa/3.0	</v>
    </spb>
    <spb s="16">
      <v>875</v>
      <v>875</v>
      <v>875</v>
      <v>875</v>
      <v>875</v>
      <v>875</v>
      <v>875</v>
      <v>875</v>
      <v>875</v>
    </spb>
    <spb s="0">
      <v xml:space="preserve">Wikipedia	</v>
      <v xml:space="preserve">CC BY-SA 3.0	</v>
      <v xml:space="preserve">https://en.wikipedia.org/wiki/North_York	</v>
      <v xml:space="preserve">https://creativecommons.org/licenses/by-sa/3.0	</v>
    </spb>
    <spb s="6">
      <v>877</v>
      <v>877</v>
      <v>877</v>
      <v>877</v>
      <v>877</v>
      <v>877</v>
      <v>877</v>
      <v>877</v>
      <v>877</v>
      <v>877</v>
    </spb>
    <spb s="0">
      <v xml:space="preserve">Wikipedia	</v>
      <v xml:space="preserve">CC BY-SA 3.0	</v>
      <v xml:space="preserve">https://en.wikipedia.org/wiki/Etobicoke	</v>
      <v xml:space="preserve">https://creativecommons.org/licenses/by-sa/3.0	</v>
    </spb>
    <spb s="6">
      <v>879</v>
      <v>879</v>
      <v>879</v>
      <v>879</v>
      <v>879</v>
      <v>879</v>
      <v>879</v>
      <v>879</v>
      <v>879</v>
      <v>879</v>
    </spb>
    <spb s="0">
      <v xml:space="preserve">Wikipedia	</v>
      <v xml:space="preserve">CC BY-SA 3.0	</v>
      <v xml:space="preserve">https://en.wikipedia.org/wiki/Thunder_Bay	</v>
      <v xml:space="preserve">https://creativecommons.org/licenses/by-sa/3.0	</v>
    </spb>
    <spb s="6">
      <v>881</v>
      <v>881</v>
      <v>881</v>
      <v>881</v>
      <v>881</v>
      <v>881</v>
      <v>881</v>
      <v>881</v>
      <v>881</v>
      <v>881</v>
    </spb>
    <spb s="0">
      <v xml:space="preserve">Worldpostalcode	Unitedstateszipcodes	</v>
      <v xml:space="preserve">		</v>
      <v xml:space="preserve">https://worldpostalcode.com/united-states/oregon/clackamas	https://www.unitedstateszipcodes.org/97015/	</v>
      <v xml:space="preserve">		</v>
    </spb>
    <spb s="0">
      <v xml:space="preserve">Worldpostalcode	City-data	Unitedstateszipcodes	</v>
      <v xml:space="preserve">			</v>
      <v xml:space="preserve">https://worldpostalcode.com/united-states/oregon/clackamas	https://www.city-data.com/zips/97015.html	https://www.unitedstateszipcodes.org/97015/	</v>
      <v xml:space="preserve">			</v>
    </spb>
    <spb s="1">
      <v>883</v>
      <v>884</v>
      <v>884</v>
    </spb>
    <spb s="0">
      <v xml:space="preserve">Wikipedia	</v>
      <v xml:space="preserve">CC BY-SA 3.0	</v>
      <v xml:space="preserve">https://en.wikipedia.org/wiki/Clackamas,_Oregon	</v>
      <v xml:space="preserve">https://creativecommons.org/licenses/by-sa/3.0	</v>
    </spb>
    <spb s="6">
      <v>886</v>
      <v>886</v>
      <v>886</v>
      <v>886</v>
      <v>886</v>
      <v>886</v>
      <v>886</v>
      <v>886</v>
      <v>886</v>
      <v>886</v>
    </spb>
    <spb s="11">
      <v>square km</v>
      <v>2010</v>
    </spb>
    <spb s="0">
      <v xml:space="preserve">Wikipedia	</v>
      <v xml:space="preserve">CC BY-SA 3.0	</v>
      <v xml:space="preserve">https://en.wikipedia.org/wiki/Oregon	</v>
      <v xml:space="preserve">https://creativecommons.org/licenses/by-sa/3.0	</v>
    </spb>
    <spb s="0">
      <v xml:space="preserve">Wikipedia	</v>
      <v xml:space="preserve">CC-BY-SA	</v>
      <v xml:space="preserve">http://en.wikipedia.org/wiki/Oregon	</v>
      <v xml:space="preserve">http://creativecommons.org/licenses/by-sa/3.0/	</v>
    </spb>
    <spb s="0">
      <v xml:space="preserve">Wikipedia	US Census	US Census	</v>
      <v xml:space="preserve">CC-BY-SA			</v>
      <v xml:space="preserve">http://en.wikipedia.org/wiki/Oregon	https://www.census.gov/popest/data/state/asrh/2014/files/SC-EST2014-AGESEX-CIV.csv	http://www.census.gov/quickfacts/table/WTN220212/41	</v>
      <v xml:space="preserve">http://creativecommons.org/licenses/by-sa/3.0/			</v>
    </spb>
    <spb s="13">
      <v>889</v>
      <v>889</v>
      <v>16</v>
      <v>889</v>
      <v>889</v>
      <v>889</v>
      <v>890</v>
      <v>889</v>
      <v>16</v>
      <v>889</v>
      <v>16</v>
      <v>891</v>
      <v>889</v>
      <v>16</v>
      <v>16</v>
      <v>16</v>
      <v>16</v>
      <v>891</v>
      <v>16</v>
      <v>16</v>
      <v>16</v>
      <v>16</v>
      <v>16</v>
      <v>16</v>
      <v>16</v>
      <v>16</v>
      <v>16</v>
      <v>891</v>
      <v>16</v>
      <v>16</v>
      <v>16</v>
      <v>16</v>
    </spb>
    <spb s="0">
      <v xml:space="preserve">Wikipedia	</v>
      <v xml:space="preserve">CC BY-SA 3.0	</v>
      <v xml:space="preserve">https://en.wikipedia.org/wiki/Portland,_Oregon	</v>
      <v xml:space="preserve">https://creativecommons.org/licenses/by-sa/3.0	</v>
    </spb>
    <spb s="6">
      <v>893</v>
      <v>893</v>
      <v>893</v>
      <v>893</v>
      <v>893</v>
      <v>893</v>
      <v>893</v>
      <v>893</v>
      <v>893</v>
      <v>893</v>
    </spb>
    <spb s="0">
      <v xml:space="preserve">Worldpostalcode	City-data	Sec	Unitedstateszipcodes	</v>
      <v xml:space="preserve">				</v>
      <v xml:space="preserve">https://worldpostalcode.com/united-states/oregon/washington	https://www.city-data.com/zips/97062.html	https://www.sec.gov/cgi-bin/browse-edgar?action=getcompany&amp;CIK=0001468780	https://www.unitedstateszipcodes.org/97062/	</v>
      <v xml:space="preserve">				</v>
    </spb>
    <spb s="1">
      <v>895</v>
      <v>895</v>
      <v>895</v>
    </spb>
    <spb s="0">
      <v xml:space="preserve">Wikipedia	</v>
      <v xml:space="preserve">CC BY-SA 3.0	</v>
      <v xml:space="preserve">https://en.wikipedia.org/wiki/Tualatin,_Oregon	</v>
      <v xml:space="preserve">https://creativecommons.org/licenses/by-sa/3.0	</v>
    </spb>
    <spb s="6">
      <v>897</v>
      <v>897</v>
      <v>897</v>
      <v>897</v>
      <v>897</v>
      <v>897</v>
      <v>897</v>
      <v>897</v>
      <v>897</v>
      <v>897</v>
    </spb>
    <spb s="0">
      <v xml:space="preserve">Worldpostalcode	City-data	Unitedstateszipcodes	</v>
      <v xml:space="preserve">			</v>
      <v xml:space="preserve">https://worldpostalcode.com/united-states/oregon/yamhill	https://www.city-data.com/zips/97128.html	https://www.unitedstateszipcodes.org/97128/	</v>
      <v xml:space="preserve">			</v>
    </spb>
    <spb s="1">
      <v>899</v>
      <v>899</v>
      <v>899</v>
    </spb>
    <spb s="0">
      <v xml:space="preserve">Wikipedia	</v>
      <v xml:space="preserve">CC BY-SA 3.0	</v>
      <v xml:space="preserve">https://en.wikipedia.org/wiki/McMinnville,_Oregon	</v>
      <v xml:space="preserve">https://creativecommons.org/licenses/by-sa/3.0	</v>
    </spb>
    <spb s="6">
      <v>901</v>
      <v>901</v>
      <v>901</v>
      <v>901</v>
      <v>901</v>
      <v>901</v>
      <v>901</v>
      <v>901</v>
      <v>901</v>
      <v>901</v>
    </spb>
    <spb s="0">
      <v xml:space="preserve">Unitedstateszipcodes	</v>
      <v xml:space="preserve">	</v>
      <v xml:space="preserve">https://www.unitedstateszipcodes.org/97202/	</v>
      <v xml:space="preserve">	</v>
    </spb>
    <spb s="0">
      <v xml:space="preserve">Worldpostalcode	City-data	Unitedstateszipcodes	</v>
      <v xml:space="preserve">			</v>
      <v xml:space="preserve">https://worldpostalcode.com/united-states/oregon/portland	https://www.city-data.com/zips/97202.html	https://www.unitedstateszipcodes.org/97202/	</v>
      <v xml:space="preserve">			</v>
    </spb>
    <spb s="1">
      <v>903</v>
      <v>904</v>
      <v>904</v>
    </spb>
    <spb s="0">
      <v xml:space="preserve">Unitedstateszipcodes	</v>
      <v xml:space="preserve">	</v>
      <v xml:space="preserve">https://www.unitedstateszipcodes.org/97217/	</v>
      <v xml:space="preserve">	</v>
    </spb>
    <spb s="0">
      <v xml:space="preserve">Worldpostalcode	City-data	Unitedstateszipcodes	</v>
      <v xml:space="preserve">			</v>
      <v xml:space="preserve">https://worldpostalcode.com/united-states/oregon/portland	https://www.city-data.com/zips/97217.html	https://www.unitedstateszipcodes.org/97217/	</v>
      <v xml:space="preserve">			</v>
    </spb>
    <spb s="1">
      <v>906</v>
      <v>907</v>
      <v>907</v>
    </spb>
    <spb s="0">
      <v xml:space="preserve">Sec	Unitedstateszipcodes	</v>
      <v xml:space="preserve">		</v>
      <v xml:space="preserve">https://www.sec.gov/cgi-bin/browse-edgar?action=getcompany&amp;CIK=0001558583	https://www.unitedstateszipcodes.org/97402/	</v>
      <v xml:space="preserve">		</v>
    </spb>
    <spb s="0">
      <v xml:space="preserve">Worldpostalcode	City-data	Sec	Unitedstateszipcodes	</v>
      <v xml:space="preserve">				</v>
      <v xml:space="preserve">https://worldpostalcode.com/united-states/oregon/lane	https://www.city-data.com/zips/97402.html	https://www.sec.gov/cgi-bin/browse-edgar?action=getcompany&amp;CIK=0001558583	https://www.unitedstateszipcodes.org/97402/	</v>
      <v xml:space="preserve">				</v>
    </spb>
    <spb s="1">
      <v>909</v>
      <v>910</v>
      <v>910</v>
    </spb>
    <spb s="0">
      <v xml:space="preserve">Wikipedia	</v>
      <v xml:space="preserve">CC BY-SA 3.0	</v>
      <v xml:space="preserve">https://en.wikipedia.org/wiki/Eugene,_Oregon	</v>
      <v xml:space="preserve">https://creativecommons.org/licenses/by-sa/3.0	</v>
    </spb>
    <spb s="6">
      <v>912</v>
      <v>912</v>
      <v>912</v>
      <v>912</v>
      <v>912</v>
      <v>912</v>
      <v>912</v>
      <v>912</v>
      <v>912</v>
      <v>912</v>
    </spb>
    <spb s="0">
      <v xml:space="preserve">Worldpostalcode	</v>
      <v xml:space="preserve">	</v>
      <v xml:space="preserve">https://worldpostalcode.com/united-states/oregon/coos	</v>
      <v xml:space="preserve">	</v>
    </spb>
    <spb s="1">
      <v>914</v>
      <v>914</v>
      <v>914</v>
    </spb>
    <spb s="0">
      <v xml:space="preserve">Wikipedia	</v>
      <v xml:space="preserve">CC BY-SA 3.0	</v>
      <v xml:space="preserve">https://en.wikipedia.org/wiki/Myrtle_Point,_Oregon	</v>
      <v xml:space="preserve">https://creativecommons.org/licenses/by-sa/3.0	</v>
    </spb>
    <spb s="6">
      <v>916</v>
      <v>916</v>
      <v>916</v>
      <v>916</v>
      <v>916</v>
      <v>916</v>
      <v>916</v>
      <v>916</v>
      <v>916</v>
      <v>916</v>
    </spb>
    <spb s="0">
      <v xml:space="preserve">Worldpostalcode	City-data	Unitedstateszipcodes	</v>
      <v xml:space="preserve">			</v>
      <v xml:space="preserve">https://worldpostalcode.com/united-states/oregon/morrow	https://www.city-data.com/zips/97818.html	https://www.unitedstateszipcodes.org/97818/	</v>
      <v xml:space="preserve">			</v>
    </spb>
    <spb s="1">
      <v>918</v>
      <v>918</v>
      <v>918</v>
    </spb>
    <spb s="0">
      <v xml:space="preserve">Wikipedia	</v>
      <v xml:space="preserve">CC BY-SA 3.0	</v>
      <v xml:space="preserve">https://en.wikipedia.org/wiki/Boardman,_Oregon	</v>
      <v xml:space="preserve">https://creativecommons.org/licenses/by-sa/3.0	</v>
    </spb>
    <spb s="6">
      <v>920</v>
      <v>920</v>
      <v>920</v>
      <v>920</v>
      <v>920</v>
      <v>920</v>
      <v>920</v>
      <v>920</v>
      <v>920</v>
      <v>920</v>
    </spb>
    <spb s="0">
      <v xml:space="preserve">Unitedstateszipcodes	</v>
      <v xml:space="preserve">	</v>
      <v xml:space="preserve">https://www.unitedstateszipcodes.org/15401/	</v>
      <v xml:space="preserve">	</v>
    </spb>
    <spb s="0">
      <v xml:space="preserve">Worldpostalcode	City-data	Unitedstateszipcodes	</v>
      <v xml:space="preserve">			</v>
      <v xml:space="preserve">https://worldpostalcode.com/united-states/pennsylvania/fayette	https://www.city-data.com/zips/15401.html	https://www.unitedstateszipcodes.org/15401/	</v>
      <v xml:space="preserve">			</v>
    </spb>
    <spb s="1">
      <v>922</v>
      <v>923</v>
      <v>923</v>
    </spb>
    <spb s="0">
      <v xml:space="preserve">Wikipedia	</v>
      <v xml:space="preserve">CC BY-SA 3.0	</v>
      <v xml:space="preserve">https://en.wikipedia.org/wiki/Uniontown,_Pennsylvania	</v>
      <v xml:space="preserve">https://creativecommons.org/licenses/by-sa/3.0	</v>
    </spb>
    <spb s="6">
      <v>925</v>
      <v>925</v>
      <v>925</v>
      <v>925</v>
      <v>925</v>
      <v>925</v>
      <v>925</v>
      <v>925</v>
      <v>925</v>
      <v>925</v>
    </spb>
    <spb s="0">
      <v xml:space="preserve">Wikipedia	</v>
      <v xml:space="preserve">CC BY-SA 3.0	</v>
      <v xml:space="preserve">https://en.wikipedia.org/wiki/Pennsylvania	</v>
      <v xml:space="preserve">https://creativecommons.org/licenses/by-sa/3.0	</v>
    </spb>
    <spb s="0">
      <v xml:space="preserve">Wikipedia	</v>
      <v xml:space="preserve">CC-BY-SA	</v>
      <v xml:space="preserve">http://en.wikipedia.org/wiki/Pennsylvania	</v>
      <v xml:space="preserve">http://creativecommons.org/licenses/by-sa/3.0/	</v>
    </spb>
    <spb s="0">
      <v xml:space="preserve">Wikipedia	US Census	US Census	</v>
      <v xml:space="preserve">CC-BY-SA			</v>
      <v xml:space="preserve">http://en.wikipedia.org/wiki/Pennsylvania	https://www.census.gov/popest/data/state/asrh/2014/files/SC-EST2014-AGESEX-CIV.csv	http://www.census.gov/quickfacts/table/WTN220212/42	</v>
      <v xml:space="preserve">http://creativecommons.org/licenses/by-sa/3.0/			</v>
    </spb>
    <spb s="13">
      <v>927</v>
      <v>927</v>
      <v>16</v>
      <v>927</v>
      <v>927</v>
      <v>927</v>
      <v>928</v>
      <v>927</v>
      <v>16</v>
      <v>927</v>
      <v>16</v>
      <v>929</v>
      <v>927</v>
      <v>16</v>
      <v>16</v>
      <v>16</v>
      <v>16</v>
      <v>929</v>
      <v>16</v>
      <v>16</v>
      <v>16</v>
      <v>16</v>
      <v>16</v>
      <v>16</v>
      <v>16</v>
      <v>16</v>
      <v>16</v>
      <v>929</v>
      <v>16</v>
      <v>16</v>
      <v>16</v>
      <v>16</v>
    </spb>
    <spb s="0">
      <v xml:space="preserve">Wikipedia	</v>
      <v xml:space="preserve">CC BY-SA 3.0	</v>
      <v xml:space="preserve">https://en.wikipedia.org/wiki/Harrisburg,_Pennsylvania	</v>
      <v xml:space="preserve">https://creativecommons.org/licenses/by-sa/3.0	</v>
    </spb>
    <spb s="6">
      <v>931</v>
      <v>931</v>
      <v>931</v>
      <v>931</v>
      <v>931</v>
      <v>931</v>
      <v>931</v>
      <v>931</v>
      <v>931</v>
      <v>931</v>
    </spb>
    <spb s="0">
      <v xml:space="preserve">Worldpostalcode	City-data	</v>
      <v xml:space="preserve">		</v>
      <v xml:space="preserve">https://worldpostalcode.com/united-states/pennsylvania/mercer	https://www.city-data.com/zips/16150.html	</v>
      <v xml:space="preserve">		</v>
    </spb>
    <spb s="1">
      <v>933</v>
      <v>933</v>
      <v>933</v>
    </spb>
    <spb s="0">
      <v xml:space="preserve">Wikipedia	</v>
      <v xml:space="preserve">CC BY-SA 3.0	</v>
      <v xml:space="preserve">https://en.wikipedia.org/wiki/Sharpsville,_Pennsylvania	</v>
      <v xml:space="preserve">https://creativecommons.org/licenses/by-sa/3.0	</v>
    </spb>
    <spb s="6">
      <v>935</v>
      <v>935</v>
      <v>935</v>
      <v>935</v>
      <v>935</v>
      <v>935</v>
      <v>935</v>
      <v>935</v>
      <v>935</v>
      <v>935</v>
    </spb>
    <spb s="0">
      <v xml:space="preserve">Unitedstateszipcodes	</v>
      <v xml:space="preserve">	</v>
      <v xml:space="preserve">https://www.unitedstateszipcodes.org/17013/	</v>
      <v xml:space="preserve">	</v>
    </spb>
    <spb s="0">
      <v xml:space="preserve">Worldpostalcode	City-data	Unitedstateszipcodes	</v>
      <v xml:space="preserve">			</v>
      <v xml:space="preserve">https://worldpostalcode.com/united-states/pennsylvania/cumberland	https://www.city-data.com/zips/17013.html	https://www.unitedstateszipcodes.org/17013/	</v>
      <v xml:space="preserve">			</v>
    </spb>
    <spb s="1">
      <v>937</v>
      <v>938</v>
      <v>938</v>
    </spb>
    <spb s="0">
      <v xml:space="preserve">Wikipedia	</v>
      <v xml:space="preserve">CC BY-SA 3.0	</v>
      <v xml:space="preserve">https://en.wikipedia.org/wiki/Carlisle,_Pennsylvania	</v>
      <v xml:space="preserve">https://creativecommons.org/licenses/by-sa/3.0	</v>
    </spb>
    <spb s="6">
      <v>940</v>
      <v>940</v>
      <v>940</v>
      <v>940</v>
      <v>940</v>
      <v>940</v>
      <v>940</v>
      <v>940</v>
      <v>940</v>
      <v>940</v>
    </spb>
    <spb s="0">
      <v xml:space="preserve">Unitedstateszipcodes	</v>
      <v xml:space="preserve">	</v>
      <v xml:space="preserve">https://www.unitedstateszipcodes.org/17042/	</v>
      <v xml:space="preserve">	</v>
    </spb>
    <spb s="0">
      <v xml:space="preserve">Worldpostalcode	City-data	Unitedstateszipcodes	</v>
      <v xml:space="preserve">			</v>
      <v xml:space="preserve">https://worldpostalcode.com/united-states/pennsylvania/lebanon	https://www.city-data.com/zips/17042.html	https://www.unitedstateszipcodes.org/17042/	</v>
      <v xml:space="preserve">			</v>
    </spb>
    <spb s="1">
      <v>942</v>
      <v>943</v>
      <v>943</v>
    </spb>
    <spb s="0">
      <v xml:space="preserve">Wikipedia	</v>
      <v xml:space="preserve">CC BY-SA 3.0	</v>
      <v xml:space="preserve">https://en.wikipedia.org/wiki/Lebanon,_Pennsylvania	</v>
      <v xml:space="preserve">https://creativecommons.org/licenses/by-sa/3.0	</v>
    </spb>
    <spb s="6">
      <v>945</v>
      <v>945</v>
      <v>945</v>
      <v>945</v>
      <v>945</v>
      <v>945</v>
      <v>945</v>
      <v>945</v>
      <v>945</v>
      <v>945</v>
    </spb>
    <spb s="0">
      <v xml:space="preserve">Unitedstateszipcodes	</v>
      <v xml:space="preserve">	</v>
      <v xml:space="preserve">https://www.unitedstateszipcodes.org/17103/	</v>
      <v xml:space="preserve">	</v>
    </spb>
    <spb s="0">
      <v xml:space="preserve">Worldpostalcode	City-data	Unitedstateszipcodes	</v>
      <v xml:space="preserve">			</v>
      <v xml:space="preserve">https://worldpostalcode.com/united-states/pennsylvania/harrisburg	https://www.city-data.com/zips/17103.html	https://www.unitedstateszipcodes.org/17103/	</v>
      <v xml:space="preserve">			</v>
    </spb>
    <spb s="1">
      <v>947</v>
      <v>948</v>
      <v>948</v>
    </spb>
    <spb s="0">
      <v xml:space="preserve">Worldpostalcode	Sec	Unitedstateszipcodes	</v>
      <v xml:space="preserve">			</v>
      <v xml:space="preserve">https://worldpostalcode.com/united-states/pennsylvania/cumberland	https://www.sec.gov/cgi-bin/browse-edgar?action=getcompany&amp;CIK=0000826154	https://www.unitedstateszipcodes.org/17257/	</v>
      <v xml:space="preserve">			</v>
    </spb>
    <spb s="1">
      <v>950</v>
      <v>950</v>
      <v>950</v>
    </spb>
    <spb s="0">
      <v xml:space="preserve">Wikipedia	</v>
      <v xml:space="preserve">CC-BY-SA	</v>
      <v xml:space="preserve">http://en.wikipedia.org/wiki/Shippensburg,_Pennsylvania	</v>
      <v xml:space="preserve">http://creativecommons.org/licenses/by-sa/3.0/	</v>
    </spb>
    <spb s="0">
      <v xml:space="preserve">Wikipedia	</v>
      <v xml:space="preserve">CC BY-SA 3.0	</v>
      <v xml:space="preserve">https://en.wikipedia.org/wiki/Shippensburg,_Pennsylvania	</v>
      <v xml:space="preserve">https://creativecommons.org/licenses/by-sa/3.0	</v>
    </spb>
    <spb s="6">
      <v>952</v>
      <v>953</v>
      <v>953</v>
      <v>953</v>
      <v>953</v>
      <v>953</v>
      <v>953</v>
      <v>953</v>
      <v>953</v>
      <v>953</v>
    </spb>
    <spb s="0">
      <v xml:space="preserve">Unitedstateszipcodes	</v>
      <v xml:space="preserve">	</v>
      <v xml:space="preserve">https://www.unitedstateszipcodes.org/17545/	</v>
      <v xml:space="preserve">	</v>
    </spb>
    <spb s="0">
      <v xml:space="preserve">Worldpostalcode	City-data	Unitedstateszipcodes	</v>
      <v xml:space="preserve">			</v>
      <v xml:space="preserve">https://worldpostalcode.com/united-states/pennsylvania/lancaster	https://www.city-data.com/zips/17545.html	https://www.unitedstateszipcodes.org/17545/	</v>
      <v xml:space="preserve">			</v>
    </spb>
    <spb s="1">
      <v>955</v>
      <v>956</v>
      <v>956</v>
    </spb>
    <spb s="0">
      <v xml:space="preserve">Wikipedia	</v>
      <v xml:space="preserve">CC-BY-SA	</v>
      <v xml:space="preserve">http://en.wikipedia.org/wiki/Manheim,_Pennsylvania	</v>
      <v xml:space="preserve">http://creativecommons.org/licenses/by-sa/3.0/	</v>
    </spb>
    <spb s="0">
      <v xml:space="preserve">Wikipedia	</v>
      <v xml:space="preserve">CC BY-SA 3.0	</v>
      <v xml:space="preserve">https://en.wikipedia.org/wiki/Manheim,_Pennsylvania	</v>
      <v xml:space="preserve">https://creativecommons.org/licenses/by-sa/3.0	</v>
    </spb>
    <spb s="6">
      <v>958</v>
      <v>959</v>
      <v>959</v>
      <v>959</v>
      <v>959</v>
      <v>959</v>
      <v>959</v>
      <v>959</v>
      <v>959</v>
      <v>959</v>
    </spb>
    <spb s="0">
      <v xml:space="preserve">Worldpostalcode	City-data	Unitedstateszipcodes	</v>
      <v xml:space="preserve">			</v>
      <v xml:space="preserve">https://worldpostalcode.com/united-states/pennsylvania/lancaster	https://www.city-data.com/zips/17557.html	https://www.unitedstateszipcodes.org/17557/	</v>
      <v xml:space="preserve">			</v>
    </spb>
    <spb s="1">
      <v>961</v>
      <v>961</v>
      <v>961</v>
    </spb>
    <spb s="0">
      <v xml:space="preserve">Wikipedia	</v>
      <v xml:space="preserve">CC BY-SA 3.0	</v>
      <v xml:space="preserve">https://en.wikipedia.org/wiki/New_Holland,_Pennsylvania	</v>
      <v xml:space="preserve">https://creativecommons.org/licenses/by-sa/3.0	</v>
    </spb>
    <spb s="6">
      <v>963</v>
      <v>963</v>
      <v>963</v>
      <v>963</v>
      <v>963</v>
      <v>963</v>
      <v>963</v>
      <v>963</v>
      <v>963</v>
      <v>963</v>
    </spb>
    <spb s="0">
      <v xml:space="preserve">Worldpostalcode	</v>
      <v xml:space="preserve">	</v>
      <v xml:space="preserve">https://worldpostalcode.com/united-states/pennsylvania/lancaster	</v>
      <v xml:space="preserve">	</v>
    </spb>
    <spb s="1">
      <v>965</v>
      <v>965</v>
      <v>965</v>
    </spb>
    <spb s="0">
      <v xml:space="preserve">Wikipedia	</v>
      <v xml:space="preserve">CC BY-SA 3.0	</v>
      <v xml:space="preserve">https://en.wikipedia.org/wiki/Lancaster,_Pennsylvania	</v>
      <v xml:space="preserve">https://creativecommons.org/licenses/by-sa/3.0	</v>
    </spb>
    <spb s="6">
      <v>967</v>
      <v>967</v>
      <v>967</v>
      <v>967</v>
      <v>967</v>
      <v>967</v>
      <v>967</v>
      <v>967</v>
      <v>967</v>
      <v>967</v>
    </spb>
    <spb s="0">
      <v xml:space="preserve">Worldpostalcode	Unitedstateszipcodes	</v>
      <v xml:space="preserve">		</v>
      <v xml:space="preserve">https://worldpostalcode.com/united-states/pennsylvania/schuylkill	https://www.unitedstateszipcodes.org/17972/	</v>
      <v xml:space="preserve">		</v>
    </spb>
    <spb s="1">
      <v>969</v>
      <v>969</v>
      <v>969</v>
    </spb>
    <spb s="0">
      <v xml:space="preserve">Wikipedia	</v>
      <v xml:space="preserve">CC BY-SA 3.0	</v>
      <v xml:space="preserve">https://en.wikipedia.org/wiki/Schuylkill_Haven,_Pennsylvania	</v>
      <v xml:space="preserve">https://creativecommons.org/licenses/by-sa/3.0	</v>
    </spb>
    <spb s="6">
      <v>971</v>
      <v>971</v>
      <v>971</v>
      <v>971</v>
      <v>971</v>
      <v>971</v>
      <v>971</v>
      <v>971</v>
      <v>971</v>
      <v>971</v>
    </spb>
    <spb s="0">
      <v xml:space="preserve">Worldpostalcode	</v>
      <v xml:space="preserve">	</v>
      <v xml:space="preserve">https://worldpostalcode.com/united-states/pennsylvania/delaware	</v>
      <v xml:space="preserve">	</v>
    </spb>
    <spb s="0">
      <v xml:space="preserve">Worldpostalcode	Sec	</v>
      <v xml:space="preserve">		</v>
      <v xml:space="preserve">https://worldpostalcode.com/united-states/pennsylvania/delaware	https://www.sec.gov/cgi-bin/browse-edgar?action=getcompany&amp;CIK=0001768635	</v>
      <v xml:space="preserve">		</v>
    </spb>
    <spb s="1">
      <v>973</v>
      <v>974</v>
      <v>974</v>
    </spb>
    <spb s="0">
      <v xml:space="preserve">Wikipedia	</v>
      <v xml:space="preserve">CC BY-SA 3.0	</v>
      <v xml:space="preserve">https://en.wikipedia.org/wiki/Media,_Pennsylvania	</v>
      <v xml:space="preserve">https://creativecommons.org/licenses/by-sa/3.0	</v>
    </spb>
    <spb s="6">
      <v>976</v>
      <v>976</v>
      <v>976</v>
      <v>976</v>
      <v>976</v>
      <v>976</v>
      <v>976</v>
      <v>976</v>
      <v>976</v>
      <v>976</v>
    </spb>
    <spb s="0">
      <v xml:space="preserve">Unitedstateszipcodes	</v>
      <v xml:space="preserve">	</v>
      <v xml:space="preserve">https://www.unitedstateszipcodes.org/19440/	</v>
      <v xml:space="preserve">	</v>
    </spb>
    <spb s="0">
      <v xml:space="preserve">Worldpostalcode	City-data	Unitedstateszipcodes	</v>
      <v xml:space="preserve">			</v>
      <v xml:space="preserve">https://worldpostalcode.com/united-states/pennsylvania/montgomery	https://www.city-data.com/zips/19440.html	https://www.unitedstateszipcodes.org/19440/	</v>
      <v xml:space="preserve">			</v>
    </spb>
    <spb s="1">
      <v>978</v>
      <v>979</v>
      <v>979</v>
    </spb>
    <spb s="0">
      <v xml:space="preserve">Wikipedia	</v>
      <v xml:space="preserve">CC-BY-SA	</v>
      <v xml:space="preserve">http://en.wikipedia.org/wiki/Hatfield,_Pennsylvania	</v>
      <v xml:space="preserve">http://creativecommons.org/licenses/by-sa/3.0/	</v>
    </spb>
    <spb s="0">
      <v xml:space="preserve">Wikipedia	</v>
      <v xml:space="preserve">CC BY-SA 3.0	</v>
      <v xml:space="preserve">https://en.wikipedia.org/wiki/Hatfield,_Pennsylvania	</v>
      <v xml:space="preserve">https://creativecommons.org/licenses/by-sa/3.0	</v>
    </spb>
    <spb s="6">
      <v>981</v>
      <v>982</v>
      <v>982</v>
      <v>982</v>
      <v>982</v>
      <v>982</v>
      <v>982</v>
      <v>982</v>
      <v>982</v>
      <v>982</v>
    </spb>
    <spb s="0">
      <v xml:space="preserve">Unitedstateszipcodes	</v>
      <v xml:space="preserve">	</v>
      <v xml:space="preserve">https://www.unitedstateszipcodes.org/19530/	</v>
      <v xml:space="preserve">	</v>
    </spb>
    <spb s="0">
      <v xml:space="preserve">Worldpostalcode	City-data	Unitedstateszipcodes	</v>
      <v xml:space="preserve">			</v>
      <v xml:space="preserve">https://worldpostalcode.com/united-states/pennsylvania/berks	https://www.city-data.com/zips/19530.html	https://www.unitedstateszipcodes.org/19530/	</v>
      <v xml:space="preserve">			</v>
    </spb>
    <spb s="1">
      <v>984</v>
      <v>985</v>
      <v>985</v>
    </spb>
    <spb s="0">
      <v xml:space="preserve">Wikipedia	</v>
      <v xml:space="preserve">CC BY-SA 3.0	</v>
      <v xml:space="preserve">https://en.wikipedia.org/wiki/Kutztown,_Pennsylvania	</v>
      <v xml:space="preserve">https://creativecommons.org/licenses/by-sa/3.0	</v>
    </spb>
    <spb s="6">
      <v>987</v>
      <v>987</v>
      <v>987</v>
      <v>987</v>
      <v>987</v>
      <v>987</v>
      <v>987</v>
      <v>987</v>
      <v>987</v>
      <v>987</v>
    </spb>
    <spb s="0">
      <v xml:space="preserve">Sec	Unitedstateszipcodes	</v>
      <v xml:space="preserve">		</v>
      <v xml:space="preserve">https://www.sec.gov/cgi-bin/browse-edgar?action=getcompany&amp;CIK=0001289308	https://www.unitedstateszipcodes.org/19605/	</v>
      <v xml:space="preserve">		</v>
    </spb>
    <spb s="0">
      <v xml:space="preserve">Worldpostalcode	Sec	Unitedstateszipcodes	</v>
      <v xml:space="preserve">			</v>
      <v xml:space="preserve">https://worldpostalcode.com/united-states/pennsylvania/berks	https://www.sec.gov/cgi-bin/browse-edgar?action=getcompany&amp;CIK=0001289308	https://www.unitedstateszipcodes.org/19605/	</v>
      <v xml:space="preserve">			</v>
    </spb>
    <spb s="1">
      <v>989</v>
      <v>990</v>
      <v>990</v>
    </spb>
    <spb s="0">
      <v xml:space="preserve">Wikipedia	</v>
      <v xml:space="preserve">CC BY-SA 3.0	</v>
      <v xml:space="preserve">https://en.wikipedia.org/wiki/Reading,_Pennsylvania	</v>
      <v xml:space="preserve">https://creativecommons.org/licenses/by-sa/3.0	</v>
    </spb>
    <spb s="6">
      <v>992</v>
      <v>992</v>
      <v>992</v>
      <v>992</v>
      <v>992</v>
      <v>992</v>
      <v>992</v>
      <v>992</v>
      <v>992</v>
      <v>992</v>
    </spb>
    <spb s="0">
      <v xml:space="preserve">Wikipedia	</v>
      <v xml:space="preserve">CC BY-SA 3.0	</v>
      <v xml:space="preserve">https://en.wikipedia.org/wiki/Mitchell,_Ontario	</v>
      <v xml:space="preserve">https://creativecommons.org/licenses/by-sa/3.0	</v>
    </spb>
    <spb s="24">
      <v>994</v>
      <v>994</v>
      <v>994</v>
      <v>994</v>
      <v>994</v>
      <v>994</v>
      <v>994</v>
      <v>994</v>
    </spb>
    <spb s="7">
      <v>17</v>
      <v>Name</v>
      <v>LearnMoreOnLink</v>
    </spb>
    <spb s="0">
      <v xml:space="preserve">Wikipedia	</v>
      <v xml:space="preserve">CC BY-SA 3.0	</v>
      <v xml:space="preserve">https://en.wikipedia.org/wiki/Perth_County,_Ontario	</v>
      <v xml:space="preserve">https://creativecommons.org/licenses/by-sa/3.0	</v>
    </spb>
    <spb s="0">
      <v xml:space="preserve">Wikipedia	</v>
      <v xml:space="preserve">CC-BY-SA	</v>
      <v xml:space="preserve">http://en.wikipedia.org/wiki/Perth_County,_Ontario	</v>
      <v xml:space="preserve">http://creativecommons.org/licenses/by-sa/3.0/	</v>
    </spb>
    <spb s="25">
      <v>997</v>
      <v>998</v>
      <v>997</v>
      <v>997</v>
      <v>997</v>
      <v>997</v>
      <v>997</v>
    </spb>
    <spb s="7">
      <v>18</v>
      <v>Name</v>
      <v>LearnMoreOnLink</v>
    </spb>
    <spb s="26">
      <v>2016</v>
    </spb>
    <spb s="0">
      <v xml:space="preserve">Unitedstateszipcodes	</v>
      <v xml:space="preserve">	</v>
      <v xml:space="preserve">https://www.unitedstateszipcodes.org/29303/	</v>
      <v xml:space="preserve">	</v>
    </spb>
    <spb s="0">
      <v xml:space="preserve">Worldpostalcode	Unitedstateszipcodes	</v>
      <v xml:space="preserve">		</v>
      <v xml:space="preserve">https://worldpostalcode.com/united-states/south-carolina/spartanburg	https://www.unitedstateszipcodes.org/29303/	</v>
      <v xml:space="preserve">		</v>
    </spb>
    <spb s="1">
      <v>1002</v>
      <v>1003</v>
      <v>1003</v>
    </spb>
    <spb s="0">
      <v xml:space="preserve">Wikipedia	</v>
      <v xml:space="preserve">CC BY-SA 3.0	</v>
      <v xml:space="preserve">https://en.wikipedia.org/wiki/Spartanburg,_South_Carolina	</v>
      <v xml:space="preserve">https://creativecommons.org/licenses/by-sa/3.0	</v>
    </spb>
    <spb s="6">
      <v>1005</v>
      <v>1005</v>
      <v>1005</v>
      <v>1005</v>
      <v>1005</v>
      <v>1005</v>
      <v>1005</v>
      <v>1005</v>
      <v>1005</v>
      <v>1005</v>
    </spb>
    <spb s="0">
      <v xml:space="preserve">Wikipedia	</v>
      <v xml:space="preserve">CC BY-SA 3.0	</v>
      <v xml:space="preserve">https://en.wikipedia.org/wiki/South_Carolina	</v>
      <v xml:space="preserve">https://creativecommons.org/licenses/by-sa/3.0	</v>
    </spb>
    <spb s="0">
      <v xml:space="preserve">Wikipedia	</v>
      <v xml:space="preserve">CC-BY-SA	</v>
      <v xml:space="preserve">http://en.wikipedia.org/wiki/South_Carolina	</v>
      <v xml:space="preserve">http://creativecommons.org/licenses/by-sa/3.0/	</v>
    </spb>
    <spb s="0">
      <v xml:space="preserve">Wikipedia	US Census	US Census	</v>
      <v xml:space="preserve">CC-BY-SA			</v>
      <v xml:space="preserve">http://en.wikipedia.org/wiki/South_Carolina	https://www.census.gov/popest/data/state/asrh/2014/files/SC-EST2014-AGESEX-CIV.csv	http://www.census.gov/quickfacts/table/WTN220212/45	</v>
      <v xml:space="preserve">http://creativecommons.org/licenses/by-sa/3.0/			</v>
    </spb>
    <spb s="13">
      <v>1007</v>
      <v>1007</v>
      <v>16</v>
      <v>1007</v>
      <v>1007</v>
      <v>1007</v>
      <v>1008</v>
      <v>1007</v>
      <v>16</v>
      <v>1007</v>
      <v>16</v>
      <v>1009</v>
      <v>1007</v>
      <v>16</v>
      <v>16</v>
      <v>16</v>
      <v>16</v>
      <v>1009</v>
      <v>16</v>
      <v>16</v>
      <v>16</v>
      <v>16</v>
      <v>16</v>
      <v>16</v>
      <v>16</v>
      <v>16</v>
      <v>16</v>
      <v>1009</v>
      <v>16</v>
      <v>16</v>
      <v>16</v>
      <v>16</v>
    </spb>
    <spb s="0">
      <v xml:space="preserve">Sec	Unitedstateszipcodes	</v>
      <v xml:space="preserve">		</v>
      <v xml:space="preserve">https://www.sec.gov/cgi-bin/browse-edgar?action=getcompany&amp;CIK=0001692632	https://www.unitedstateszipcodes.org/57006/	</v>
      <v xml:space="preserve">		</v>
    </spb>
    <spb s="0">
      <v xml:space="preserve">Worldpostalcode	City-data	Sec	Unitedstateszipcodes	</v>
      <v xml:space="preserve">				</v>
      <v xml:space="preserve">https://worldpostalcode.com/united-states/south-dakota/brookings	https://www.city-data.com/zips/57006.html	https://www.sec.gov/cgi-bin/browse-edgar?action=getcompany&amp;CIK=0001692632	https://www.unitedstateszipcodes.org/57006/	</v>
      <v xml:space="preserve">				</v>
    </spb>
    <spb s="1">
      <v>1011</v>
      <v>1012</v>
      <v>1012</v>
    </spb>
    <spb s="0">
      <v xml:space="preserve">Wikipedia	</v>
      <v xml:space="preserve">CC BY-SA 3.0	</v>
      <v xml:space="preserve">https://en.wikipedia.org/wiki/Brookings,_South_Dakota	</v>
      <v xml:space="preserve">https://creativecommons.org/licenses/by-sa/3.0	</v>
    </spb>
    <spb s="6">
      <v>1014</v>
      <v>1014</v>
      <v>1014</v>
      <v>1014</v>
      <v>1014</v>
      <v>1014</v>
      <v>1014</v>
      <v>1014</v>
      <v>1014</v>
      <v>1014</v>
    </spb>
    <spb s="0">
      <v xml:space="preserve">Wikipedia	</v>
      <v xml:space="preserve">CC BY-SA 3.0	</v>
      <v xml:space="preserve">https://en.wikipedia.org/wiki/South_Dakota	</v>
      <v xml:space="preserve">https://creativecommons.org/licenses/by-sa/3.0	</v>
    </spb>
    <spb s="0">
      <v xml:space="preserve">Wikipedia	</v>
      <v xml:space="preserve">CC-BY-SA	</v>
      <v xml:space="preserve">http://en.wikipedia.org/wiki/South_Dakota	</v>
      <v xml:space="preserve">http://creativecommons.org/licenses/by-sa/3.0/	</v>
    </spb>
    <spb s="0">
      <v xml:space="preserve">Wikipedia	US Census	US Census	</v>
      <v xml:space="preserve">CC-BY-SA			</v>
      <v xml:space="preserve">http://en.wikipedia.org/wiki/South_Dakota	https://www.census.gov/popest/data/state/asrh/2014/files/SC-EST2014-AGESEX-CIV.csv	http://www.census.gov/quickfacts/table/WTN220212/46	</v>
      <v xml:space="preserve">http://creativecommons.org/licenses/by-sa/3.0/			</v>
    </spb>
    <spb s="13">
      <v>1016</v>
      <v>1016</v>
      <v>16</v>
      <v>1016</v>
      <v>1016</v>
      <v>1016</v>
      <v>1017</v>
      <v>1016</v>
      <v>16</v>
      <v>1016</v>
      <v>16</v>
      <v>1018</v>
      <v>1016</v>
      <v>16</v>
      <v>16</v>
      <v>16</v>
      <v>16</v>
      <v>1018</v>
      <v>16</v>
      <v>16</v>
      <v>16</v>
      <v>16</v>
      <v>16</v>
      <v>16</v>
      <v>16</v>
      <v>16</v>
      <v>16</v>
      <v>1018</v>
      <v>16</v>
      <v>16</v>
      <v>16</v>
      <v>16</v>
    </spb>
    <spb s="0">
      <v xml:space="preserve">Wikipedia	</v>
      <v xml:space="preserve">CC BY-SA 3.0	</v>
      <v xml:space="preserve">https://en.wikipedia.org/wiki/Sioux_Falls,_South_Dakota	</v>
      <v xml:space="preserve">https://creativecommons.org/licenses/by-sa/3.0	</v>
    </spb>
    <spb s="6">
      <v>1020</v>
      <v>1020</v>
      <v>1020</v>
      <v>1020</v>
      <v>1020</v>
      <v>1020</v>
      <v>1020</v>
      <v>1020</v>
      <v>1020</v>
      <v>1020</v>
    </spb>
    <spb s="0">
      <v xml:space="preserve">Sec	Unitedstateszipcodes	</v>
      <v xml:space="preserve">		</v>
      <v xml:space="preserve">https://www.sec.gov/cgi-bin/browse-edgar?action=getcompany&amp;CIK=0001871593	https://www.unitedstateszipcodes.org/57104/	</v>
      <v xml:space="preserve">		</v>
    </spb>
    <spb s="0">
      <v xml:space="preserve">Worldpostalcode	Sec	Unitedstateszipcodes	</v>
      <v xml:space="preserve">			</v>
      <v xml:space="preserve">https://worldpostalcode.com/united-states/south-dakota/minnehaha	https://www.sec.gov/cgi-bin/browse-edgar?action=getcompany&amp;CIK=0001871593	https://www.unitedstateszipcodes.org/57104/	</v>
      <v xml:space="preserve">			</v>
    </spb>
    <spb s="1">
      <v>1022</v>
      <v>1023</v>
      <v>1023</v>
    </spb>
    <spb s="0">
      <v xml:space="preserve">Wikipedia	</v>
      <v xml:space="preserve">CC BY-SA 3.0	</v>
      <v xml:space="preserve">https://en.wikipedia.org/wiki/Stockholm	</v>
      <v xml:space="preserve">https://creativecommons.org/licenses/by-sa/3.0	</v>
    </spb>
    <spb s="16">
      <v>1025</v>
      <v>1025</v>
      <v>1025</v>
      <v>1025</v>
      <v>1025</v>
      <v>1025</v>
      <v>1025</v>
      <v>1025</v>
      <v>1025</v>
    </spb>
    <spb s="7">
      <v>19</v>
      <v>Name</v>
      <v>LearnMoreOnLink</v>
    </spb>
    <spb s="0">
      <v xml:space="preserve">Wikipedia	</v>
      <v xml:space="preserve">CC BY-SA 3.0	</v>
      <v xml:space="preserve">https://en.wikipedia.org/wiki/Stockholm_County	</v>
      <v xml:space="preserve">https://creativecommons.org/licenses/by-sa/3.0	</v>
    </spb>
    <spb s="0">
      <v xml:space="preserve">Wikipedia	</v>
      <v xml:space="preserve">CC-BY-SA	</v>
      <v xml:space="preserve">http://en.wikipedia.org/wiki/Stockholm_County	</v>
      <v xml:space="preserve">http://creativecommons.org/licenses/by-sa/3.0/	</v>
    </spb>
    <spb s="27">
      <v>1028</v>
      <v>1028</v>
      <v>1028</v>
      <v>1028</v>
      <v>1028</v>
      <v>1029</v>
      <v>1028</v>
      <v>1028</v>
      <v>1028</v>
    </spb>
    <spb s="7">
      <v>20</v>
      <v>Name</v>
      <v>LearnMoreOnLink</v>
    </spb>
    <spb s="11">
      <v>square km</v>
      <v>2023</v>
    </spb>
    <spb s="0">
      <v xml:space="preserve">Unitedstateszipcodes	</v>
      <v xml:space="preserve">	</v>
      <v xml:space="preserve">https://www.unitedstateszipcodes.org/37210/	</v>
      <v xml:space="preserve">	</v>
    </spb>
    <spb s="0">
      <v xml:space="preserve">Worldpostalcode	City-data	Unitedstateszipcodes	</v>
      <v xml:space="preserve">			</v>
      <v xml:space="preserve">https://worldpostalcode.com/united-states/tennessee/davidson	https://www.city-data.com/zips/37210.html	https://www.unitedstateszipcodes.org/37210/	</v>
      <v xml:space="preserve">			</v>
    </spb>
    <spb s="1">
      <v>1033</v>
      <v>1034</v>
      <v>1034</v>
    </spb>
    <spb s="0">
      <v xml:space="preserve">Wikipedia	</v>
      <v xml:space="preserve">CC BY-SA 3.0	</v>
      <v xml:space="preserve">https://en.wikipedia.org/wiki/Nashville,_Tennessee	</v>
      <v xml:space="preserve">https://creativecommons.org/licenses/by-sa/3.0	</v>
    </spb>
    <spb s="6">
      <v>1036</v>
      <v>1036</v>
      <v>1036</v>
      <v>1036</v>
      <v>1036</v>
      <v>1036</v>
      <v>1036</v>
      <v>1036</v>
      <v>1036</v>
      <v>1036</v>
    </spb>
    <spb s="0">
      <v xml:space="preserve">Wikipedia	</v>
      <v xml:space="preserve">CC BY-SA 3.0	</v>
      <v xml:space="preserve">https://en.wikipedia.org/wiki/Tennessee	</v>
      <v xml:space="preserve">https://creativecommons.org/licenses/by-sa/3.0	</v>
    </spb>
    <spb s="0">
      <v xml:space="preserve">Wikipedia	</v>
      <v xml:space="preserve">CC-BY-SA	</v>
      <v xml:space="preserve">http://en.wikipedia.org/wiki/Tennessee	</v>
      <v xml:space="preserve">http://creativecommons.org/licenses/by-sa/3.0/	</v>
    </spb>
    <spb s="0">
      <v xml:space="preserve">Wikipedia	US Census	US Census	</v>
      <v xml:space="preserve">CC-BY-SA			</v>
      <v xml:space="preserve">http://en.wikipedia.org/wiki/Tennessee	https://www.census.gov/popest/data/state/asrh/2014/files/SC-EST2014-AGESEX-CIV.csv	http://www.census.gov/quickfacts/table/WTN220212/47	</v>
      <v xml:space="preserve">http://creativecommons.org/licenses/by-sa/3.0/			</v>
    </spb>
    <spb s="13">
      <v>1038</v>
      <v>1038</v>
      <v>16</v>
      <v>1038</v>
      <v>1038</v>
      <v>1038</v>
      <v>1039</v>
      <v>1038</v>
      <v>16</v>
      <v>1038</v>
      <v>16</v>
      <v>1040</v>
      <v>1038</v>
      <v>16</v>
      <v>16</v>
      <v>16</v>
      <v>16</v>
      <v>1040</v>
      <v>16</v>
      <v>16</v>
      <v>16</v>
      <v>16</v>
      <v>16</v>
      <v>16</v>
      <v>16</v>
      <v>16</v>
      <v>16</v>
      <v>1040</v>
      <v>16</v>
      <v>16</v>
      <v>16</v>
      <v>16</v>
    </spb>
    <spb s="0">
      <v xml:space="preserve">City-data	</v>
      <v xml:space="preserve">	</v>
      <v xml:space="preserve">https://www.city-data.com/zips/37303.html	</v>
      <v xml:space="preserve">	</v>
    </spb>
    <spb s="0">
      <v xml:space="preserve">Worldpostalcode	City-data	</v>
      <v xml:space="preserve">		</v>
      <v xml:space="preserve">https://worldpostalcode.com/united-states/tennessee/mcminn	https://www.city-data.com/zips/37303.html	</v>
      <v xml:space="preserve">		</v>
    </spb>
    <spb s="1">
      <v>1042</v>
      <v>1043</v>
      <v>1043</v>
    </spb>
    <spb s="0">
      <v xml:space="preserve">Wikipedia	</v>
      <v xml:space="preserve">CC BY-SA 3.0	</v>
      <v xml:space="preserve">https://en.wikipedia.org/wiki/Athens,_Tennessee	</v>
      <v xml:space="preserve">https://creativecommons.org/licenses/by-sa/3.0	</v>
    </spb>
    <spb s="6">
      <v>1045</v>
      <v>1045</v>
      <v>1045</v>
      <v>1045</v>
      <v>1045</v>
      <v>1045</v>
      <v>1045</v>
      <v>1045</v>
      <v>1045</v>
      <v>1045</v>
    </spb>
    <spb s="0">
      <v xml:space="preserve">Unitedstateszipcodes	</v>
      <v xml:space="preserve">	</v>
      <v xml:space="preserve">https://www.unitedstateszipcodes.org/75215/	</v>
      <v xml:space="preserve">	</v>
    </spb>
    <spb s="0">
      <v xml:space="preserve">Worldpostalcode	City-data	Unitedstateszipcodes	</v>
      <v xml:space="preserve">			</v>
      <v xml:space="preserve">https://worldpostalcode.com/united-states/texas/dallas	https://www.city-data.com/zips/75215.html	https://www.unitedstateszipcodes.org/75215/	</v>
      <v xml:space="preserve">			</v>
    </spb>
    <spb s="1">
      <v>1047</v>
      <v>1048</v>
      <v>1048</v>
    </spb>
    <spb s="0">
      <v xml:space="preserve">Wikipedia	</v>
      <v xml:space="preserve">CC BY-SA 3.0	</v>
      <v xml:space="preserve">https://en.wikipedia.org/wiki/Dallas	</v>
      <v xml:space="preserve">https://creativecommons.org/licenses/by-sa/3.0	</v>
    </spb>
    <spb s="6">
      <v>1050</v>
      <v>1050</v>
      <v>1050</v>
      <v>1050</v>
      <v>1050</v>
      <v>1050</v>
      <v>1050</v>
      <v>1050</v>
      <v>1050</v>
      <v>1050</v>
    </spb>
    <spb s="0">
      <v xml:space="preserve">Wikipedia	</v>
      <v xml:space="preserve">CC BY-SA 3.0	</v>
      <v xml:space="preserve">https://en.wikipedia.org/wiki/Texas	</v>
      <v xml:space="preserve">https://creativecommons.org/licenses/by-sa/3.0	</v>
    </spb>
    <spb s="0">
      <v xml:space="preserve">Wikipedia	</v>
      <v xml:space="preserve">CC-BY-SA	</v>
      <v xml:space="preserve">http://en.wikipedia.org/wiki/Texas	</v>
      <v xml:space="preserve">http://creativecommons.org/licenses/by-sa/3.0/	</v>
    </spb>
    <spb s="0">
      <v xml:space="preserve">Wikipedia	US Census	US Census	</v>
      <v xml:space="preserve">CC-BY-SA			</v>
      <v xml:space="preserve">http://en.wikipedia.org/wiki/Texas	https://www.census.gov/popest/data/state/asrh/2014/files/SC-EST2014-AGESEX-CIV.csv	http://www.census.gov/quickfacts/table/WTN220212/48	</v>
      <v xml:space="preserve">http://creativecommons.org/licenses/by-sa/3.0/			</v>
    </spb>
    <spb s="13">
      <v>1052</v>
      <v>1052</v>
      <v>16</v>
      <v>1052</v>
      <v>1052</v>
      <v>1052</v>
      <v>1053</v>
      <v>1052</v>
      <v>16</v>
      <v>1052</v>
      <v>16</v>
      <v>1054</v>
      <v>1052</v>
      <v>16</v>
      <v>16</v>
      <v>16</v>
      <v>16</v>
      <v>1054</v>
      <v>16</v>
      <v>16</v>
      <v>16</v>
      <v>16</v>
      <v>16</v>
      <v>16</v>
      <v>16</v>
      <v>16</v>
      <v>16</v>
      <v>1054</v>
      <v>16</v>
      <v>16</v>
      <v>16</v>
      <v>16</v>
    </spb>
    <spb s="0">
      <v xml:space="preserve">Wikipedia	</v>
      <v xml:space="preserve">CC BY-SA 3.0	</v>
      <v xml:space="preserve">https://en.wikipedia.org/wiki/Houston	</v>
      <v xml:space="preserve">https://creativecommons.org/licenses/by-sa/3.0	</v>
    </spb>
    <spb s="6">
      <v>1056</v>
      <v>1056</v>
      <v>1056</v>
      <v>1056</v>
      <v>1056</v>
      <v>1056</v>
      <v>1056</v>
      <v>1056</v>
      <v>1056</v>
      <v>1056</v>
    </spb>
    <spb s="0">
      <v xml:space="preserve">Unitedstateszipcodes	</v>
      <v xml:space="preserve">	</v>
      <v xml:space="preserve">https://www.unitedstateszipcodes.org/75236/	</v>
      <v xml:space="preserve">	</v>
    </spb>
    <spb s="0">
      <v xml:space="preserve">Worldpostalcode	City-data	Unitedstateszipcodes	</v>
      <v xml:space="preserve">			</v>
      <v xml:space="preserve">https://worldpostalcode.com/united-states/texas/dallas	https://www.city-data.com/zips/75236.html	https://www.unitedstateszipcodes.org/75236/	</v>
      <v xml:space="preserve">			</v>
    </spb>
    <spb s="1">
      <v>1058</v>
      <v>1059</v>
      <v>1059</v>
    </spb>
    <spb s="0">
      <v xml:space="preserve">Unitedstateszipcodes	</v>
      <v xml:space="preserve">	</v>
      <v xml:space="preserve">https://www.unitedstateszipcodes.org/75482/	</v>
      <v xml:space="preserve">	</v>
    </spb>
    <spb s="0">
      <v xml:space="preserve">Worldpostalcode	City-data	Unitedstateszipcodes	</v>
      <v xml:space="preserve">			</v>
      <v xml:space="preserve">https://worldpostalcode.com/united-states/texas/hopkins	https://www.city-data.com/zips/75482.html	https://www.unitedstateszipcodes.org/75482/	</v>
      <v xml:space="preserve">			</v>
    </spb>
    <spb s="1">
      <v>1061</v>
      <v>1062</v>
      <v>1062</v>
    </spb>
    <spb s="0">
      <v xml:space="preserve">Wikipedia	</v>
      <v xml:space="preserve">CC BY-SA 3.0	</v>
      <v xml:space="preserve">https://en.wikipedia.org/wiki/Sulphur_Springs,_Texas	</v>
      <v xml:space="preserve">https://creativecommons.org/licenses/by-sa/3.0	</v>
    </spb>
    <spb s="6">
      <v>1064</v>
      <v>1064</v>
      <v>1064</v>
      <v>1064</v>
      <v>1064</v>
      <v>1064</v>
      <v>1064</v>
      <v>1064</v>
      <v>1064</v>
      <v>1064</v>
    </spb>
    <spb s="0">
      <v xml:space="preserve">Worldpostalcode	City-data	Unitedstateszipcodes	</v>
      <v xml:space="preserve">			</v>
      <v xml:space="preserve">https://worldpostalcode.com/united-states/texas/wood	https://www.city-data.com/zips/75494.html	https://www.unitedstateszipcodes.org/75494/	</v>
      <v xml:space="preserve">			</v>
    </spb>
    <spb s="1">
      <v>1066</v>
      <v>1066</v>
      <v>1066</v>
    </spb>
    <spb s="0">
      <v xml:space="preserve">Wikipedia	</v>
      <v xml:space="preserve">CC BY-SA 3.0	</v>
      <v xml:space="preserve">https://en.wikipedia.org/wiki/Winnsboro,_Texas	</v>
      <v xml:space="preserve">https://creativecommons.org/licenses/by-sa/3.0	</v>
    </spb>
    <spb s="6">
      <v>1068</v>
      <v>1068</v>
      <v>1068</v>
      <v>1068</v>
      <v>1068</v>
      <v>1068</v>
      <v>1068</v>
      <v>1068</v>
      <v>1068</v>
      <v>1068</v>
    </spb>
    <spb s="0">
      <v xml:space="preserve">Unitedstateszipcodes	</v>
      <v xml:space="preserve">	</v>
      <v xml:space="preserve">https://www.unitedstateszipcodes.org/75702/	</v>
      <v xml:space="preserve">	</v>
    </spb>
    <spb s="0">
      <v xml:space="preserve">Worldpostalcode	City-data	Unitedstateszipcodes	</v>
      <v xml:space="preserve">			</v>
      <v xml:space="preserve">https://worldpostalcode.com/united-states/texas/smith	https://www.city-data.com/zips/75702.html	https://www.unitedstateszipcodes.org/75702/	</v>
      <v xml:space="preserve">			</v>
    </spb>
    <spb s="1">
      <v>1070</v>
      <v>1071</v>
      <v>1071</v>
    </spb>
    <spb s="0">
      <v xml:space="preserve">Wikipedia	</v>
      <v xml:space="preserve">CC BY-SA 3.0	</v>
      <v xml:space="preserve">https://en.wikipedia.org/wiki/Tyler,_Texas	</v>
      <v xml:space="preserve">https://creativecommons.org/licenses/by-sa/3.0	</v>
    </spb>
    <spb s="6">
      <v>1073</v>
      <v>1073</v>
      <v>1073</v>
      <v>1073</v>
      <v>1073</v>
      <v>1073</v>
      <v>1073</v>
      <v>1073</v>
      <v>1073</v>
      <v>1073</v>
    </spb>
    <spb s="0">
      <v xml:space="preserve">Unitedstateszipcodes	</v>
      <v xml:space="preserve">	</v>
      <v xml:space="preserve">https://www.unitedstateszipcodes.org/76401/	</v>
      <v xml:space="preserve">	</v>
    </spb>
    <spb s="0">
      <v xml:space="preserve">Worldpostalcode	City-data	Unitedstateszipcodes	</v>
      <v xml:space="preserve">			</v>
      <v xml:space="preserve">https://worldpostalcode.com/united-states/texas/erath	https://www.city-data.com/zips/76401.html	https://www.unitedstateszipcodes.org/76401/	</v>
      <v xml:space="preserve">			</v>
    </spb>
    <spb s="1">
      <v>1075</v>
      <v>1076</v>
      <v>1076</v>
    </spb>
    <spb s="0">
      <v xml:space="preserve">Wikipedia	</v>
      <v xml:space="preserve">CC BY-SA 3.0	</v>
      <v xml:space="preserve">https://en.wikipedia.org/wiki/Stephenville,_Texas	</v>
      <v xml:space="preserve">https://creativecommons.org/licenses/by-sa/3.0	</v>
    </spb>
    <spb s="6">
      <v>1078</v>
      <v>1078</v>
      <v>1078</v>
      <v>1078</v>
      <v>1078</v>
      <v>1078</v>
      <v>1078</v>
      <v>1078</v>
      <v>1078</v>
      <v>1078</v>
    </spb>
    <spb s="0">
      <v xml:space="preserve">Unitedstateszipcodes	</v>
      <v xml:space="preserve">	</v>
      <v xml:space="preserve">https://www.unitedstateszipcodes.org/77003/	</v>
      <v xml:space="preserve">	</v>
    </spb>
    <spb s="0">
      <v xml:space="preserve">Worldpostalcode	City-data	Unitedstateszipcodes	</v>
      <v xml:space="preserve">			</v>
      <v xml:space="preserve">https://worldpostalcode.com/united-states/texas/harris	https://www.city-data.com/zips/77003.html	https://www.unitedstateszipcodes.org/77003/	</v>
      <v xml:space="preserve">			</v>
    </spb>
    <spb s="1">
      <v>1080</v>
      <v>1081</v>
      <v>1081</v>
    </spb>
    <spb s="0">
      <v xml:space="preserve">Sec	Unitedstateszipcodes	</v>
      <v xml:space="preserve">		</v>
      <v xml:space="preserve">https://www.sec.gov/cgi-bin/browse-edgar?action=getcompany&amp;CIK=0001399935	https://www.unitedstateszipcodes.org/77080/	</v>
      <v xml:space="preserve">		</v>
    </spb>
    <spb s="0">
      <v xml:space="preserve">Worldpostalcode	City-data	Sec	Unitedstateszipcodes	</v>
      <v xml:space="preserve">				</v>
      <v xml:space="preserve">https://worldpostalcode.com/united-states/texas/harris	https://www.city-data.com/zips/77080.html	https://www.sec.gov/cgi-bin/browse-edgar?action=getcompany&amp;CIK=0001399935	https://www.unitedstateszipcodes.org/77080/	</v>
      <v xml:space="preserve">				</v>
    </spb>
    <spb s="1">
      <v>1083</v>
      <v>1084</v>
      <v>1084</v>
    </spb>
    <spb s="0">
      <v xml:space="preserve">Unitedstateszipcodes	</v>
      <v xml:space="preserve">	</v>
      <v xml:space="preserve">https://www.unitedstateszipcodes.org/77833/	</v>
      <v xml:space="preserve">	</v>
    </spb>
    <spb s="0">
      <v xml:space="preserve">Worldpostalcode	City-data	Unitedstateszipcodes	</v>
      <v xml:space="preserve">			</v>
      <v xml:space="preserve">https://worldpostalcode.com/united-states/texas/washington	https://www.city-data.com/zips/77833.html	https://www.unitedstateszipcodes.org/77833/	</v>
      <v xml:space="preserve">			</v>
    </spb>
    <spb s="1">
      <v>1086</v>
      <v>1087</v>
      <v>1087</v>
    </spb>
    <spb s="0">
      <v xml:space="preserve">Wikipedia	</v>
      <v xml:space="preserve">CC BY-SA 3.0	</v>
      <v xml:space="preserve">https://en.wikipedia.org/wiki/Brenham,_Texas	</v>
      <v xml:space="preserve">https://creativecommons.org/licenses/by-sa/3.0	</v>
    </spb>
    <spb s="6">
      <v>1089</v>
      <v>1089</v>
      <v>1089</v>
      <v>1089</v>
      <v>1089</v>
      <v>1089</v>
      <v>1089</v>
      <v>1089</v>
      <v>1089</v>
      <v>1089</v>
    </spb>
    <spb s="0">
      <v xml:space="preserve">Worldpostalcode	City-data	Unitedstateszipcodes	</v>
      <v xml:space="preserve">			</v>
      <v xml:space="preserve">https://worldpostalcode.com/united-states/texas/hidalgo	https://www.city-data.com/zips/78557.html	https://www.unitedstateszipcodes.org/78557/	</v>
      <v xml:space="preserve">			</v>
    </spb>
    <spb s="1">
      <v>1091</v>
      <v>1091</v>
      <v>1091</v>
    </spb>
    <spb s="0">
      <v xml:space="preserve">Wikipedia	</v>
      <v xml:space="preserve">CC BY-SA 3.0	</v>
      <v xml:space="preserve">https://en.wikipedia.org/wiki/Hidalgo,_Texas	</v>
      <v xml:space="preserve">https://creativecommons.org/licenses/by-sa/3.0	</v>
    </spb>
    <spb s="6">
      <v>1093</v>
      <v>1093</v>
      <v>1093</v>
      <v>1093</v>
      <v>1093</v>
      <v>1093</v>
      <v>1093</v>
      <v>1093</v>
      <v>1093</v>
      <v>1093</v>
    </spb>
    <spb s="0">
      <v xml:space="preserve">Worldpostalcode	City-data	Unitedstateszipcodes	</v>
      <v xml:space="preserve">			</v>
      <v xml:space="preserve">https://worldpostalcode.com/united-states/texas/randall	https://www.city-data.com/zips/79015.html	https://www.unitedstateszipcodes.org/79015/	</v>
      <v xml:space="preserve">			</v>
    </spb>
    <spb s="1">
      <v>1095</v>
      <v>1095</v>
      <v>1095</v>
    </spb>
    <spb s="0">
      <v xml:space="preserve">Wikipedia	</v>
      <v xml:space="preserve">CC BY-SA 3.0	</v>
      <v xml:space="preserve">https://en.wikipedia.org/wiki/Canyon,_Texas	</v>
      <v xml:space="preserve">https://creativecommons.org/licenses/by-sa/3.0	</v>
    </spb>
    <spb s="6">
      <v>1097</v>
      <v>1097</v>
      <v>1097</v>
      <v>1097</v>
      <v>1097</v>
      <v>1097</v>
      <v>1097</v>
      <v>1097</v>
      <v>1097</v>
      <v>1097</v>
    </spb>
    <spb s="0">
      <v xml:space="preserve">Worldpostalcode	City-data	Unitedstateszipcodes	</v>
      <v xml:space="preserve">			</v>
      <v xml:space="preserve">https://worldpostalcode.com/united-states/texas/dallam	https://www.city-data.com/zips/79022.html	https://www.unitedstateszipcodes.org/79022/	</v>
      <v xml:space="preserve">			</v>
    </spb>
    <spb s="1">
      <v>1099</v>
      <v>1099</v>
      <v>1099</v>
    </spb>
    <spb s="0">
      <v xml:space="preserve">Wikipedia	</v>
      <v xml:space="preserve">CC BY-SA 3.0	</v>
      <v xml:space="preserve">https://en.wikipedia.org/wiki/Dalhart,_Texas	</v>
      <v xml:space="preserve">https://creativecommons.org/licenses/by-sa/3.0	</v>
    </spb>
    <spb s="6">
      <v>1101</v>
      <v>1101</v>
      <v>1101</v>
      <v>1101</v>
      <v>1101</v>
      <v>1101</v>
      <v>1101</v>
      <v>1101</v>
      <v>1101</v>
      <v>1101</v>
    </spb>
    <spb s="0">
      <v xml:space="preserve">Worldpostalcode	City-data	</v>
      <v xml:space="preserve">		</v>
      <v xml:space="preserve">https://worldpostalcode.com/united-states/texas/moore	https://www.city-data.com/zips/79029.html	</v>
      <v xml:space="preserve">		</v>
    </spb>
    <spb s="1">
      <v>1103</v>
      <v>1103</v>
      <v>1103</v>
    </spb>
    <spb s="0">
      <v xml:space="preserve">Wikipedia	</v>
      <v xml:space="preserve">CC BY-SA 3.0	</v>
      <v xml:space="preserve">https://en.wikipedia.org/wiki/Dumas,_Texas	</v>
      <v xml:space="preserve">https://creativecommons.org/licenses/by-sa/3.0	</v>
    </spb>
    <spb s="6">
      <v>1105</v>
      <v>1105</v>
      <v>1105</v>
      <v>1105</v>
      <v>1105</v>
      <v>1105</v>
      <v>1105</v>
      <v>1105</v>
      <v>1105</v>
      <v>1105</v>
    </spb>
    <spb s="0">
      <v xml:space="preserve">Unitedstateszipcodes	</v>
      <v xml:space="preserve">	</v>
      <v xml:space="preserve">https://www.unitedstateszipcodes.org/79107/	</v>
      <v xml:space="preserve">	</v>
    </spb>
    <spb s="0">
      <v xml:space="preserve">Worldpostalcode	City-data	Unitedstateszipcodes	</v>
      <v xml:space="preserve">			</v>
      <v xml:space="preserve">https://worldpostalcode.com/united-states/texas/potter	https://www.city-data.com/zips/79107.html	https://www.unitedstateszipcodes.org/79107/	</v>
      <v xml:space="preserve">			</v>
    </spb>
    <spb s="1">
      <v>1107</v>
      <v>1108</v>
      <v>1108</v>
    </spb>
    <spb s="0">
      <v xml:space="preserve">Wikipedia	</v>
      <v xml:space="preserve">CC BY-SA 3.0	</v>
      <v xml:space="preserve">https://en.wikipedia.org/wiki/Amarillo,_Texas	</v>
      <v xml:space="preserve">https://creativecommons.org/licenses/by-sa/3.0	</v>
    </spb>
    <spb s="6">
      <v>1110</v>
      <v>1110</v>
      <v>1110</v>
      <v>1110</v>
      <v>1110</v>
      <v>1110</v>
      <v>1110</v>
      <v>1110</v>
      <v>1110</v>
      <v>1110</v>
    </spb>
    <spb s="0">
      <v xml:space="preserve">Unitedstateszipcodes	</v>
      <v xml:space="preserve">	</v>
      <v xml:space="preserve">https://www.unitedstateszipcodes.org/79118/	</v>
      <v xml:space="preserve">	</v>
    </spb>
    <spb s="0">
      <v xml:space="preserve">Worldpostalcode	City-data	Unitedstateszipcodes	</v>
      <v xml:space="preserve">			</v>
      <v xml:space="preserve">https://worldpostalcode.com/united-states/texas/randall	https://www.city-data.com/zips/79118.html	https://www.unitedstateszipcodes.org/79118/	</v>
      <v xml:space="preserve">			</v>
    </spb>
    <spb s="1">
      <v>1112</v>
      <v>1113</v>
      <v>1113</v>
    </spb>
    <spb s="0">
      <v xml:space="preserve">Worldpostalcode	City-data	Unitedstateszipcodes	</v>
      <v xml:space="preserve">			</v>
      <v xml:space="preserve">https://worldpostalcode.com/united-states/texas/lamb	https://www.city-data.com/zips/79339.html	https://www.unitedstateszipcodes.org/79339/	</v>
      <v xml:space="preserve">			</v>
    </spb>
    <spb s="1">
      <v>1115</v>
      <v>1115</v>
      <v>1115</v>
    </spb>
    <spb s="0">
      <v xml:space="preserve">Wikipedia	</v>
      <v xml:space="preserve">CC BY-SA 3.0	</v>
      <v xml:space="preserve">https://en.wikipedia.org/wiki/Littlefield,_Texas	</v>
      <v xml:space="preserve">https://creativecommons.org/licenses/by-sa/3.0	</v>
    </spb>
    <spb s="6">
      <v>1117</v>
      <v>1117</v>
      <v>1117</v>
      <v>1117</v>
      <v>1117</v>
      <v>1117</v>
      <v>1117</v>
      <v>1117</v>
      <v>1117</v>
      <v>1117</v>
    </spb>
    <spb s="0">
      <v xml:space="preserve">City-data	</v>
      <v xml:space="preserve">	</v>
      <v xml:space="preserve">https://www.city-data.com/zips/79404.html	</v>
      <v xml:space="preserve">	</v>
    </spb>
    <spb s="0">
      <v xml:space="preserve">Worldpostalcode	City-data	</v>
      <v xml:space="preserve">		</v>
      <v xml:space="preserve">https://worldpostalcode.com/united-states/texas/lubbock	https://www.city-data.com/zips/79404.html	</v>
      <v xml:space="preserve">		</v>
    </spb>
    <spb s="1">
      <v>1119</v>
      <v>1120</v>
      <v>1120</v>
    </spb>
    <spb s="0">
      <v xml:space="preserve">Wikipedia	</v>
      <v xml:space="preserve">CC BY-SA 3.0	</v>
      <v xml:space="preserve">https://en.wikipedia.org/wiki/Lubbock,_Texas	</v>
      <v xml:space="preserve">https://creativecommons.org/licenses/by-sa/3.0	</v>
    </spb>
    <spb s="6">
      <v>1122</v>
      <v>1122</v>
      <v>1122</v>
      <v>1122</v>
      <v>1122</v>
      <v>1122</v>
      <v>1122</v>
      <v>1122</v>
      <v>1122</v>
      <v>1122</v>
    </spb>
    <spb s="0">
      <v xml:space="preserve">Unitedstateszipcodes	</v>
      <v xml:space="preserve">	</v>
      <v xml:space="preserve">https://www.unitedstateszipcodes.org/79415/	</v>
      <v xml:space="preserve">	</v>
    </spb>
    <spb s="0">
      <v xml:space="preserve">Worldpostalcode	City-data	Unitedstateszipcodes	</v>
      <v xml:space="preserve">			</v>
      <v xml:space="preserve">https://worldpostalcode.com/united-states/texas/lubbock	https://www.city-data.com/zips/79415.html	https://www.unitedstateszipcodes.org/79415/	</v>
      <v xml:space="preserve">			</v>
    </spb>
    <spb s="1">
      <v>1124</v>
      <v>1125</v>
      <v>1125</v>
    </spb>
    <spb s="0">
      <v xml:space="preserve">City-data	</v>
      <v xml:space="preserve">	</v>
      <v xml:space="preserve">https://www.city-data.com/zips/79903.html	</v>
      <v xml:space="preserve">	</v>
    </spb>
    <spb s="0">
      <v xml:space="preserve">Worldpostalcode	City-data	</v>
      <v xml:space="preserve">		</v>
      <v xml:space="preserve">https://worldpostalcode.com/united-states/texas/el-paso	https://www.city-data.com/zips/79903.html	</v>
      <v xml:space="preserve">		</v>
    </spb>
    <spb s="1">
      <v>1127</v>
      <v>1128</v>
      <v>1128</v>
    </spb>
    <spb s="0">
      <v xml:space="preserve">Wikipedia	</v>
      <v xml:space="preserve">CC BY-SA 3.0	</v>
      <v xml:space="preserve">https://en.wikipedia.org/wiki/El_Paso,_Texas	</v>
      <v xml:space="preserve">https://creativecommons.org/licenses/by-sa/3.0	</v>
    </spb>
    <spb s="6">
      <v>1130</v>
      <v>1130</v>
      <v>1130</v>
      <v>1130</v>
      <v>1130</v>
      <v>1130</v>
      <v>1130</v>
      <v>1130</v>
      <v>1130</v>
      <v>1130</v>
    </spb>
    <spb s="0">
      <v xml:space="preserve">Unitedstateszipcodes	</v>
      <v xml:space="preserve">	</v>
      <v xml:space="preserve">https://www.unitedstateszipcodes.org/79936/	</v>
      <v xml:space="preserve">	</v>
    </spb>
    <spb s="0">
      <v xml:space="preserve">Worldpostalcode	City-data	Unitedstateszipcodes	</v>
      <v xml:space="preserve">			</v>
      <v xml:space="preserve">https://worldpostalcode.com/united-states/texas/el-paso	https://www.city-data.com/zips/79936.html	https://www.unitedstateszipcodes.org/79936/	</v>
      <v xml:space="preserve">			</v>
    </spb>
    <spb s="1">
      <v>1132</v>
      <v>1133</v>
      <v>1133</v>
    </spb>
    <spb s="0">
      <v xml:space="preserve">Wikipedia	</v>
      <v xml:space="preserve">CC-BY-SA	</v>
      <v xml:space="preserve">http://en.wikipedia.org/wiki/St._Albert,_Ontario	</v>
      <v xml:space="preserve">http://creativecommons.org/licenses/by-sa/3.0/	</v>
    </spb>
    <spb s="0">
      <v xml:space="preserve">Wikipedia	</v>
      <v xml:space="preserve">CC BY-SA 3.0	</v>
      <v xml:space="preserve">https://wikipedia.org	</v>
      <v xml:space="preserve">https://creativecommons.org/licenses/by-sa/3.0	</v>
    </spb>
    <spb s="24">
      <v>1135</v>
      <v>1136</v>
      <v>1136</v>
      <v>1135</v>
      <v>1135</v>
      <v>1136</v>
      <v>1136</v>
      <v>1136</v>
    </spb>
    <spb s="7">
      <v>21</v>
      <v>Name</v>
      <v>LearnMoreOnLink</v>
    </spb>
    <spb s="28">
      <v>0</v>
      <v>0</v>
    </spb>
    <spb s="29">
      <v>3</v>
      <v>3</v>
      <v>1139</v>
      <v>3</v>
    </spb>
    <spb s="30">
      <v>1</v>
      <v>10</v>
    </spb>
    <spb s="0">
      <v xml:space="preserve">Wikipedia	</v>
      <v xml:space="preserve">CC BY-SA 3.0	</v>
      <v xml:space="preserve">https://en.wikipedia.org/wiki/United_Counties_of_Prescott_and_Russell	</v>
      <v xml:space="preserve">https://creativecommons.org/licenses/by-sa/3.0	</v>
    </spb>
    <spb s="0">
      <v xml:space="preserve">Wikipedia	</v>
      <v xml:space="preserve">CC-BY-SA	</v>
      <v xml:space="preserve">http://en.wikipedia.org/wiki/United_Counties_of_Prescott_and_Russell	</v>
      <v xml:space="preserve">http://creativecommons.org/licenses/by-sa/3.0/	</v>
    </spb>
    <spb s="31">
      <v>1142</v>
      <v>1142</v>
      <v>1142</v>
      <v>1143</v>
      <v>1142</v>
      <v>1142</v>
      <v>1142</v>
      <v>1142</v>
    </spb>
    <spb s="7">
      <v>22</v>
      <v>Name</v>
      <v>LearnMoreOnLink</v>
    </spb>
    <spb s="0">
      <v xml:space="preserve">Sec	Unitedstateszipcodes	</v>
      <v xml:space="preserve">		</v>
      <v xml:space="preserve">https://www.sec.gov/cgi-bin/browse-edgar?action=getcompany&amp;CIK=0001681622	https://www.unitedstateszipcodes.org/84104/	</v>
      <v xml:space="preserve">		</v>
    </spb>
    <spb s="0">
      <v xml:space="preserve">Worldpostalcode	City-data	Sec	Unitedstateszipcodes	</v>
      <v xml:space="preserve">				</v>
      <v xml:space="preserve">https://worldpostalcode.com/united-states/utah/salt-lake-city	https://www.city-data.com/zips/84104.html	https://www.sec.gov/cgi-bin/browse-edgar?action=getcompany&amp;CIK=0001681622	https://www.unitedstateszipcodes.org/84104/	</v>
      <v xml:space="preserve">				</v>
    </spb>
    <spb s="1">
      <v>1146</v>
      <v>1147</v>
      <v>1147</v>
    </spb>
    <spb s="0">
      <v xml:space="preserve">Wikipedia	</v>
      <v xml:space="preserve">CC BY-SA 3.0	</v>
      <v xml:space="preserve">https://en.wikipedia.org/wiki/Salt_Lake_City	</v>
      <v xml:space="preserve">https://creativecommons.org/licenses/by-sa/3.0	</v>
    </spb>
    <spb s="6">
      <v>1149</v>
      <v>1149</v>
      <v>1149</v>
      <v>1149</v>
      <v>1149</v>
      <v>1149</v>
      <v>1149</v>
      <v>1149</v>
      <v>1149</v>
      <v>1149</v>
    </spb>
    <spb s="0">
      <v xml:space="preserve">Wikipedia	</v>
      <v xml:space="preserve">CC BY-SA 3.0	</v>
      <v xml:space="preserve">https://en.wikipedia.org/wiki/Utah	</v>
      <v xml:space="preserve">https://creativecommons.org/licenses/by-sa/3.0	</v>
    </spb>
    <spb s="0">
      <v xml:space="preserve">Wikipedia	</v>
      <v xml:space="preserve">CC-BY-SA	</v>
      <v xml:space="preserve">http://en.wikipedia.org/wiki/Utah	</v>
      <v xml:space="preserve">http://creativecommons.org/licenses/by-sa/3.0/	</v>
    </spb>
    <spb s="0">
      <v xml:space="preserve">Wikipedia	US Census	US Census	</v>
      <v xml:space="preserve">CC-BY-SA			</v>
      <v xml:space="preserve">http://en.wikipedia.org/wiki/Utah	https://www.census.gov/popest/data/state/asrh/2014/files/SC-EST2014-AGESEX-CIV.csv	http://www.census.gov/quickfacts/table/WTN220212/49	</v>
      <v xml:space="preserve">http://creativecommons.org/licenses/by-sa/3.0/			</v>
    </spb>
    <spb s="13">
      <v>1151</v>
      <v>1151</v>
      <v>16</v>
      <v>1151</v>
      <v>1151</v>
      <v>1151</v>
      <v>1152</v>
      <v>1151</v>
      <v>16</v>
      <v>1151</v>
      <v>16</v>
      <v>1153</v>
      <v>1151</v>
      <v>16</v>
      <v>16</v>
      <v>16</v>
      <v>16</v>
      <v>1153</v>
      <v>16</v>
      <v>16</v>
      <v>16</v>
      <v>16</v>
      <v>16</v>
      <v>16</v>
      <v>16</v>
      <v>16</v>
      <v>16</v>
      <v>1153</v>
      <v>16</v>
      <v>16</v>
      <v>16</v>
      <v>16</v>
    </spb>
    <spb s="0">
      <v xml:space="preserve">Worldpostalcode	City-data	Unitedstateszipcodes	</v>
      <v xml:space="preserve">			</v>
      <v xml:space="preserve">https://worldpostalcode.com/united-states/utah/cache	https://www.city-data.com/zips/84319.html	https://www.unitedstateszipcodes.org/84319/	</v>
      <v xml:space="preserve">			</v>
    </spb>
    <spb s="1">
      <v>1155</v>
      <v>1155</v>
      <v>1155</v>
    </spb>
    <spb s="0">
      <v xml:space="preserve">Wikipedia	</v>
      <v xml:space="preserve">CC BY-SA 3.0	</v>
      <v xml:space="preserve">https://en.wikipedia.org/wiki/Hyrum,_Utah	</v>
      <v xml:space="preserve">https://creativecommons.org/licenses/by-sa/3.0	</v>
    </spb>
    <spb s="6">
      <v>1157</v>
      <v>1157</v>
      <v>1157</v>
      <v>1157</v>
      <v>1157</v>
      <v>1157</v>
      <v>1157</v>
      <v>1157</v>
      <v>1157</v>
      <v>1157</v>
    </spb>
    <spb s="0">
      <v xml:space="preserve">Worldpostalcode	Unitedstateszipcodes	</v>
      <v xml:space="preserve">		</v>
      <v xml:space="preserve">https://worldpostalcode.com/united-states/utah/cache	https://www.unitedstateszipcodes.org/84335/	</v>
      <v xml:space="preserve">		</v>
    </spb>
    <spb s="1">
      <v>1159</v>
      <v>1159</v>
      <v>1159</v>
    </spb>
    <spb s="0">
      <v xml:space="preserve">Wikipedia	</v>
      <v xml:space="preserve">CC BY-SA 3.0	</v>
      <v xml:space="preserve">https://en.wikipedia.org/wiki/Smithfield,_Utah	</v>
      <v xml:space="preserve">https://creativecommons.org/licenses/by-sa/3.0	</v>
    </spb>
    <spb s="6">
      <v>1161</v>
      <v>1161</v>
      <v>1161</v>
      <v>1161</v>
      <v>1161</v>
      <v>1161</v>
      <v>1161</v>
      <v>1161</v>
      <v>1161</v>
      <v>1161</v>
    </spb>
    <spb s="0">
      <v xml:space="preserve">Worldpostalcode	City-data	Unitedstateszipcodes	</v>
      <v xml:space="preserve">			</v>
      <v xml:space="preserve">https://worldpostalcode.com/united-states/utah/beaver	https://www.city-data.com/zips/84713.html	https://www.unitedstateszipcodes.org/84713/	</v>
      <v xml:space="preserve">			</v>
    </spb>
    <spb s="1">
      <v>1163</v>
      <v>1163</v>
      <v>1163</v>
    </spb>
    <spb s="0">
      <v xml:space="preserve">Wikipedia	</v>
      <v xml:space="preserve">CC BY-SA 3.0	</v>
      <v xml:space="preserve">https://en.wikipedia.org/wiki/Beaver,_Utah	</v>
      <v xml:space="preserve">https://creativecommons.org/licenses/by-sa/3.0	</v>
    </spb>
    <spb s="6">
      <v>1165</v>
      <v>1165</v>
      <v>1165</v>
      <v>1165</v>
      <v>1165</v>
      <v>1165</v>
      <v>1165</v>
      <v>1165</v>
      <v>1165</v>
      <v>1165</v>
    </spb>
    <spb s="0">
      <v xml:space="preserve">Unitedstateszipcodes	</v>
      <v xml:space="preserve">	</v>
      <v xml:space="preserve">https://www.unitedstateszipcodes.org/84720/	</v>
      <v xml:space="preserve">	</v>
    </spb>
    <spb s="0">
      <v xml:space="preserve">Worldpostalcode	City-data	Unitedstateszipcodes	</v>
      <v xml:space="preserve">			</v>
      <v xml:space="preserve">https://worldpostalcode.com/united-states/utah/iron	https://www.city-data.com/zips/84720.html	https://www.unitedstateszipcodes.org/84720/	</v>
      <v xml:space="preserve">			</v>
    </spb>
    <spb s="1">
      <v>1167</v>
      <v>1168</v>
      <v>1168</v>
    </spb>
    <spb s="0">
      <v xml:space="preserve">Wikipedia	</v>
      <v xml:space="preserve">CC BY-SA 3.0	</v>
      <v xml:space="preserve">https://en.wikipedia.org/wiki/Cedar_City,_Utah	</v>
      <v xml:space="preserve">https://creativecommons.org/licenses/by-sa/3.0	</v>
    </spb>
    <spb s="6">
      <v>1170</v>
      <v>1170</v>
      <v>1170</v>
      <v>1170</v>
      <v>1170</v>
      <v>1170</v>
      <v>1170</v>
      <v>1170</v>
      <v>1170</v>
      <v>1170</v>
    </spb>
    <spb s="0">
      <v xml:space="preserve">Sec	Unitedstateszipcodes	</v>
      <v xml:space="preserve">		</v>
      <v xml:space="preserve">https://www.sec.gov/cgi-bin/browse-edgar?action=getcompany&amp;CIK=0001134687	https://www.unitedstateszipcodes.org/05301/	</v>
      <v xml:space="preserve">		</v>
    </spb>
    <spb s="0">
      <v xml:space="preserve">Worldpostalcode	City-data	Sec	Unitedstateszipcodes	</v>
      <v xml:space="preserve">				</v>
      <v xml:space="preserve">https://worldpostalcode.com/united-states/vermont/windham	https://www.city-data.com/zips/05301.html	https://www.sec.gov/cgi-bin/browse-edgar?action=getcompany&amp;CIK=0001134687	https://www.unitedstateszipcodes.org/05301/	</v>
      <v xml:space="preserve">				</v>
    </spb>
    <spb s="1">
      <v>1172</v>
      <v>1173</v>
      <v>1173</v>
    </spb>
    <spb s="0">
      <v xml:space="preserve">Wikipedia	</v>
      <v xml:space="preserve">CC-BY-SA	</v>
      <v xml:space="preserve">http://en.wikipedia.org/wiki/Brattleboro,_Vermont	</v>
      <v xml:space="preserve">http://creativecommons.org/licenses/by-sa/3.0/	</v>
    </spb>
    <spb s="0">
      <v xml:space="preserve">Wikipedia	</v>
      <v xml:space="preserve">CC BY-SA 3.0	</v>
      <v xml:space="preserve">https://en.wikipedia.org/wiki/Brattleboro,_Vermont	</v>
      <v xml:space="preserve">https://creativecommons.org/licenses/by-sa/3.0	</v>
    </spb>
    <spb s="6">
      <v>1175</v>
      <v>1176</v>
      <v>1176</v>
      <v>1176</v>
      <v>1176</v>
      <v>1176</v>
      <v>1176</v>
      <v>1176</v>
      <v>1176</v>
      <v>1176</v>
    </spb>
    <spb s="0">
      <v xml:space="preserve">Wikipedia	</v>
      <v xml:space="preserve">CC BY-SA 3.0	</v>
      <v xml:space="preserve">https://en.wikipedia.org/wiki/Vermont	</v>
      <v xml:space="preserve">https://creativecommons.org/licenses/by-sa/3.0	</v>
    </spb>
    <spb s="0">
      <v xml:space="preserve">Wikipedia	</v>
      <v xml:space="preserve">CC-BY-SA	</v>
      <v xml:space="preserve">http://en.wikipedia.org/wiki/Vermont	</v>
      <v xml:space="preserve">http://creativecommons.org/licenses/by-sa/3.0/	</v>
    </spb>
    <spb s="0">
      <v xml:space="preserve">Wikipedia	US Census	US Census	</v>
      <v xml:space="preserve">CC-BY-SA			</v>
      <v xml:space="preserve">http://en.wikipedia.org/wiki/Vermont	https://www.census.gov/popest/data/state/asrh/2014/files/SC-EST2014-AGESEX-CIV.csv	http://www.census.gov/quickfacts/table/WTN220212/50	</v>
      <v xml:space="preserve">http://creativecommons.org/licenses/by-sa/3.0/			</v>
    </spb>
    <spb s="22">
      <v>1178</v>
      <v>1178</v>
      <v>16</v>
      <v>1178</v>
      <v>1178</v>
      <v>1178</v>
      <v>1179</v>
      <v>1178</v>
      <v>16</v>
      <v>1178</v>
      <v>16</v>
      <v>1180</v>
      <v>1178</v>
      <v>16</v>
      <v>16</v>
      <v>16</v>
      <v>16</v>
      <v>1180</v>
      <v>16</v>
      <v>16</v>
      <v>16</v>
      <v>16</v>
      <v>16</v>
      <v>16</v>
      <v>16</v>
      <v>16</v>
      <v>16</v>
      <v>1180</v>
      <v>16</v>
      <v>16</v>
      <v>16</v>
    </spb>
    <spb s="0">
      <v xml:space="preserve">Wikipedia	</v>
      <v xml:space="preserve">CC BY-SA 3.0	</v>
      <v xml:space="preserve">https://en.wikipedia.org/wiki/St._Albans_(city),_Vermont	</v>
      <v xml:space="preserve">https://creativecommons.org/licenses/by-sa/3.0	</v>
    </spb>
    <spb s="6">
      <v>1182</v>
      <v>1182</v>
      <v>1182</v>
      <v>1182</v>
      <v>1182</v>
      <v>1182</v>
      <v>1182</v>
      <v>1182</v>
      <v>1182</v>
      <v>1182</v>
    </spb>
    <spb s="0">
      <v xml:space="preserve">Wikipedia	</v>
      <v xml:space="preserve">CC BY-SA 3.0	</v>
      <v xml:space="preserve">https://en.wikipedia.org/wiki/Barre_(city),_Vermont	</v>
      <v xml:space="preserve">https://creativecommons.org/licenses/by-sa/3.0	</v>
    </spb>
    <spb s="6">
      <v>1184</v>
      <v>1184</v>
      <v>1184</v>
      <v>1184</v>
      <v>1184</v>
      <v>1184</v>
      <v>1184</v>
      <v>1184</v>
      <v>1184</v>
      <v>1184</v>
    </spb>
    <spb s="0">
      <v xml:space="preserve">Wikipedia	</v>
      <v xml:space="preserve">CC-BY-SA	</v>
      <v xml:space="preserve">http://en.wikipedia.org/wiki/Washington_County,_Vermont	</v>
      <v xml:space="preserve">http://creativecommons.org/licenses/by-sa/3.0/	</v>
    </spb>
    <spb s="0">
      <v xml:space="preserve">Wikipedia	</v>
      <v xml:space="preserve">CC BY-SA 3.0	</v>
      <v xml:space="preserve">https://en.wikipedia.org/wiki/Washington_County,_Vermont	</v>
      <v xml:space="preserve">https://creativecommons.org/licenses/by-sa/3.0	</v>
    </spb>
    <spb s="20">
      <v>1186</v>
      <v>1187</v>
      <v>1187</v>
      <v>1187</v>
      <v>1187</v>
      <v>1187</v>
      <v>1187</v>
      <v>1187</v>
    </spb>
    <spb s="7">
      <v>23</v>
      <v>Name</v>
      <v>LearnMoreOnLink</v>
    </spb>
    <spb s="0">
      <v xml:space="preserve">Worldpostalcode	City-data	</v>
      <v xml:space="preserve">		</v>
      <v xml:space="preserve">https://worldpostalcode.com/united-states/virginia/rockingham	https://www.city-data.com/zips/22841.html	</v>
      <v xml:space="preserve">		</v>
    </spb>
    <spb s="1">
      <v>1190</v>
      <v>1190</v>
      <v>1190</v>
    </spb>
    <spb s="0">
      <v xml:space="preserve">Wikipedia	</v>
      <v xml:space="preserve">CC BY-SA 3.0	</v>
      <v xml:space="preserve">https://en.wikipedia.org/wiki/Mount_Crawford,_Virginia	</v>
      <v xml:space="preserve">https://creativecommons.org/licenses/by-sa/3.0	</v>
    </spb>
    <spb s="6">
      <v>1192</v>
      <v>1192</v>
      <v>1192</v>
      <v>1192</v>
      <v>1192</v>
      <v>1192</v>
      <v>1192</v>
      <v>1192</v>
      <v>1192</v>
      <v>1192</v>
    </spb>
    <spb s="0">
      <v xml:space="preserve">Wikipedia	</v>
      <v xml:space="preserve">CC BY-SA 3.0	</v>
      <v xml:space="preserve">https://en.wikipedia.org/wiki/Virginia	</v>
      <v xml:space="preserve">https://creativecommons.org/licenses/by-sa/3.0	</v>
    </spb>
    <spb s="0">
      <v xml:space="preserve">Wikipedia	</v>
      <v xml:space="preserve">CC-BY-SA	</v>
      <v xml:space="preserve">http://en.wikipedia.org/wiki/Virginia	</v>
      <v xml:space="preserve">http://creativecommons.org/licenses/by-sa/3.0/	</v>
    </spb>
    <spb s="0">
      <v xml:space="preserve">Wikipedia	US Census	US Census	</v>
      <v xml:space="preserve">CC-BY-SA			</v>
      <v xml:space="preserve">http://en.wikipedia.org/wiki/Virginia	https://www.census.gov/popest/data/state/asrh/2014/files/SC-EST2014-AGESEX-CIV.csv	http://www.census.gov/quickfacts/table/WTN220212/51	</v>
      <v xml:space="preserve">http://creativecommons.org/licenses/by-sa/3.0/			</v>
    </spb>
    <spb s="13">
      <v>1194</v>
      <v>1194</v>
      <v>16</v>
      <v>1194</v>
      <v>1194</v>
      <v>1194</v>
      <v>1195</v>
      <v>1194</v>
      <v>16</v>
      <v>1194</v>
      <v>16</v>
      <v>1196</v>
      <v>1194</v>
      <v>16</v>
      <v>16</v>
      <v>16</v>
      <v>16</v>
      <v>1196</v>
      <v>16</v>
      <v>16</v>
      <v>16</v>
      <v>16</v>
      <v>16</v>
      <v>16</v>
      <v>16</v>
      <v>16</v>
      <v>16</v>
      <v>1196</v>
      <v>16</v>
      <v>16</v>
      <v>16</v>
      <v>16</v>
    </spb>
    <spb s="0">
      <v xml:space="preserve">Wikipedia	</v>
      <v xml:space="preserve">CC BY-SA 3.0	</v>
      <v xml:space="preserve">https://en.wikipedia.org/wiki/Verona,_Virginia	</v>
      <v xml:space="preserve">https://creativecommons.org/licenses/by-sa/3.0	</v>
    </spb>
    <spb s="6">
      <v>1198</v>
      <v>1198</v>
      <v>1198</v>
      <v>1198</v>
      <v>1198</v>
      <v>1198</v>
      <v>1198</v>
      <v>1198</v>
      <v>1198</v>
      <v>1198</v>
    </spb>
    <spb s="0">
      <v xml:space="preserve">Worldpostalcode	City-data	Sec	Unitedstateszipcodes	</v>
      <v xml:space="preserve">				</v>
      <v xml:space="preserve">https://worldpostalcode.com/united-states/virginia/lynchburg	https://www.city-data.com/zips/24501.html	https://www.sec.gov/cgi-bin/browse-edgar?action=getcompany&amp;CIK=0001313559	https://www.unitedstateszipcodes.org/24501/	</v>
      <v xml:space="preserve">				</v>
    </spb>
    <spb s="19">
      <v>1200</v>
      <v>1200</v>
    </spb>
    <spb s="0">
      <v xml:space="preserve">Wikipedia	</v>
      <v xml:space="preserve">CC-BY-SA	</v>
      <v xml:space="preserve">http://en.wikipedia.org/wiki/Court_House_Hill-Downtown_Historic_District	</v>
      <v xml:space="preserve">http://creativecommons.org/licenses/by-sa/3.0/	</v>
    </spb>
    <spb s="0">
      <v xml:space="preserve">Wikipedia	</v>
      <v xml:space="preserve">CC BY-SA 3.0	</v>
      <v xml:space="preserve">https://en.wikipedia.org/wiki/Court_House_Hill%E2%80%93Downtown_Historic_District	</v>
      <v xml:space="preserve">https://creativecommons.org/licenses/by-sa/3.0	</v>
    </spb>
    <spb s="32">
      <v>1202</v>
      <v>1203</v>
      <v>1203</v>
      <v>1203</v>
      <v>1203</v>
      <v>1203</v>
      <v>1203</v>
      <v>1203</v>
      <v>1203</v>
    </spb>
    <spb s="7">
      <v>24</v>
      <v>Name</v>
      <v>LearnMoreOnLink</v>
    </spb>
    <spb s="33">
      <v>square km</v>
    </spb>
    <spb s="0">
      <v xml:space="preserve">Sec	Unitedstateszipcodes	</v>
      <v xml:space="preserve">		</v>
      <v xml:space="preserve">https://www.sec.gov/cgi-bin/browse-edgar?action=getcompany&amp;CIK=0001908108	https://www.unitedstateszipcodes.org/98005/	</v>
      <v xml:space="preserve">		</v>
    </spb>
    <spb s="0">
      <v xml:space="preserve">Worldpostalcode	City-data	Sec	Unitedstateszipcodes	</v>
      <v xml:space="preserve">				</v>
      <v xml:space="preserve">https://worldpostalcode.com/united-states/washington/king	https://www.city-data.com/zips/98005.html	https://www.sec.gov/cgi-bin/browse-edgar?action=getcompany&amp;CIK=0001908108	https://www.unitedstateszipcodes.org/98005/	</v>
      <v xml:space="preserve">				</v>
    </spb>
    <spb s="1">
      <v>1207</v>
      <v>1208</v>
      <v>1208</v>
    </spb>
    <spb s="0">
      <v xml:space="preserve">Wikipedia	</v>
      <v xml:space="preserve">CC BY-SA 3.0	</v>
      <v xml:space="preserve">https://en.wikipedia.org/wiki/Bellevue,_Washington	</v>
      <v xml:space="preserve">https://creativecommons.org/licenses/by-sa/3.0	</v>
    </spb>
    <spb s="6">
      <v>1210</v>
      <v>1210</v>
      <v>1210</v>
      <v>1210</v>
      <v>1210</v>
      <v>1210</v>
      <v>1210</v>
      <v>1210</v>
      <v>1210</v>
      <v>1210</v>
    </spb>
    <spb s="0">
      <v xml:space="preserve">Wikipedia	</v>
      <v xml:space="preserve">CC BY-SA 3.0	</v>
      <v xml:space="preserve">https://en.wikipedia.org/wiki/Washington_(state)	</v>
      <v xml:space="preserve">https://creativecommons.org/licenses/by-sa/3.0	</v>
    </spb>
    <spb s="0">
      <v xml:space="preserve">Wikipedia	</v>
      <v xml:space="preserve">CC-BY-SA	</v>
      <v xml:space="preserve">http://en.wikipedia.org/wiki/Washington_(state)	</v>
      <v xml:space="preserve">http://creativecommons.org/licenses/by-sa/3.0/	</v>
    </spb>
    <spb s="0">
      <v xml:space="preserve">Wikipedia	US Census	Crunchbase	</v>
      <v xml:space="preserve">CC-BY-SA			</v>
      <v xml:space="preserve">http://en.wikipedia.org/wiki/Washington_(state)	https://www.census.gov/popest/data/state/asrh/2014/files/SC-EST2014-AGESEX-CIV.csv	https://www.crunchbase.com/organization/access-washington	</v>
      <v xml:space="preserve">http://creativecommons.org/licenses/by-sa/3.0/			</v>
    </spb>
    <spb s="13">
      <v>1212</v>
      <v>1212</v>
      <v>16</v>
      <v>1212</v>
      <v>1212</v>
      <v>1212</v>
      <v>1213</v>
      <v>1212</v>
      <v>16</v>
      <v>1212</v>
      <v>16</v>
      <v>1214</v>
      <v>1212</v>
      <v>16</v>
      <v>16</v>
      <v>16</v>
      <v>16</v>
      <v>1214</v>
      <v>16</v>
      <v>16</v>
      <v>16</v>
      <v>16</v>
      <v>16</v>
      <v>16</v>
      <v>16</v>
      <v>16</v>
      <v>16</v>
      <v>1214</v>
      <v>16</v>
      <v>16</v>
      <v>16</v>
      <v>16</v>
    </spb>
    <spb s="0">
      <v xml:space="preserve">Wikipedia	</v>
      <v xml:space="preserve">CC BY-SA 3.0	</v>
      <v xml:space="preserve">https://en.wikipedia.org/wiki/Seattle	</v>
      <v xml:space="preserve">https://creativecommons.org/licenses/by-sa/3.0	</v>
    </spb>
    <spb s="6">
      <v>1216</v>
      <v>1216</v>
      <v>1216</v>
      <v>1216</v>
      <v>1216</v>
      <v>1216</v>
      <v>1216</v>
      <v>1216</v>
      <v>1216</v>
      <v>1216</v>
    </spb>
    <spb s="0">
      <v xml:space="preserve">Sec	Unitedstateszipcodes	</v>
      <v xml:space="preserve">		</v>
      <v xml:space="preserve">https://www.sec.gov/cgi-bin/browse-edgar?action=getcompany&amp;CIK=0001559172	https://www.unitedstateszipcodes.org/98118/	</v>
      <v xml:space="preserve">		</v>
    </spb>
    <spb s="0">
      <v xml:space="preserve">Worldpostalcode	City-data	Sec	Unitedstateszipcodes	</v>
      <v xml:space="preserve">				</v>
      <v xml:space="preserve">https://worldpostalcode.com/united-states/washington/seattle	https://www.city-data.com/zips/98118.html	https://www.sec.gov/cgi-bin/browse-edgar?action=getcompany&amp;CIK=0001559172	https://www.unitedstateszipcodes.org/98118/	</v>
      <v xml:space="preserve">				</v>
    </spb>
    <spb s="1">
      <v>1218</v>
      <v>1219</v>
      <v>1219</v>
    </spb>
    <spb s="0">
      <v xml:space="preserve">Sec	Unitedstateszipcodes	</v>
      <v xml:space="preserve">		</v>
      <v xml:space="preserve">https://www.sec.gov/cgi-bin/browse-edgar?action=getcompany&amp;CIK=0001616134	https://www.unitedstateszipcodes.org/98264/	</v>
      <v xml:space="preserve">		</v>
    </spb>
    <spb s="0">
      <v xml:space="preserve">Worldpostalcode	City-data	Sec	Unitedstateszipcodes	</v>
      <v xml:space="preserve">				</v>
      <v xml:space="preserve">https://worldpostalcode.com/united-states/washington/whatcom	https://www.city-data.com/zips/98264.html	https://www.sec.gov/cgi-bin/browse-edgar?action=getcompany&amp;CIK=0001616134	https://www.unitedstateszipcodes.org/98264/	</v>
      <v xml:space="preserve">				</v>
    </spb>
    <spb s="1">
      <v>1221</v>
      <v>1222</v>
      <v>1222</v>
    </spb>
    <spb s="0">
      <v xml:space="preserve">Wikipedia	</v>
      <v xml:space="preserve">CC BY-SA 3.0	</v>
      <v xml:space="preserve">https://en.wikipedia.org/wiki/Lynden,_Washington	</v>
      <v xml:space="preserve">https://creativecommons.org/licenses/by-sa/3.0	</v>
    </spb>
    <spb s="6">
      <v>1224</v>
      <v>1224</v>
      <v>1224</v>
      <v>1224</v>
      <v>1224</v>
      <v>1224</v>
      <v>1224</v>
      <v>1224</v>
      <v>1224</v>
      <v>1224</v>
    </spb>
    <spb s="0">
      <v xml:space="preserve">Unitedstateszipcodes	</v>
      <v xml:space="preserve">	</v>
      <v xml:space="preserve">https://www.unitedstateszipcodes.org/98532/	</v>
      <v xml:space="preserve">	</v>
    </spb>
    <spb s="0">
      <v xml:space="preserve">Worldpostalcode	City-data	Unitedstateszipcodes	</v>
      <v xml:space="preserve">			</v>
      <v xml:space="preserve">https://worldpostalcode.com/united-states/washington/lewis	https://www.city-data.com/zips/98532.html	https://www.unitedstateszipcodes.org/98532/	</v>
      <v xml:space="preserve">			</v>
    </spb>
    <spb s="1">
      <v>1226</v>
      <v>1227</v>
      <v>1227</v>
    </spb>
    <spb s="0">
      <v xml:space="preserve">Wikipedia	</v>
      <v xml:space="preserve">CC BY-SA 3.0	</v>
      <v xml:space="preserve">https://en.wikipedia.org/wiki/Chehalis,_Washington	</v>
      <v xml:space="preserve">https://creativecommons.org/licenses/by-sa/3.0	</v>
    </spb>
    <spb s="6">
      <v>1229</v>
      <v>1229</v>
      <v>1229</v>
      <v>1229</v>
      <v>1229</v>
      <v>1229</v>
      <v>1229</v>
      <v>1229</v>
      <v>1229</v>
      <v>1229</v>
    </spb>
    <spb s="0">
      <v xml:space="preserve">Worldpostalcode	Unitedstateszipcodes	</v>
      <v xml:space="preserve">		</v>
      <v xml:space="preserve">https://worldpostalcode.com/united-states/washington/clark	https://www.unitedstateszipcodes.org/98604/	</v>
      <v xml:space="preserve">		</v>
    </spb>
    <spb s="1">
      <v>1231</v>
      <v>1231</v>
      <v>1231</v>
    </spb>
    <spb s="0">
      <v xml:space="preserve">Wikipedia	</v>
      <v xml:space="preserve">CC BY-SA 3.0	</v>
      <v xml:space="preserve">https://en.wikipedia.org/wiki/Battle_Ground,_Washington	</v>
      <v xml:space="preserve">https://creativecommons.org/licenses/by-sa/3.0	</v>
    </spb>
    <spb s="6">
      <v>1233</v>
      <v>1233</v>
      <v>1233</v>
      <v>1233</v>
      <v>1233</v>
      <v>1233</v>
      <v>1233</v>
      <v>1233</v>
      <v>1233</v>
      <v>1233</v>
    </spb>
    <spb s="0">
      <v xml:space="preserve">Worldpostalcode	City-data	</v>
      <v xml:space="preserve">		</v>
      <v xml:space="preserve">https://worldpostalcode.com/united-states/washington/grant	https://www.city-data.com/zips/98857.html	</v>
      <v xml:space="preserve">		</v>
    </spb>
    <spb s="1">
      <v>1235</v>
      <v>1235</v>
      <v>1235</v>
    </spb>
    <spb s="0">
      <v xml:space="preserve">Wikipedia	</v>
      <v xml:space="preserve">CC BY-SA 3.0	</v>
      <v xml:space="preserve">https://en.wikipedia.org/wiki/Warden,_Washington	</v>
      <v xml:space="preserve">https://creativecommons.org/licenses/by-sa/3.0	</v>
    </spb>
    <spb s="6">
      <v>1237</v>
      <v>1237</v>
      <v>1237</v>
      <v>1237</v>
      <v>1237</v>
      <v>1237</v>
      <v>1237</v>
      <v>1237</v>
      <v>1237</v>
      <v>1237</v>
    </spb>
    <spb s="0">
      <v xml:space="preserve">Worldpostalcode	City-data	Unitedstateszipcodes	</v>
      <v xml:space="preserve">			</v>
      <v xml:space="preserve">https://worldpostalcode.com/united-states/washington/yakima	https://www.city-data.com/zips/98944.html	https://www.unitedstateszipcodes.org/98944/	</v>
      <v xml:space="preserve">			</v>
    </spb>
    <spb s="1">
      <v>1239</v>
      <v>1239</v>
      <v>1239</v>
    </spb>
    <spb s="0">
      <v xml:space="preserve">Wikipedia	</v>
      <v xml:space="preserve">CC BY-SA 3.0	</v>
      <v xml:space="preserve">https://en.wikipedia.org/wiki/Sunnyside,_Washington	</v>
      <v xml:space="preserve">https://creativecommons.org/licenses/by-sa/3.0	</v>
    </spb>
    <spb s="6">
      <v>1241</v>
      <v>1241</v>
      <v>1241</v>
      <v>1241</v>
      <v>1241</v>
      <v>1241</v>
      <v>1241</v>
      <v>1241</v>
      <v>1241</v>
      <v>1241</v>
    </spb>
    <spb s="0">
      <v xml:space="preserve">Unitedstateszipcodes	</v>
      <v xml:space="preserve">	</v>
      <v xml:space="preserve">https://www.unitedstateszipcodes.org/99207/	</v>
      <v xml:space="preserve">	</v>
    </spb>
    <spb s="0">
      <v xml:space="preserve">Worldpostalcode	City-data	Unitedstateszipcodes	</v>
      <v xml:space="preserve">			</v>
      <v xml:space="preserve">https://worldpostalcode.com/united-states/washington/spokane	https://www.city-data.com/zips/99207.html	https://www.unitedstateszipcodes.org/99207/	</v>
      <v xml:space="preserve">			</v>
    </spb>
    <spb s="1">
      <v>1243</v>
      <v>1244</v>
      <v>1244</v>
    </spb>
    <spb s="0">
      <v xml:space="preserve">Wikipedia	</v>
      <v xml:space="preserve">CC BY-SA 3.0	</v>
      <v xml:space="preserve">https://en.wikipedia.org/wiki/Spokane,_Washington	</v>
      <v xml:space="preserve">https://creativecommons.org/licenses/by-sa/3.0	</v>
    </spb>
    <spb s="6">
      <v>1246</v>
      <v>1246</v>
      <v>1246</v>
      <v>1246</v>
      <v>1246</v>
      <v>1246</v>
      <v>1246</v>
      <v>1246</v>
      <v>1246</v>
      <v>1246</v>
    </spb>
    <spb s="0">
      <v xml:space="preserve">Unitedstateszipcodes	</v>
      <v xml:space="preserve">	</v>
      <v xml:space="preserve">https://www.unitedstateszipcodes.org/05678/	</v>
      <v xml:space="preserve">	</v>
    </spb>
    <spb s="0">
      <v xml:space="preserve">Worldpostalcode	City-data	Unitedstateszipcodes	</v>
      <v xml:space="preserve">			</v>
      <v xml:space="preserve">https://worldpostalcode.com/united-states/vermont/washington	https://www.city-data.com/zips/05678.html	https://www.unitedstateszipcodes.org/05678/	</v>
      <v xml:space="preserve">			</v>
    </spb>
    <spb s="1">
      <v>1248</v>
      <v>1249</v>
      <v>1249</v>
    </spb>
    <spb s="0">
      <v xml:space="preserve">Wikipedia	</v>
      <v xml:space="preserve">CC BY-SA 3.0	</v>
      <v xml:space="preserve">https://en.wikipedia.org/wiki/Graniteville,_Vermont	</v>
      <v xml:space="preserve">https://creativecommons.org/licenses/by-sa/3.0	</v>
    </spb>
    <spb s="6">
      <v>1251</v>
      <v>1251</v>
      <v>1251</v>
      <v>1251</v>
      <v>1251</v>
      <v>1251</v>
      <v>1251</v>
      <v>1251</v>
      <v>1251</v>
      <v>1251</v>
    </spb>
    <spb s="0">
      <v xml:space="preserve">Unitedstateszipcodes	</v>
      <v xml:space="preserve">	</v>
      <v xml:space="preserve">https://www.unitedstateszipcodes.org/25302/	</v>
      <v xml:space="preserve">	</v>
    </spb>
    <spb s="0">
      <v xml:space="preserve">Worldpostalcode	City-data	Unitedstateszipcodes	</v>
      <v xml:space="preserve">			</v>
      <v xml:space="preserve">https://worldpostalcode.com/united-states/west-virginia/kanawha	https://www.city-data.com/zips/25302.html	https://www.unitedstateszipcodes.org/25302/	</v>
      <v xml:space="preserve">			</v>
    </spb>
    <spb s="1">
      <v>1253</v>
      <v>1254</v>
      <v>1254</v>
    </spb>
    <spb s="0">
      <v xml:space="preserve">Wikipedia	</v>
      <v xml:space="preserve">CC BY-SA 3.0	</v>
      <v xml:space="preserve">https://en.wikipedia.org/wiki/Charleston,_West_Virginia	</v>
      <v xml:space="preserve">https://creativecommons.org/licenses/by-sa/3.0	</v>
    </spb>
    <spb s="6">
      <v>1256</v>
      <v>1256</v>
      <v>1256</v>
      <v>1256</v>
      <v>1256</v>
      <v>1256</v>
      <v>1256</v>
      <v>1256</v>
      <v>1256</v>
      <v>1256</v>
    </spb>
    <spb s="0">
      <v xml:space="preserve">Wikipedia	</v>
      <v xml:space="preserve">CC-BY-SA	</v>
      <v xml:space="preserve">http://en.wikipedia.org/wiki/Belgium_(town),_Wisconsin	</v>
      <v xml:space="preserve">http://creativecommons.org/licenses/by-sa/3.0/	</v>
    </spb>
    <spb s="0">
      <v xml:space="preserve">Wikipedia	</v>
      <v xml:space="preserve">CC BY-SA 3.0	</v>
      <v xml:space="preserve">https://en.wikipedia.org/wiki/Belgium_(town),_Wisconsin	</v>
      <v xml:space="preserve">https://creativecommons.org/licenses/by-sa/3.0	</v>
    </spb>
    <spb s="6">
      <v>1258</v>
      <v>1259</v>
      <v>1259</v>
      <v>1259</v>
      <v>1259</v>
      <v>1259</v>
      <v>1259</v>
      <v>1259</v>
      <v>1259</v>
      <v>1259</v>
    </spb>
    <spb s="0">
      <v xml:space="preserve">Wikipedia	</v>
      <v xml:space="preserve">CC BY-SA 3.0	</v>
      <v xml:space="preserve">https://en.wikipedia.org/wiki/Wisconsin	</v>
      <v xml:space="preserve">https://creativecommons.org/licenses/by-sa/3.0	</v>
    </spb>
    <spb s="0">
      <v xml:space="preserve">Wikipedia	</v>
      <v xml:space="preserve">CC-BY-SA	</v>
      <v xml:space="preserve">http://en.wikipedia.org/wiki/Wisconsin	</v>
      <v xml:space="preserve">http://creativecommons.org/licenses/by-sa/3.0/	</v>
    </spb>
    <spb s="0">
      <v xml:space="preserve">Wikipedia	US Census	US Census	</v>
      <v xml:space="preserve">CC-BY-SA			</v>
      <v xml:space="preserve">http://en.wikipedia.org/wiki/Wisconsin	https://www.census.gov/popest/data/state/asrh/2014/files/SC-EST2014-AGESEX-CIV.csv	http://www.census.gov/quickfacts/table/VET605214/55	</v>
      <v xml:space="preserve">http://creativecommons.org/licenses/by-sa/3.0/			</v>
    </spb>
    <spb s="13">
      <v>1261</v>
      <v>1261</v>
      <v>16</v>
      <v>1261</v>
      <v>1261</v>
      <v>1261</v>
      <v>1262</v>
      <v>1261</v>
      <v>16</v>
      <v>1261</v>
      <v>16</v>
      <v>1263</v>
      <v>1261</v>
      <v>16</v>
      <v>16</v>
      <v>16</v>
      <v>16</v>
      <v>1263</v>
      <v>16</v>
      <v>16</v>
      <v>16</v>
      <v>16</v>
      <v>16</v>
      <v>16</v>
      <v>16</v>
      <v>16</v>
      <v>16</v>
      <v>1263</v>
      <v>16</v>
      <v>16</v>
      <v>16</v>
      <v>16</v>
    </spb>
    <spb s="0">
      <v xml:space="preserve">Sec	</v>
      <v xml:space="preserve">	</v>
      <v xml:space="preserve">https://www.sec.gov/cgi-bin/browse-edgar?action=getcompany&amp;CIK=0001008895	</v>
      <v xml:space="preserve">	</v>
    </spb>
    <spb s="19">
      <v>1265</v>
      <v>1265</v>
    </spb>
    <spb s="0">
      <v xml:space="preserve">Wikipedia	</v>
      <v xml:space="preserve">CC-BY-SA	</v>
      <v xml:space="preserve">http://en.wikipedia.org/wiki/Cedarburg_(town),_Wisconsin	</v>
      <v xml:space="preserve">http://creativecommons.org/licenses/by-sa/3.0/	</v>
    </spb>
    <spb s="0">
      <v xml:space="preserve">Wikipedia	</v>
      <v xml:space="preserve">CC BY-SA 3.0	</v>
      <v xml:space="preserve">https://en.wikipedia.org/wiki/Cedarburg_(town),_Wisconsin	</v>
      <v xml:space="preserve">https://creativecommons.org/licenses/by-sa/3.0	</v>
    </spb>
    <spb s="6">
      <v>1267</v>
      <v>1268</v>
      <v>1268</v>
      <v>1268</v>
      <v>1268</v>
      <v>1268</v>
      <v>1268</v>
      <v>1268</v>
      <v>1268</v>
      <v>1268</v>
    </spb>
    <spb s="0">
      <v xml:space="preserve">Worldpostalcode	City-data	</v>
      <v xml:space="preserve">		</v>
      <v xml:space="preserve">https://worldpostalcode.com/united-states/wisconsin/manitowoc	https://www.city-data.com/zips/53042.html	</v>
      <v xml:space="preserve">		</v>
    </spb>
    <spb s="1">
      <v>1270</v>
      <v>1270</v>
      <v>1270</v>
    </spb>
    <spb s="0">
      <v xml:space="preserve">Wikipedia	</v>
      <v xml:space="preserve">CC BY-SA 3.0	</v>
      <v xml:space="preserve">https://en.wikipedia.org/wiki/Kiel,_Wisconsin	</v>
      <v xml:space="preserve">https://creativecommons.org/licenses/by-sa/3.0	</v>
    </spb>
    <spb s="6">
      <v>1272</v>
      <v>1272</v>
      <v>1272</v>
      <v>1272</v>
      <v>1272</v>
      <v>1272</v>
      <v>1272</v>
      <v>1272</v>
      <v>1272</v>
      <v>1272</v>
    </spb>
    <spb s="0">
      <v xml:space="preserve">Wikipedia	</v>
      <v xml:space="preserve">CC BY-SA 3.0	</v>
      <v xml:space="preserve">https://en.wikipedia.org/wiki/Lomira,_Wisconsin	</v>
      <v xml:space="preserve">https://creativecommons.org/licenses/by-sa/3.0	</v>
    </spb>
    <spb s="6">
      <v>1274</v>
      <v>1274</v>
      <v>1274</v>
      <v>1274</v>
      <v>1274</v>
      <v>1274</v>
      <v>1274</v>
      <v>1274</v>
      <v>1274</v>
      <v>1274</v>
    </spb>
    <spb s="0">
      <v xml:space="preserve">Wikipedia	</v>
      <v xml:space="preserve">CC BY-SA 3.0	</v>
      <v xml:space="preserve">https://en.wikipedia.org/wiki/Plymouth,_Wisconsin	</v>
      <v xml:space="preserve">https://creativecommons.org/licenses/by-sa/3.0	</v>
    </spb>
    <spb s="6">
      <v>1276</v>
      <v>1276</v>
      <v>1276</v>
      <v>1276</v>
      <v>1276</v>
      <v>1276</v>
      <v>1276</v>
      <v>1276</v>
      <v>1276</v>
      <v>1276</v>
    </spb>
    <spb s="0">
      <v xml:space="preserve">Worldpostalcode	Unitedstateszipcodes	</v>
      <v xml:space="preserve">		</v>
      <v xml:space="preserve">https://worldpostalcode.com/united-states/wisconsin/dodge	https://www.unitedstateszipcodes.org/53078/	</v>
      <v xml:space="preserve">		</v>
    </spb>
    <spb s="0">
      <v xml:space="preserve">Worldpostalcode	City-data	Unitedstateszipcodes	</v>
      <v xml:space="preserve">			</v>
      <v xml:space="preserve">https://worldpostalcode.com/united-states/wisconsin/dodge	https://www.city-data.com/zips/53078.html	https://www.unitedstateszipcodes.org/53078/	</v>
      <v xml:space="preserve">			</v>
    </spb>
    <spb s="1">
      <v>1278</v>
      <v>1279</v>
      <v>1279</v>
    </spb>
    <spb s="0">
      <v xml:space="preserve">Wikipedia	</v>
      <v xml:space="preserve">CC-BY-SA	</v>
      <v xml:space="preserve">http://en.wikipedia.org/wiki/Rubicon,_Wisconsin	</v>
      <v xml:space="preserve">http://creativecommons.org/licenses/by-sa/3.0/	</v>
    </spb>
    <spb s="0">
      <v xml:space="preserve">Wikipedia	</v>
      <v xml:space="preserve">CC BY-SA 3.0	</v>
      <v xml:space="preserve">https://en.wikipedia.org/wiki/Rubicon,_Wisconsin	</v>
      <v xml:space="preserve">https://creativecommons.org/licenses/by-sa/3.0	</v>
    </spb>
    <spb s="6">
      <v>1281</v>
      <v>1282</v>
      <v>1282</v>
      <v>1282</v>
      <v>1282</v>
      <v>1282</v>
      <v>1282</v>
      <v>1282</v>
      <v>1282</v>
      <v>1282</v>
    </spb>
    <spb s="0">
      <v xml:space="preserve">Sec	</v>
      <v xml:space="preserve">	</v>
      <v xml:space="preserve">https://www.sec.gov/cgi-bin/browse-edgar?action=getcompany&amp;CIK=0001553326	</v>
      <v xml:space="preserve">	</v>
    </spb>
    <spb s="1">
      <v>1284</v>
      <v>1284</v>
      <v>1284</v>
    </spb>
    <spb s="0">
      <v xml:space="preserve">Wikipedia	</v>
      <v xml:space="preserve">CC BY-SA 3.0	</v>
      <v xml:space="preserve">https://en.wikipedia.org/wiki/West_Bend,_Wisconsin	</v>
      <v xml:space="preserve">https://creativecommons.org/licenses/by-sa/3.0	</v>
    </spb>
    <spb s="6">
      <v>1286</v>
      <v>1286</v>
      <v>1286</v>
      <v>1286</v>
      <v>1286</v>
      <v>1286</v>
      <v>1286</v>
      <v>1286</v>
      <v>1286</v>
      <v>1286</v>
    </spb>
    <spb s="0">
      <v xml:space="preserve">Sec	</v>
      <v xml:space="preserve">	</v>
      <v xml:space="preserve">https://www.sec.gov/cgi-bin/browse-edgar?action=getcompany&amp;CIK=0001846786	</v>
      <v xml:space="preserve">	</v>
    </spb>
    <spb s="1">
      <v>1288</v>
      <v>1288</v>
      <v>1288</v>
    </spb>
    <spb s="0">
      <v xml:space="preserve">Wikipedia	</v>
      <v xml:space="preserve">CC BY-SA 3.0	</v>
      <v xml:space="preserve">https://en.wikipedia.org/wiki/Waukesha,_Wisconsin	</v>
      <v xml:space="preserve">https://creativecommons.org/licenses/by-sa/3.0	</v>
    </spb>
    <spb s="6">
      <v>1290</v>
      <v>1290</v>
      <v>1290</v>
      <v>1290</v>
      <v>1290</v>
      <v>1290</v>
      <v>1290</v>
      <v>1290</v>
      <v>1290</v>
      <v>1290</v>
    </spb>
    <spb s="0">
      <v xml:space="preserve">City-data	</v>
      <v xml:space="preserve">	</v>
      <v xml:space="preserve">https://www.city-data.com/zips/53190.html	</v>
      <v xml:space="preserve">	</v>
    </spb>
    <spb s="0">
      <v xml:space="preserve">Worldpostalcode	City-data	</v>
      <v xml:space="preserve">		</v>
      <v xml:space="preserve">https://worldpostalcode.com/united-states/wisconsin/walworth	https://www.city-data.com/zips/53190.html	</v>
      <v xml:space="preserve">		</v>
    </spb>
    <spb s="1">
      <v>1292</v>
      <v>1293</v>
      <v>1293</v>
    </spb>
    <spb s="0">
      <v xml:space="preserve">Wikipedia	</v>
      <v xml:space="preserve">CC BY-SA 3.0	</v>
      <v xml:space="preserve">https://en.wikipedia.org/wiki/Whitewater,_Wisconsin	</v>
      <v xml:space="preserve">https://creativecommons.org/licenses/by-sa/3.0	</v>
    </spb>
    <spb s="6">
      <v>1295</v>
      <v>1295</v>
      <v>1295</v>
      <v>1295</v>
      <v>1295</v>
      <v>1295</v>
      <v>1295</v>
      <v>1295</v>
      <v>1295</v>
      <v>1295</v>
    </spb>
    <spb s="0">
      <v xml:space="preserve">Worldpostalcode	City-data	</v>
      <v xml:space="preserve">		</v>
      <v xml:space="preserve">https://worldpostalcode.com/united-states/wisconsin/lafayette	https://www.city-data.com/zips/53510.html	</v>
      <v xml:space="preserve">		</v>
    </spb>
    <spb s="1">
      <v>1297</v>
      <v>1297</v>
      <v>1297</v>
    </spb>
    <spb s="0">
      <v xml:space="preserve">Wikipedia	</v>
      <v xml:space="preserve">CC-BY-SA	</v>
      <v xml:space="preserve">http://en.wikipedia.org/wiki/Belmont,_Portage_County,_Wisconsin	</v>
      <v xml:space="preserve">http://creativecommons.org/licenses/by-sa/3.0/	</v>
    </spb>
    <spb s="0">
      <v xml:space="preserve">Wikipedia	</v>
      <v xml:space="preserve">CC BY-SA 3.0	</v>
      <v xml:space="preserve">https://en.wikipedia.org/wiki/Belmont,_Portage_County,_Wisconsin	</v>
      <v xml:space="preserve">https://creativecommons.org/licenses/by-sa/3.0	</v>
    </spb>
    <spb s="6">
      <v>1299</v>
      <v>1300</v>
      <v>1300</v>
      <v>1300</v>
      <v>1300</v>
      <v>1300</v>
      <v>1300</v>
      <v>1300</v>
      <v>1300</v>
      <v>1300</v>
    </spb>
    <spb s="0">
      <v xml:space="preserve">Worldpostalcode	City-data	</v>
      <v xml:space="preserve">		</v>
      <v xml:space="preserve">https://worldpostalcode.com/united-states/wisconsin/green	https://www.city-data.com/zips/53550.html	</v>
      <v xml:space="preserve">		</v>
    </spb>
    <spb s="1">
      <v>1302</v>
      <v>1302</v>
      <v>1302</v>
    </spb>
    <spb s="0">
      <v xml:space="preserve">Wikipedia	</v>
      <v xml:space="preserve">CC BY-SA 3.0	</v>
      <v xml:space="preserve">https://en.wikipedia.org/wiki/Juda,_Wisconsin	</v>
      <v xml:space="preserve">https://creativecommons.org/licenses/by-sa/3.0	</v>
    </spb>
    <spb s="6">
      <v>1304</v>
      <v>1304</v>
      <v>1304</v>
      <v>1304</v>
      <v>1304</v>
      <v>1304</v>
      <v>1304</v>
      <v>1304</v>
      <v>1304</v>
      <v>1304</v>
    </spb>
    <spb s="0">
      <v xml:space="preserve">Worldpostalcode	City-data	</v>
      <v xml:space="preserve">		</v>
      <v xml:space="preserve">https://worldpostalcode.com/united-states/wisconsin/richland	https://www.city-data.com/zips/53581.html	</v>
      <v xml:space="preserve">		</v>
    </spb>
    <spb s="1">
      <v>1306</v>
      <v>1306</v>
      <v>1306</v>
    </spb>
    <spb s="0">
      <v xml:space="preserve">Wikipedia	</v>
      <v xml:space="preserve">CC BY-SA 3.0	</v>
      <v xml:space="preserve">https://en.wikipedia.org/wiki/Richland_Center,_Wisconsin	</v>
      <v xml:space="preserve">https://creativecommons.org/licenses/by-sa/3.0	</v>
    </spb>
    <spb s="6">
      <v>1308</v>
      <v>1308</v>
      <v>1308</v>
      <v>1308</v>
      <v>1308</v>
      <v>1308</v>
      <v>1308</v>
      <v>1308</v>
      <v>1308</v>
      <v>1308</v>
    </spb>
    <spb s="0">
      <v xml:space="preserve">Wikipedia	</v>
      <v xml:space="preserve">CC-BY-SA	</v>
      <v xml:space="preserve">http://en.wikipedia.org/wiki/Shullsburg_(town),_Wisconsin	</v>
      <v xml:space="preserve">http://creativecommons.org/licenses/by-sa/3.0/	</v>
    </spb>
    <spb s="0">
      <v xml:space="preserve">Wikipedia	</v>
      <v xml:space="preserve">CC BY-SA 3.0	</v>
      <v xml:space="preserve">https://en.wikipedia.org/wiki/Shullsburg_(town),_Wisconsin	</v>
      <v xml:space="preserve">https://creativecommons.org/licenses/by-sa/3.0	</v>
    </spb>
    <spb s="6">
      <v>1310</v>
      <v>1311</v>
      <v>1311</v>
      <v>1311</v>
      <v>1311</v>
      <v>1311</v>
      <v>1311</v>
      <v>1311</v>
      <v>1311</v>
      <v>1311</v>
    </spb>
    <spb s="0">
      <v xml:space="preserve">Worldpostalcode	City-data	Unitedstateszipcodes	</v>
      <v xml:space="preserve">			</v>
      <v xml:space="preserve">https://worldpostalcode.com/united-states/wisconsin/grant	https://www.city-data.com/zips/53813.html	https://www.unitedstateszipcodes.org/53813/	</v>
      <v xml:space="preserve">			</v>
    </spb>
    <spb s="1">
      <v>1313</v>
      <v>1313</v>
      <v>1313</v>
    </spb>
    <spb s="0">
      <v xml:space="preserve">Wikipedia	</v>
      <v xml:space="preserve">CC BY-SA 3.0	</v>
      <v xml:space="preserve">https://en.wikipedia.org/wiki/Lancaster,_Wisconsin	</v>
      <v xml:space="preserve">https://creativecommons.org/licenses/by-sa/3.0	</v>
    </spb>
    <spb s="6">
      <v>1315</v>
      <v>1315</v>
      <v>1315</v>
      <v>1315</v>
      <v>1315</v>
      <v>1315</v>
      <v>1315</v>
      <v>1315</v>
      <v>1315</v>
      <v>1315</v>
    </spb>
    <spb s="0">
      <v xml:space="preserve">Wikipedia	</v>
      <v xml:space="preserve">CC BY-SA 3.0	</v>
      <v xml:space="preserve">https://en.wikipedia.org/wiki/Platteville_(town),_Wisconsin	</v>
      <v xml:space="preserve">https://creativecommons.org/licenses/by-sa/3.0	</v>
    </spb>
    <spb s="34">
      <v>1317</v>
      <v>1317</v>
      <v>1317</v>
      <v>1317</v>
      <v>1317</v>
      <v>1317</v>
      <v>1317</v>
      <v>1317</v>
      <v>1317</v>
    </spb>
    <spb s="7">
      <v>25</v>
      <v>Name</v>
      <v>LearnMoreOnLink</v>
    </spb>
    <spb s="26">
      <v>2020</v>
    </spb>
    <spb s="0">
      <v xml:space="preserve">Wikipedia	</v>
      <v xml:space="preserve">CC-BY-SA	</v>
      <v xml:space="preserve">http://en.wikipedia.org/wiki/Reedsburg_(town),_Wisconsin	</v>
      <v xml:space="preserve">http://creativecommons.org/licenses/by-sa/3.0/	</v>
    </spb>
    <spb s="0">
      <v xml:space="preserve">Wikipedia	</v>
      <v xml:space="preserve">CC BY-SA 3.0	</v>
      <v xml:space="preserve">https://en.wikipedia.org/wiki/Reedsburg_(town),_Wisconsin	</v>
      <v xml:space="preserve">https://creativecommons.org/licenses/by-sa/3.0	</v>
    </spb>
    <spb s="6">
      <v>1321</v>
      <v>1322</v>
      <v>1322</v>
      <v>1322</v>
      <v>1322</v>
      <v>1322</v>
      <v>1322</v>
      <v>1322</v>
      <v>1322</v>
      <v>1322</v>
    </spb>
    <spb s="0">
      <v xml:space="preserve">Unitedstateszipcodes	</v>
      <v xml:space="preserve">	</v>
      <v xml:space="preserve">https://www.unitedstateszipcodes.org/53963/	</v>
      <v xml:space="preserve">	</v>
    </spb>
    <spb s="0">
      <v xml:space="preserve">Worldpostalcode	City-data	Unitedstateszipcodes	</v>
      <v xml:space="preserve">			</v>
      <v xml:space="preserve">https://worldpostalcode.com/united-states/wisconsin/dodge	https://www.city-data.com/zips/53963.html	https://www.unitedstateszipcodes.org/53963/	</v>
      <v xml:space="preserve">			</v>
    </spb>
    <spb s="1">
      <v>1324</v>
      <v>1325</v>
      <v>1325</v>
    </spb>
    <spb s="0">
      <v xml:space="preserve">Wikipedia	</v>
      <v xml:space="preserve">CC BY-SA 3.0	</v>
      <v xml:space="preserve">https://en.wikipedia.org/wiki/Waupun,_Wisconsin	</v>
      <v xml:space="preserve">https://creativecommons.org/licenses/by-sa/3.0	</v>
    </spb>
    <spb s="6">
      <v>1327</v>
      <v>1327</v>
      <v>1327</v>
      <v>1327</v>
      <v>1327</v>
      <v>1327</v>
      <v>1327</v>
      <v>1327</v>
      <v>1327</v>
      <v>1327</v>
    </spb>
    <spb s="0">
      <v xml:space="preserve">Wikipedia	</v>
      <v xml:space="preserve">CC BY-SA 3.0	</v>
      <v xml:space="preserve">https://en.wikipedia.org/wiki/Wyocena_(town),_Wisconsin	</v>
      <v xml:space="preserve">https://creativecommons.org/licenses/by-sa/3.0	</v>
    </spb>
    <spb s="34">
      <v>1329</v>
      <v>1329</v>
      <v>1329</v>
      <v>1329</v>
      <v>1329</v>
      <v>1329</v>
      <v>1329</v>
      <v>1329</v>
      <v>1329</v>
    </spb>
    <spb s="7">
      <v>26</v>
      <v>Name</v>
      <v>LearnMoreOnLink</v>
    </spb>
    <spb s="0">
      <v xml:space="preserve">Worldpostalcode	City-data	Unitedstateszipcodes	</v>
      <v xml:space="preserve">			</v>
      <v xml:space="preserve">https://worldpostalcode.com/united-states/wisconsin/polk	https://www.city-data.com/zips/54004.html	https://www.unitedstateszipcodes.org/54004/	</v>
      <v xml:space="preserve">			</v>
    </spb>
    <spb s="19">
      <v>1332</v>
      <v>1332</v>
    </spb>
    <spb s="0">
      <v xml:space="preserve">Wikipedia	</v>
      <v xml:space="preserve">CC BY-SA 3.0	</v>
      <v xml:space="preserve">https://en.wikipedia.org/wiki/Clayton,_Polk_County,_Wisconsin	</v>
      <v xml:space="preserve">https://creativecommons.org/licenses/by-sa/3.0	</v>
    </spb>
    <spb s="6">
      <v>1334</v>
      <v>1334</v>
      <v>1334</v>
      <v>1334</v>
      <v>1334</v>
      <v>1334</v>
      <v>1334</v>
      <v>1334</v>
      <v>1334</v>
      <v>1334</v>
    </spb>
    <spb s="0">
      <v xml:space="preserve">Wikipedia	</v>
      <v xml:space="preserve">CC-BY-SA	</v>
      <v xml:space="preserve">http://en.wikipedia.org/wiki/Ellsworth,_Wisconsin	</v>
      <v xml:space="preserve">http://creativecommons.org/licenses/by-sa/3.0/	</v>
    </spb>
    <spb s="0">
      <v xml:space="preserve">Wikipedia	</v>
      <v xml:space="preserve">CC BY-SA 3.0	</v>
      <v xml:space="preserve">https://en.wikipedia.org/wiki/Ellsworth,_Wisconsin	</v>
      <v xml:space="preserve">https://creativecommons.org/licenses/by-sa/3.0	</v>
    </spb>
    <spb s="6">
      <v>1336</v>
      <v>1337</v>
      <v>1337</v>
      <v>1337</v>
      <v>1337</v>
      <v>1337</v>
      <v>1337</v>
      <v>1337</v>
      <v>1337</v>
      <v>1337</v>
    </spb>
    <spb s="0">
      <v xml:space="preserve">Unitedstateszipcodes	</v>
      <v xml:space="preserve">	</v>
      <v xml:space="preserve">https://www.unitedstateszipcodes.org/54027/	</v>
      <v xml:space="preserve">	</v>
    </spb>
    <spb s="19">
      <v>1339</v>
      <v>1339</v>
    </spb>
    <spb s="0">
      <v xml:space="preserve">Wikipedia	</v>
      <v xml:space="preserve">CC BY-SA 3.0	</v>
      <v xml:space="preserve">https://en.wikipedia.org/wiki/Wilson,_St._Croix_County,_Wisconsin	</v>
      <v xml:space="preserve">https://creativecommons.org/licenses/by-sa/3.0	</v>
    </spb>
    <spb s="6">
      <v>1341</v>
      <v>1341</v>
      <v>1341</v>
      <v>1341</v>
      <v>1341</v>
      <v>1341</v>
      <v>1341</v>
      <v>1341</v>
      <v>1341</v>
      <v>1341</v>
    </spb>
    <spb s="0">
      <v xml:space="preserve">Wikipedia	</v>
      <v xml:space="preserve">CC-BY-SA	</v>
      <v xml:space="preserve">http://en.wikipedia.org/wiki/Kaukauna_(town),_Wisconsin	</v>
      <v xml:space="preserve">http://creativecommons.org/licenses/by-sa/3.0/	</v>
    </spb>
    <spb s="0">
      <v xml:space="preserve">Wikipedia	</v>
      <v xml:space="preserve">CC BY-SA 3.0	</v>
      <v xml:space="preserve">https://en.wikipedia.org/wiki/Kaukauna_(town),_Wisconsin	</v>
      <v xml:space="preserve">https://creativecommons.org/licenses/by-sa/3.0	</v>
    </spb>
    <spb s="6">
      <v>1343</v>
      <v>1344</v>
      <v>1344</v>
      <v>1344</v>
      <v>1344</v>
      <v>1344</v>
      <v>1344</v>
      <v>1344</v>
      <v>1344</v>
      <v>1344</v>
    </spb>
    <spb s="0">
      <v xml:space="preserve">Wikipedia	</v>
      <v xml:space="preserve">CC BY-SA 3.0	</v>
      <v xml:space="preserve">https://en.wikipedia.org/wiki/Lena_(town),_Wisconsin	</v>
      <v xml:space="preserve">https://creativecommons.org/licenses/by-sa/3.0	</v>
    </spb>
    <spb s="34">
      <v>1346</v>
      <v>1346</v>
      <v>1346</v>
      <v>1346</v>
      <v>1346</v>
      <v>1346</v>
      <v>1346</v>
      <v>1346</v>
      <v>1346</v>
    </spb>
    <spb s="0">
      <v xml:space="preserve">	</v>
      <v xml:space="preserve">	</v>
      <v xml:space="preserve">https://en.wikipedia.org/wiki/Lena_(town),_Wisconsin	</v>
      <v xml:space="preserve">https://creativecommons.org/licenses/by-sa/3.0	</v>
    </spb>
    <spb s="0">
      <v xml:space="preserve">Worldpostalcode	City-data	Unitedstateszipcodes	</v>
      <v xml:space="preserve">			</v>
      <v xml:space="preserve">https://worldpostalcode.com/united-states/wisconsin/brown	https://www.city-data.com/zips/54208.html	https://www.unitedstateszipcodes.org/54208/	</v>
      <v xml:space="preserve">			</v>
    </spb>
    <spb s="1">
      <v>1349</v>
      <v>1349</v>
      <v>1349</v>
    </spb>
    <spb s="0">
      <v xml:space="preserve">Wikipedia	</v>
      <v xml:space="preserve">CC BY-SA 3.0	</v>
      <v xml:space="preserve">https://en.wikipedia.org/wiki/Denmark,_Wisconsin	</v>
      <v xml:space="preserve">https://creativecommons.org/licenses/by-sa/3.0	</v>
    </spb>
    <spb s="6">
      <v>1351</v>
      <v>1351</v>
      <v>1351</v>
      <v>1351</v>
      <v>1351</v>
      <v>1351</v>
      <v>1351</v>
      <v>1351</v>
      <v>1351</v>
      <v>1351</v>
    </spb>
    <spb s="0">
      <v xml:space="preserve">Wikipedia	</v>
      <v xml:space="preserve">CC BY-SA 3.0	</v>
      <v xml:space="preserve">https://en.wikipedia.org/wiki/Luxemburg,_Wisconsin	</v>
      <v xml:space="preserve">https://creativecommons.org/licenses/by-sa/3.0	</v>
    </spb>
    <spb s="6">
      <v>1353</v>
      <v>1353</v>
      <v>1353</v>
      <v>1353</v>
      <v>1353</v>
      <v>1353</v>
      <v>1353</v>
      <v>1353</v>
      <v>1353</v>
      <v>1353</v>
    </spb>
    <spb s="0">
      <v xml:space="preserve">City-data	Sec	</v>
      <v xml:space="preserve">		</v>
      <v xml:space="preserve">https://www.city-data.com/zips/54301.html	https://www.sec.gov/cgi-bin/browse-edgar?action=getcompany&amp;CIK=0001775863	</v>
      <v xml:space="preserve">		</v>
    </spb>
    <spb s="1">
      <v>1355</v>
      <v>1355</v>
      <v>1355</v>
    </spb>
    <spb s="0">
      <v xml:space="preserve">Wikipedia	</v>
      <v xml:space="preserve">CC BY-SA 3.0	</v>
      <v xml:space="preserve">https://en.wikipedia.org/wiki/Green_Bay,_Wisconsin	</v>
      <v xml:space="preserve">https://creativecommons.org/licenses/by-sa/3.0	</v>
    </spb>
    <spb s="6">
      <v>1357</v>
      <v>1357</v>
      <v>1357</v>
      <v>1357</v>
      <v>1357</v>
      <v>1357</v>
      <v>1357</v>
      <v>1357</v>
      <v>1357</v>
      <v>1357</v>
    </spb>
    <spb s="0">
      <v xml:space="preserve">Wikipedia	</v>
      <v xml:space="preserve">CC BY-SA 3.0	</v>
      <v xml:space="preserve">https://en.wikipedia.org/wiki/Antigo_(town),_Wisconsin	</v>
      <v xml:space="preserve">https://creativecommons.org/licenses/by-sa/3.0	</v>
    </spb>
    <spb s="6">
      <v>1359</v>
      <v>1359</v>
      <v>1359</v>
      <v>1359</v>
      <v>1359</v>
      <v>1359</v>
      <v>1359</v>
      <v>1359</v>
      <v>1359</v>
      <v>1359</v>
    </spb>
    <spb s="0">
      <v xml:space="preserve">Wikipedia	</v>
      <v xml:space="preserve">CC BY-SA 3.0	</v>
      <v xml:space="preserve">https://en.wikipedia.org/wiki/Greenwood,_Wisconsin	</v>
      <v xml:space="preserve">https://creativecommons.org/licenses/by-sa/3.0	</v>
    </spb>
    <spb s="6">
      <v>1361</v>
      <v>1361</v>
      <v>1361</v>
      <v>1361</v>
      <v>1361</v>
      <v>1361</v>
      <v>1361</v>
      <v>1361</v>
      <v>1361</v>
      <v>1361</v>
    </spb>
    <spb s="0">
      <v xml:space="preserve">Unitedstateszipcodes	</v>
      <v xml:space="preserve">	</v>
      <v xml:space="preserve">https://www.unitedstateszipcodes.org/54449/	</v>
      <v xml:space="preserve">	</v>
    </spb>
    <spb s="0">
      <v xml:space="preserve">Worldpostalcode	City-data	Unitedstateszipcodes	</v>
      <v xml:space="preserve">			</v>
      <v xml:space="preserve">https://worldpostalcode.com/united-states/wisconsin/wood	https://www.city-data.com/zips/54449.html	https://www.unitedstateszipcodes.org/54449/	</v>
      <v xml:space="preserve">			</v>
    </spb>
    <spb s="1">
      <v>1363</v>
      <v>1364</v>
      <v>1364</v>
    </spb>
    <spb s="0">
      <v xml:space="preserve">Wikipedia	</v>
      <v xml:space="preserve">CC BY-SA 3.0	</v>
      <v xml:space="preserve">https://en.wikipedia.org/wiki/Marshfield,_Wisconsin	</v>
      <v xml:space="preserve">https://creativecommons.org/licenses/by-sa/3.0	</v>
    </spb>
    <spb s="6">
      <v>1366</v>
      <v>1366</v>
      <v>1366</v>
      <v>1366</v>
      <v>1366</v>
      <v>1366</v>
      <v>1366</v>
      <v>1366</v>
      <v>1366</v>
      <v>1366</v>
    </spb>
    <spb s="0">
      <v xml:space="preserve">City-data	</v>
      <v xml:space="preserve">	</v>
      <v xml:space="preserve">https://www.city-data.com/zips/54455.html	</v>
      <v xml:space="preserve">	</v>
    </spb>
    <spb s="19">
      <v>1368</v>
      <v>1368</v>
    </spb>
    <spb s="0">
      <v xml:space="preserve">Wikipedia	</v>
      <v xml:space="preserve">CC-BY-SA	</v>
      <v xml:space="preserve">http://en.wikipedia.org/wiki/Mosinee_(town),_Wisconsin	</v>
      <v xml:space="preserve">http://creativecommons.org/licenses/by-sa/3.0/	</v>
    </spb>
    <spb s="0">
      <v xml:space="preserve">Wikipedia	</v>
      <v xml:space="preserve">CC BY-SA 3.0	</v>
      <v xml:space="preserve">https://en.wikipedia.org/wiki/Mosinee_(town),_Wisconsin	</v>
      <v xml:space="preserve">https://creativecommons.org/licenses/by-sa/3.0	</v>
    </spb>
    <spb s="6">
      <v>1370</v>
      <v>1371</v>
      <v>1371</v>
      <v>1371</v>
      <v>1371</v>
      <v>1371</v>
      <v>1371</v>
      <v>1371</v>
      <v>1371</v>
      <v>1371</v>
    </spb>
    <spb s="7">
      <v>27</v>
      <v>Name</v>
      <v>LearnMoreOnLink</v>
    </spb>
    <spb s="0">
      <v xml:space="preserve">Wikipedia	</v>
      <v xml:space="preserve">CC BY-SA 3.0	</v>
      <v xml:space="preserve">https://en.wikipedia.org/wiki/Rudolph_(town),_Wisconsin	</v>
      <v xml:space="preserve">https://creativecommons.org/licenses/by-sa/3.0	</v>
    </spb>
    <spb s="6">
      <v>1374</v>
      <v>1374</v>
      <v>1374</v>
      <v>1374</v>
      <v>1374</v>
      <v>1374</v>
      <v>1374</v>
      <v>1374</v>
      <v>1374</v>
      <v>1374</v>
    </spb>
    <spb s="0">
      <v xml:space="preserve">Worldpostalcode	City-data	</v>
      <v xml:space="preserve">		</v>
      <v xml:space="preserve">https://worldpostalcode.com/united-states/wisconsin/vernon	https://www.city-data.com/zips/54621.html	</v>
      <v xml:space="preserve">		</v>
    </spb>
    <spb s="1">
      <v>1376</v>
      <v>1376</v>
      <v>1376</v>
    </spb>
    <spb s="0">
      <v xml:space="preserve">Wikipedia	</v>
      <v xml:space="preserve">CC BY-SA 3.0	</v>
      <v xml:space="preserve">https://en.wikipedia.org/wiki/Chaseburg,_Wisconsin	</v>
      <v xml:space="preserve">https://creativecommons.org/licenses/by-sa/3.0	</v>
    </spb>
    <spb s="6">
      <v>1378</v>
      <v>1378</v>
      <v>1378</v>
      <v>1378</v>
      <v>1378</v>
      <v>1378</v>
      <v>1378</v>
      <v>1378</v>
      <v>1378</v>
      <v>1378</v>
    </spb>
    <spb s="0">
      <v xml:space="preserve">Wikipedia	</v>
      <v xml:space="preserve">CC BY-SA 3.0	</v>
      <v xml:space="preserve">https://en.wikipedia.org/wiki/Hillsboro,_Wisconsin	</v>
      <v xml:space="preserve">https://creativecommons.org/licenses/by-sa/3.0	</v>
    </spb>
    <spb s="6">
      <v>1380</v>
      <v>1380</v>
      <v>1380</v>
      <v>1380</v>
      <v>1380</v>
      <v>1380</v>
      <v>1380</v>
      <v>1380</v>
      <v>1380</v>
      <v>1380</v>
    </spb>
    <spb s="0">
      <v xml:space="preserve">Unitedstateszipcodes	</v>
      <v xml:space="preserve">	</v>
      <v xml:space="preserve">https://www.unitedstateszipcodes.org/54644/	</v>
      <v xml:space="preserve">	</v>
    </spb>
    <spb s="1">
      <v>1382</v>
      <v>1382</v>
      <v>1382</v>
    </spb>
    <spb s="0">
      <v xml:space="preserve">Wikipedia	</v>
      <v xml:space="preserve">CC-BY-SA	</v>
      <v xml:space="preserve">http://en.wikipedia.org/wiki/Mindoro,_Wisconsin	</v>
      <v xml:space="preserve">http://creativecommons.org/licenses/by-sa/3.0/	</v>
    </spb>
    <spb s="0">
      <v xml:space="preserve">Wikipedia	</v>
      <v xml:space="preserve">CC BY-SA 3.0	</v>
      <v xml:space="preserve">https://en.wikipedia.org/wiki/Mindoro,_Wisconsin	</v>
      <v xml:space="preserve">https://creativecommons.org/licenses/by-sa/3.0	</v>
    </spb>
    <spb s="6">
      <v>1384</v>
      <v>1385</v>
      <v>1385</v>
      <v>1385</v>
      <v>1385</v>
      <v>1385</v>
      <v>1385</v>
      <v>1385</v>
      <v>1385</v>
      <v>1385</v>
    </spb>
    <spb s="0">
      <v xml:space="preserve">City-data	</v>
      <v xml:space="preserve">	</v>
      <v xml:space="preserve">https://www.city-data.com/zips/54913.html	</v>
      <v xml:space="preserve">	</v>
    </spb>
    <spb s="0">
      <v xml:space="preserve">Worldpostalcode	City-data	Sec	</v>
      <v xml:space="preserve">			</v>
      <v xml:space="preserve">https://worldpostalcode.com/united-states/wisconsin/outagamie	https://www.city-data.com/zips/54913.html	https://www.sec.gov/cgi-bin/browse-edgar?action=getcompany&amp;CIK=0001904431	</v>
      <v xml:space="preserve">			</v>
    </spb>
    <spb s="1">
      <v>1387</v>
      <v>1388</v>
      <v>1388</v>
    </spb>
    <spb s="0">
      <v xml:space="preserve">Wikipedia	</v>
      <v xml:space="preserve">CC BY-SA 3.0	</v>
      <v xml:space="preserve">https://en.wikipedia.org/wiki/Appleton,_Wisconsin	</v>
      <v xml:space="preserve">https://creativecommons.org/licenses/by-sa/3.0	</v>
    </spb>
    <spb s="6">
      <v>1390</v>
      <v>1390</v>
      <v>1390</v>
      <v>1390</v>
      <v>1390</v>
      <v>1390</v>
      <v>1390</v>
      <v>1390</v>
      <v>1390</v>
      <v>1390</v>
    </spb>
    <spb s="0">
      <v xml:space="preserve">Unitedstateszipcodes	</v>
      <v xml:space="preserve">	</v>
      <v xml:space="preserve">https://www.unitedstateszipcodes.org/54914/	</v>
      <v xml:space="preserve">	</v>
    </spb>
    <spb s="0">
      <v xml:space="preserve">Worldpostalcode	City-data	Sec	Unitedstateszipcodes	</v>
      <v xml:space="preserve">				</v>
      <v xml:space="preserve">https://worldpostalcode.com/united-states/wisconsin/outagamie	https://www.city-data.com/zips/54914.html	https://www.sec.gov/cgi-bin/browse-edgar?action=getcompany&amp;CIK=0000899394	https://www.unitedstateszipcodes.org/54914/	</v>
      <v xml:space="preserve">				</v>
    </spb>
    <spb s="1">
      <v>1392</v>
      <v>1393</v>
      <v>1393</v>
    </spb>
    <spb s="0">
      <v xml:space="preserve">Sec	Unitedstateszipcodes	</v>
      <v xml:space="preserve">		</v>
      <v xml:space="preserve">https://www.sec.gov/cgi-bin/browse-edgar?action=getcompany&amp;CIK=0001352547	https://www.unitedstateszipcodes.org/54956/	</v>
      <v xml:space="preserve">		</v>
    </spb>
    <spb s="0">
      <v xml:space="preserve">Worldpostalcode	City-data	Sec	Unitedstateszipcodes	</v>
      <v xml:space="preserve">				</v>
      <v xml:space="preserve">https://worldpostalcode.com/united-states/wisconsin/winnebago	https://www.city-data.com/zips/54956.html	https://www.sec.gov/cgi-bin/browse-edgar?action=getcompany&amp;CIK=0001352547	https://www.unitedstateszipcodes.org/54956/	</v>
      <v xml:space="preserve">				</v>
    </spb>
    <spb s="1">
      <v>1395</v>
      <v>1396</v>
      <v>1396</v>
    </spb>
    <spb s="0">
      <v xml:space="preserve">Wikipedia	</v>
      <v xml:space="preserve">CC BY-SA 3.0	</v>
      <v xml:space="preserve">https://en.wikipedia.org/wiki/Neenah,_Wisconsin	</v>
      <v xml:space="preserve">https://creativecommons.org/licenses/by-sa/3.0	</v>
    </spb>
    <spb s="6">
      <v>1398</v>
      <v>1398</v>
      <v>1398</v>
      <v>1398</v>
      <v>1398</v>
      <v>1398</v>
      <v>1398</v>
      <v>1398</v>
      <v>1398</v>
      <v>1398</v>
    </spb>
    <spb s="0">
      <v xml:space="preserve">Wikipedia	</v>
      <v xml:space="preserve">CC-BY-SA	</v>
      <v xml:space="preserve">http://en.wikipedia.org/wiki/Weyauwega_(town),_Wisconsin	</v>
      <v xml:space="preserve">http://creativecommons.org/licenses/by-sa/3.0/	</v>
    </spb>
    <spb s="0">
      <v xml:space="preserve">Wikipedia	</v>
      <v xml:space="preserve">CC BY-SA 3.0	</v>
      <v xml:space="preserve">https://en.wikipedia.org/wiki/Weyauwega_(town),_Wisconsin	</v>
      <v xml:space="preserve">https://creativecommons.org/licenses/by-sa/3.0	</v>
    </spb>
    <spb s="6">
      <v>1400</v>
      <v>1401</v>
      <v>1401</v>
      <v>1401</v>
      <v>1401</v>
      <v>1401</v>
      <v>1401</v>
      <v>1401</v>
      <v>1401</v>
      <v>1401</v>
    </spb>
  </spbData>
</supportingPropertyBags>
</file>

<file path=xl/richData/rdsupportingpropertybagstructure.xml><?xml version="1.0" encoding="utf-8"?>
<spbStructures xmlns="http://schemas.microsoft.com/office/spreadsheetml/2017/richdata2" count="35">
  <s>
    <k n="SourceText" t="s"/>
    <k n="LicenseText" t="s"/>
    <k n="SourceAddress" t="s"/>
    <k n="LicenseAddress" t="s"/>
  </s>
  <s>
    <k n="City" t="spb"/>
    <k n="Name" t="spb"/>
    <k n="UniqueName" t="spb"/>
  </s>
  <s>
    <k n="^Order" t="spba"/>
    <k n="TitleProperty" t="s"/>
  </s>
  <s>
    <k n="ShowInCardView" t="b"/>
    <k n="ShowInDotNotation" t="b"/>
    <k n="ShowInAutoComplete" t="b"/>
  </s>
  <s>
    <k n="UniqueName" t="spb"/>
  </s>
  <s>
    <k n="Name" t="i"/>
  </s>
  <s>
    <k n="Area" t="spb"/>
    <k n="Name" t="spb"/>
    <k n="Latitude" t="spb"/>
    <k n="Longitude" t="spb"/>
    <k n="Population" t="spb"/>
    <k n="UniqueName" t="spb"/>
    <k n="Description" t="spb"/>
    <k n="Country/region" t="spb"/>
    <k n="Admin Division 1 (State/province/other)" t="spb"/>
    <k n="Admin Division 2 (County/district/other)" t="spb"/>
  </s>
  <s>
    <k n="^Order" t="spba"/>
    <k n="TitleProperty" t="s"/>
    <k n="SubTitleProperty" t="s"/>
  </s>
  <s>
    <k n="UniqueName" t="spb"/>
    <k n="VDPID/VSID" t="spb"/>
    <k n="LearnMoreOnLink" t="spb"/>
  </s>
  <s>
    <k n="Name" t="i"/>
    <k n="Image" t="i"/>
  </s>
  <s>
    <k n="link" t="s"/>
    <k n="logo" t="s"/>
    <k n="name" t="s"/>
  </s>
  <s>
    <k n="Area" t="s"/>
    <k n="Population" t="s"/>
  </s>
  <s>
    <k n="_Self" t="i"/>
  </s>
  <s>
    <k n="Area" t="spb"/>
    <k n="Name" t="spb"/>
    <k n="Households" t="spb"/>
    <k n="Population" t="spb"/>
    <k n="UniqueName" t="spb"/>
    <k n="Description" t="spb"/>
    <k n="Abbreviation" t="spb"/>
    <k n="Largest city" t="spb"/>
    <k n="Housing units" t="spb"/>
    <k n="Country/region" t="spb"/>
    <k n="Building permits" t="spb"/>
    <k n="Median gross rent" t="spb"/>
    <k n="Capital/Major City"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k n="Population: Native Hawaiian and Other Pacific Islander (%)" t="spb"/>
  </s>
  <s>
    <k n="Area" t="s"/>
    <k n="Households" t="s"/>
    <k n="Population" t="s"/>
    <k n="Housing units" t="s"/>
    <k n="Building permits" t="s"/>
    <k n="Median gross rent" t="s"/>
    <k n="Persons per household" t="s"/>
    <k n="Population change (%)" t="s"/>
    <k n="Population: Asian (%)" t="s"/>
    <k n="Population: White (%)" t="s"/>
    <k n="Median household income" t="s"/>
    <k n="Population: Age 65+ (%)" t="s"/>
    <k n="Population: Under age 5 (%)" t="s"/>
    <k n="Population: Under age 18 (%)" t="s"/>
    <k n="Population: Two or more races (%)" t="s"/>
    <k n="Population: Hispanic or Latino (%)" t="s"/>
    <k n="Population: Foreign born persons (%)" t="s"/>
    <k n="Population: In civilian labor force (%)" t="s"/>
    <k n="Population: Black or African American (%)" t="s"/>
    <k n="Population: Persons with a disability (%)" t="s"/>
    <k n="Median value, owner-occupied housing units" t="s"/>
    <k n="Population: Bachelor's degree or higher (%)" t="s"/>
    <k n="Population: High school graduate or higher (%)" t="s"/>
    <k n="Population: American Indian and Alaskan Native (%)" t="s"/>
    <k n="Population: Native Hawaiian and Other Pacific Islander (%)" t="s"/>
  </s>
  <s>
    <k n="UniqueName" t="spb"/>
    <k n="VDPID/VSID" t="spb"/>
  </s>
  <s>
    <k n="Area" t="spb"/>
    <k n="Name" t="spb"/>
    <k n="Latitude" t="spb"/>
    <k n="Longitude" t="spb"/>
    <k n="Population" t="spb"/>
    <k n="UniqueName" t="spb"/>
    <k n="Description" t="spb"/>
    <k n="Country/region" t="spb"/>
    <k n="Admin Division 1 (State/province/other)" t="spb"/>
  </s>
  <s>
    <k n="Area" t="spb"/>
    <k n="Name" t="spb"/>
    <k n="Households" t="spb"/>
    <k n="Population" t="spb"/>
    <k n="UniqueName" t="spb"/>
    <k n="Description" t="spb"/>
    <k n="Abbreviation" t="spb"/>
    <k n="Largest city" t="spb"/>
    <k n="Housing units" t="spb"/>
    <k n="Country/region" t="spb"/>
    <k n="Building permits" t="spb"/>
    <k n="Capital/Major City" t="spb"/>
    <k n="Persons per household" t="spb"/>
    <k n="Median household income" t="spb"/>
  </s>
  <s>
    <k n="Area" t="s"/>
    <k n="Households" t="s"/>
    <k n="Population" t="s"/>
    <k n="Housing units" t="s"/>
    <k n="Building permits" t="s"/>
    <k n="Persons per household" t="s"/>
    <k n="Median household income" t="s"/>
  </s>
  <s>
    <k n="Name" t="spb"/>
    <k n="UniqueName" t="spb"/>
  </s>
  <s>
    <k n="Area" t="spb"/>
    <k n="Name" t="spb"/>
    <k n="Population" t="spb"/>
    <k n="UniqueName" t="spb"/>
    <k n="Description" t="spb"/>
    <k n="Largest city" t="spb"/>
    <k n="Country/region" t="spb"/>
    <k n="Admin Division 1 (State/province/other)" t="spb"/>
  </s>
  <s>
    <k n="UniqueName" t="spb"/>
    <k n="VDPID/VSID" t="spb"/>
    <k n="Time zone(s)" t="spb"/>
    <k n="LearnMoreOnLink" t="spb"/>
  </s>
  <s>
    <k n="Area" t="spb"/>
    <k n="Name" t="spb"/>
    <k n="Households" t="spb"/>
    <k n="Population" t="spb"/>
    <k n="UniqueName" t="spb"/>
    <k n="Description" t="spb"/>
    <k n="Abbreviation" t="spb"/>
    <k n="Largest city" t="spb"/>
    <k n="Housing units" t="spb"/>
    <k n="Country/region" t="spb"/>
    <k n="Building permits" t="spb"/>
    <k n="Median gross rent" t="spb"/>
    <k n="Capital/Major City"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s>
  <s>
    <k n="Area" t="s"/>
    <k n="Households" t="s"/>
    <k n="Population" t="s"/>
    <k n="Housing units" t="s"/>
    <k n="Building permits" t="s"/>
    <k n="Median gross rent" t="s"/>
    <k n="Persons per household" t="s"/>
    <k n="Population change (%)" t="s"/>
    <k n="Population: Asian (%)" t="s"/>
    <k n="Population: White (%)" t="s"/>
    <k n="Median household income" t="s"/>
    <k n="Population: Age 65+ (%)" t="s"/>
    <k n="Population: Under age 5 (%)" t="s"/>
    <k n="Population: Under age 18 (%)" t="s"/>
    <k n="Population: Two or more races (%)" t="s"/>
    <k n="Population: Hispanic or Latino (%)" t="s"/>
    <k n="Population: Foreign born persons (%)" t="s"/>
    <k n="Population: In civilian labor force (%)" t="s"/>
    <k n="Population: Black or African American (%)" t="s"/>
    <k n="Population: Persons with a disability (%)" t="s"/>
    <k n="Median value, owner-occupied housing units" t="s"/>
    <k n="Population: Bachelor's degree or higher (%)" t="s"/>
    <k n="Population: High school graduate or higher (%)" t="s"/>
    <k n="Population: American Indian and Alaskan Native (%)" t="s"/>
  </s>
  <s>
    <k n="Name" t="spb"/>
    <k n="Latitude" t="spb"/>
    <k n="Longitude" t="spb"/>
    <k n="UniqueName" t="spb"/>
    <k n="Description" t="spb"/>
    <k n="Country/region" t="spb"/>
    <k n="Admin Division 1 (State/province/other)" t="spb"/>
    <k n="Admin Division 2 (County/district/other)" t="spb"/>
  </s>
  <s>
    <k n="Name" t="spb"/>
    <k n="Population" t="spb"/>
    <k n="UniqueName" t="spb"/>
    <k n="Description" t="spb"/>
    <k n="Largest city" t="spb"/>
    <k n="Country/region" t="spb"/>
    <k n="Admin Division 1 (State/province/other)" t="spb"/>
  </s>
  <s>
    <k n="Population" t="s"/>
  </s>
  <s>
    <k n="Area" t="spb"/>
    <k n="Name" t="spb"/>
    <k n="Population" t="spb"/>
    <k n="UniqueName" t="spb"/>
    <k n="Description" t="spb"/>
    <k n="Abbreviation" t="spb"/>
    <k n="Largest city" t="spb"/>
    <k n="Country/region" t="spb"/>
    <k n="Capital/Major City" t="spb"/>
  </s>
  <s>
    <k n="ShowInDotNotation" t="b"/>
    <k n="ShowInAutoComplete" t="b"/>
  </s>
  <s>
    <k n="UniqueName" t="spb"/>
    <k n="VDPID/VSID" t="spb"/>
    <k n="Description" t="spb"/>
    <k n="LearnMoreOnLink" t="spb"/>
  </s>
  <s>
    <k n="Name" t="i"/>
    <k n="Description" t="i"/>
  </s>
  <s>
    <k n="Name" t="spb"/>
    <k n="Latitude" t="spb"/>
    <k n="Longitude" t="spb"/>
    <k n="Population" t="spb"/>
    <k n="UniqueName" t="spb"/>
    <k n="Description" t="spb"/>
    <k n="Country/region" t="spb"/>
    <k n="Admin Division 1 (State/province/other)" t="spb"/>
  </s>
  <s>
    <k n="Area" t="spb"/>
    <k n="Name" t="spb"/>
    <k n="Latitude" t="spb"/>
    <k n="Longitude" t="spb"/>
    <k n="UniqueName" t="spb"/>
    <k n="Description" t="spb"/>
    <k n="Country/region" t="spb"/>
    <k n="Admin Division 1 (State/province/other)" t="spb"/>
    <k n="Admin Division 2 (County/district/other)" t="spb"/>
  </s>
  <s>
    <k n="Area" t="s"/>
  </s>
  <s>
    <k n="Name" t="spb"/>
    <k n="Latitude" t="spb"/>
    <k n="Longitude" t="spb"/>
    <k n="Population" t="spb"/>
    <k n="UniqueName" t="spb"/>
    <k n="Description" t="spb"/>
    <k n="Country/region" t="spb"/>
    <k n="Admin Division 1 (State/province/other)" t="spb"/>
    <k n="Admin Division 2 (County/district/other)"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5">
    <x:dxf>
      <x:numFmt numFmtId="3" formatCode="#,##0"/>
    </x:dxf>
    <x:dxf>
      <x:numFmt numFmtId="0" formatCode="General"/>
    </x:dxf>
    <x:dxf>
      <x:numFmt numFmtId="2" formatCode="0.00"/>
    </x:dxf>
    <x:dxf>
      <x:numFmt numFmtId="14" formatCode="0.00%"/>
    </x:dxf>
    <x:dxf>
      <x:numFmt numFmtId="13" formatCode="0%"/>
    </x:dxf>
  </dxfs>
  <richProperties>
    <rPr n="IsTitleField" t="b"/>
    <rPr n="IsHeroField" t="b"/>
    <rPr n="NumberFormat" t="s"/>
    <rPr n="RequiresInlineAttribution" t="b"/>
  </richProperties>
  <richStyles>
    <rSty>
      <rpv i="0">1</rpv>
    </rSty>
    <rSty>
      <rpv i="1">1</rpv>
    </rSty>
    <rSty dxfid="0">
      <rpv i="2">#,##0</rpv>
    </rSty>
    <rSty dxfid="1">
      <rpv i="2">0.0000</rpv>
    </rSty>
    <rSty dxfid="1">
      <rpv i="2">_([$$-en-US]* #,##0_);_([$$-en-US]* (#,##0);_([$$-en-US]* "-"_);_(@_)</rpv>
    </rSty>
    <rSty dxfid="2">
      <rpv i="2">0.00</rpv>
    </rSty>
    <rSty dxfid="3">
      <rpv i="2">0.0%</rpv>
    </rSty>
    <rSty dxfid="4"/>
    <rSty dxfid="1">
      <rpv i="2">_-[$$-en-CA]* #,##0_-;-[$$-en-CA]* #,##0_-;_-[$$-en-CA]* "-"_-;_-@_-</rpv>
    </rSty>
    <rSty>
      <rpv i="3">1</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46EE87D-BBFE-4046-8F58-E92AA071A542}" name="Table11" displayName="Table11" ref="M9:R37" totalsRowShown="0" headerRowDxfId="68" dataDxfId="67">
  <autoFilter ref="M9:R37" xr:uid="{D46EE87D-BBFE-4046-8F58-E92AA071A542}"/>
  <tableColumns count="6">
    <tableColumn id="1" xr3:uid="{870049C1-D049-46BA-8485-A6AC051E83F4}" name="Product" dataDxfId="66">
      <calculatedColumnFormula>C10</calculatedColumnFormula>
    </tableColumn>
    <tableColumn id="5" xr3:uid="{DDCCBBC4-DD02-4904-B321-577D42686D1D}" name="Product Proper" dataDxfId="65">
      <calculatedColumnFormula>VLOOKUP(Table11[[#This Row],[Product]],Table12[],2,FALSE)</calculatedColumnFormula>
    </tableColumn>
    <tableColumn id="2" xr3:uid="{3A8D2442-1A1C-43AC-BB21-CFB7CDF6AEA9}" name="Cadence" dataDxfId="64">
      <calculatedColumnFormula array="1">_xlfn.IFS(D10&gt;45,"Weekly",AND(D10&lt;45,D10&gt;20),"Biweekly",AND(D10&lt;20,D10&gt;10),"Monthly",AND(D10&lt;10,D10&gt;4),"Bimonthly",AND(D10&lt;=4,D10&gt;0),"Yearly",D10=0,"Not Ordered")</calculatedColumnFormula>
    </tableColumn>
    <tableColumn id="6" xr3:uid="{D8D0FB56-66AE-4430-B0F7-1094D83D9859}" name="Column1" dataDxfId="63">
      <calculatedColumnFormula>D10</calculatedColumnFormula>
    </tableColumn>
    <tableColumn id="3" xr3:uid="{E161EA3A-03D5-413A-8BA0-5B552BE34CD2}" name="Cadence Factor" dataDxfId="62">
      <calculatedColumnFormula>VLOOKUP(O10,Table10[],2,FALSE)</calculatedColumnFormula>
    </tableColumn>
    <tableColumn id="4" xr3:uid="{A9D6AF20-80D8-4E01-91E4-B651EA1240A5}" name="Fat factor" dataDxfId="61">
      <calculatedColumnFormula>VLOOKUP(N10,Table9[],8,FALSE)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16BF5C4-D701-444D-88D9-2E2415086740}" name="Table1117" displayName="Table1117" ref="M9:R37" totalsRowShown="0" headerRowDxfId="60" dataDxfId="59">
  <autoFilter ref="M9:R37" xr:uid="{D46EE87D-BBFE-4046-8F58-E92AA071A542}"/>
  <tableColumns count="6">
    <tableColumn id="1" xr3:uid="{B5AC9984-E16C-496E-A23A-4620B6A43CF6}" name="Product" dataDxfId="58">
      <calculatedColumnFormula>C10</calculatedColumnFormula>
    </tableColumn>
    <tableColumn id="5" xr3:uid="{AA16216B-43CB-4EFF-97AF-DB22233A47BA}" name="Product Proper" dataDxfId="57">
      <calculatedColumnFormula>VLOOKUP(Table1117[[#This Row],[Product]],Table12[],2,FALSE)</calculatedColumnFormula>
    </tableColumn>
    <tableColumn id="2" xr3:uid="{B5EB18F6-CE28-4A13-B176-3F686226153B}" name="Cadence" dataDxfId="56">
      <calculatedColumnFormula array="1">_xlfn.IFS(D10&gt;45,"Weekly",AND(D10&lt;45,D10&gt;20),"Biweekly",AND(D10&lt;20,D10&gt;10),"Monthly",AND(D10&lt;10,D10&gt;4),"Bimonthly",AND(D10&lt;=4,D10&gt;0),"Yearly",D10=0,"Not Ordered")</calculatedColumnFormula>
    </tableColumn>
    <tableColumn id="6" xr3:uid="{A0262401-79C2-45F0-9671-F9092C4A0AA7}" name="Column1" dataDxfId="55">
      <calculatedColumnFormula>D10</calculatedColumnFormula>
    </tableColumn>
    <tableColumn id="3" xr3:uid="{DD54BB77-0B76-41F9-8994-97474D4BD582}" name="Cadence Factor" dataDxfId="54">
      <calculatedColumnFormula>VLOOKUP(O10,Table10[],2,FALSE)</calculatedColumnFormula>
    </tableColumn>
    <tableColumn id="4" xr3:uid="{696CE258-A25F-4D33-B484-187423A1540A}" name="Fat factor" dataDxfId="53">
      <calculatedColumnFormula>VLOOKUP(N10,Table9[],8,FALSE)</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5A074B0-7310-4813-B495-1FD0898B1F4F}" name="Table1" displayName="Table1" ref="A1:J643" totalsRowShown="0" headerRowDxfId="52" dataDxfId="50" headerRowBorderDxfId="51" tableBorderDxfId="49" totalsRowBorderDxfId="48">
  <autoFilter ref="A1:J643" xr:uid="{D1D7357A-9199-4F93-A051-686DEB14DEEF}"/>
  <tableColumns count="10">
    <tableColumn id="2" xr3:uid="{31BA0FEC-BC90-43CA-831C-560FD6EE8E80}" name="Ship To Id" dataDxfId="47"/>
    <tableColumn id="1" xr3:uid="{1F5CE0C6-4FDE-4F62-85A6-A31476384575}" name="Company Name" dataDxfId="46"/>
    <tableColumn id="3" xr3:uid="{6758484B-D39D-46FC-B6A7-5AD7C7CBF323}" name="Contact Name" dataDxfId="45"/>
    <tableColumn id="4" xr3:uid="{5C3FA9AC-CB7A-4065-9D63-B26F4C2EC0FA}" name="Email" dataDxfId="44"/>
    <tableColumn id="5" xr3:uid="{5E2888C9-4387-4E20-A42E-38EF0129B772}" name="street" dataDxfId="43"/>
    <tableColumn id="6" xr3:uid="{427C9D11-64EE-4E4C-A55F-A82B30DF0365}" name="City" dataDxfId="42"/>
    <tableColumn id="7" xr3:uid="{7C7E9194-3B4A-444A-85A0-3F49096DB3B9}" name="state" dataDxfId="41" dataCellStyle="Normal 2"/>
    <tableColumn id="10" xr3:uid="{C72DD0E4-83E4-4569-B8B8-82CED18B907F}" name="State True" dataDxfId="40" dataCellStyle="Normal 2"/>
    <tableColumn id="8" xr3:uid="{BD7578EC-4177-4CB2-8EB7-B96F959D7C19}" name="zip" dataDxfId="39" dataCellStyle="Normal 2"/>
    <tableColumn id="9" xr3:uid="{D889BD17-1268-482A-A156-4F50BF8115E9}" name="Address" dataDxfId="38" dataCellStyle="Normal 2">
      <calculatedColumnFormula>Table1[[#This Row],[street]]&amp;" "&amp;Table1[[#This Row],[City]]&amp;" "&amp;Table1[[#This Row],[state]]&amp;","&amp;Table1[[#This Row],[zip]]</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89F6E0-08D0-40E0-9831-4620D13E6727}" name="Table2" displayName="Table2" ref="B3:F39" totalsRowShown="0">
  <autoFilter ref="B3:F39" xr:uid="{4E89F6E0-08D0-40E0-9831-4620D13E6727}"/>
  <sortState xmlns:xlrd2="http://schemas.microsoft.com/office/spreadsheetml/2017/richdata2" ref="B4:D10">
    <sortCondition ref="B3:B10"/>
  </sortState>
  <tableColumns count="5">
    <tableColumn id="1" xr3:uid="{221DEFFC-3630-430F-A808-B79A92329455}" name="Column1"/>
    <tableColumn id="2" xr3:uid="{A8D99C81-780A-4A16-A3BD-B40689F70372}" name="Column2"/>
    <tableColumn id="3" xr3:uid="{B568180F-A364-4F6F-A785-BB884057FBB2}" name="Price"/>
    <tableColumn id="4" xr3:uid="{C18B5EE4-3AC6-4B14-AA5E-91E6C331306E}" name="Round UP 6.5%" dataDxfId="37">
      <calculatedColumnFormula>ROUNDUP(Table2[[#This Row],[Price]]*1.065,0)</calculatedColumnFormula>
    </tableColumn>
    <tableColumn id="5" xr3:uid="{0A0E99AE-3504-4DB7-A694-4C94C75860E7}" name="6.5% straight" dataDxfId="36">
      <calculatedColumnFormula>Table2[[#This Row],[Price]]*1.065</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4D0FF-D7ED-4DF3-AE7D-6946F899B94C}" name="Table441015" displayName="Table441015" ref="F3:N279" totalsRowShown="0" headerRowDxfId="35" headerRowBorderDxfId="34">
  <autoFilter ref="F3:N279" xr:uid="{9788096C-63D1-477A-AE9A-CC49CA9A6F8F}"/>
  <sortState xmlns:xlrd2="http://schemas.microsoft.com/office/spreadsheetml/2017/richdata2" ref="F4:N279">
    <sortCondition ref="N3:N279"/>
  </sortState>
  <tableColumns count="9">
    <tableColumn id="2" xr3:uid="{A7B066FA-C241-44BF-B880-3F79CAB66A74}" name="Zip geography"/>
    <tableColumn id="3" xr3:uid="{2DAA6559-F8A3-40DB-B4D8-69F06C3B8D8E}" name="# Shipments"/>
    <tableColumn id="4" xr3:uid="{560957B4-6BD6-4024-9469-F8E5D81A1526}" name="Average Our Cost" dataCellStyle="Currency"/>
    <tableColumn id="5" xr3:uid="{5F3C1F57-0C49-4CB1-99A4-FD78A4964877}" name="Max Our Cost" dataCellStyle="Currency"/>
    <tableColumn id="6" xr3:uid="{CB7635D6-43E0-41E1-B062-B4A5D76C0B20}" name="Heavy Weighted Factor" dataCellStyle="Currency">
      <calculatedColumnFormula>AVERAGE(Table441015[[#This Row],[Average Our Cost]:[Max Our Cost]])</calculatedColumnFormula>
    </tableColumn>
    <tableColumn id="7" xr3:uid="{EAD0B70F-360A-4A48-A742-B97486AB46F9}" name="Min to charge" dataCellStyle="Currency">
      <calculatedColumnFormula>ROUNDUP(Table441015[[#This Row],[Heavy Weighted Factor]]*2.5,0)</calculatedColumnFormula>
    </tableColumn>
    <tableColumn id="8" xr3:uid="{6506CE16-647F-4557-8A6C-D646509EC61E}" name="Should Charge" dataCellStyle="Currency">
      <calculatedColumnFormula>ROUNDDOWN(Table441015[[#This Row],[Heavy Weighted Factor]]*3,0)</calculatedColumnFormula>
    </tableColumn>
    <tableColumn id="9" xr3:uid="{EC8AC21A-0AA7-42F2-92E3-316B2DEE777E}" name="City"/>
    <tableColumn id="10" xr3:uid="{B8AE611B-553F-4D86-88A7-904194657478}" name="State" dataDxfId="33">
      <calculatedColumnFormula array="1">_FV(Table441015[[#This Row],[City]],"Admin Division 1 (State/province/other)",TRUE)</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AA083B-43D7-4A2C-8DA5-25D70E475D6C}" name="Table51116" displayName="Table51116" ref="W3:Z48" totalsRowShown="0">
  <autoFilter ref="W3:Z48" xr:uid="{B9CCAF12-0F9B-44F0-8854-2A89D985D38A}"/>
  <tableColumns count="4">
    <tableColumn id="1" xr3:uid="{D4612311-87F5-4B0E-8601-52F0C5735B28}" name="State"/>
    <tableColumn id="2" xr3:uid="{E5345FF5-D4AA-4E61-A41F-05229FBF88D6}" name="Min" dataCellStyle="Currency"/>
    <tableColumn id="3" xr3:uid="{EC3E27E9-107B-4CF2-B52E-60859090D103}" name="Target" dataCellStyle="Currency"/>
    <tableColumn id="4" xr3:uid="{E2710064-D4DD-4FD2-B0B4-EB1FA5B32E72}" name="Average of Average Our Cost" dataDxfId="32" dataCellStyle="Currency"/>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D3C9EFD-EF29-481F-8D0C-F2447BF0383C}" name="Table61217" displayName="Table61217" ref="AH14:AI19" totalsRowShown="0" headerRowDxfId="31" dataDxfId="30">
  <autoFilter ref="AH14:AI19" xr:uid="{94098797-78CE-4A62-A158-E1409DEE6B32}"/>
  <tableColumns count="2">
    <tableColumn id="1" xr3:uid="{104A436B-E927-412A-BF12-31087CBB9BA6}" name="# Kits in rotation" dataDxfId="29"/>
    <tableColumn id="2" xr3:uid="{B1B8EBC5-6C57-4BD1-A714-B12B1D54F289}" name="Modifyer" dataDxfId="28"/>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B98F4D-C63A-410B-B78D-2B8726E96FF9}" name="Table71318" displayName="Table71318" ref="AH3:AJ13" totalsRowShown="0" headerRowDxfId="27" dataDxfId="26">
  <autoFilter ref="AH3:AJ13" xr:uid="{CD93D107-EFCF-44D4-A12D-26B60E379A4B}"/>
  <tableColumns count="3">
    <tableColumn id="1" xr3:uid="{30A9FDC1-40BD-4894-A40E-9E34637CD3C5}" name="# Submissions Monthly" dataDxfId="25"/>
    <tableColumn id="2" xr3:uid="{BB4C3848-1538-44B4-8515-4F94BC8D4D15}" name="Modifyer" dataDxfId="24"/>
    <tableColumn id="3" xr3:uid="{15CF2F78-CA80-4FC4-B647-40792434FC73}" name="#Kits" dataDxfId="23"/>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1A168B-AC54-4DA5-B5CD-38F0CA43FDC3}" name="Table81419" displayName="Table81419" ref="AH20:AI22" totalsRowShown="0" headerRowDxfId="22" dataDxfId="21">
  <autoFilter ref="AH20:AI22" xr:uid="{9C80856E-84D4-478C-A2FC-78B5980D189F}"/>
  <tableColumns count="2">
    <tableColumn id="1" xr3:uid="{919A08D1-9C4E-4BD6-900E-8E6C9080BEB1}" name="Kit Size" dataDxfId="20"/>
    <tableColumn id="2" xr3:uid="{7ACD5582-D91F-449F-9650-055C123742DC}" name="Modifyer" dataDxfId="19"/>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91A9342-3479-4A77-80BE-6173200EEF84}" name="Table14" displayName="Table14" ref="T3:U51" totalsRowShown="0" headerRowDxfId="18" dataDxfId="17" headerRowCellStyle="Normal 2" dataCellStyle="Normal 2">
  <autoFilter ref="T3:U51" xr:uid="{891A9342-3479-4A77-80BE-6173200EEF84}"/>
  <tableColumns count="2">
    <tableColumn id="1" xr3:uid="{EB89E3FF-F482-48E7-8B44-CF09D73451D5}" name="State" dataDxfId="16" dataCellStyle="Normal 2"/>
    <tableColumn id="2" xr3:uid="{AA894F3C-68CF-4822-955E-548384722E8A}" name="Flat Rate" dataDxfId="15" dataCellStyle="Normal 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D86FDDE-D4CF-4A29-839B-5EABAC8962F8}" name="Table15" displayName="Table15" ref="AB3:AC601" totalsRowShown="0" headerRowDxfId="14">
  <autoFilter ref="AB3:AC601" xr:uid="{CD86FDDE-D4CF-4A29-839B-5EABAC8962F8}"/>
  <tableColumns count="2">
    <tableColumn id="1" xr3:uid="{7FA3E731-EBDF-49FF-B331-E4E3CE6656B5}" name="Shipto" dataDxfId="13"/>
    <tableColumn id="2" xr3:uid="{E52E4922-BBC5-43F0-9779-C4A7A7BD7012}" name="Freight Estimate" dataDxfId="12" dataCellStyle="Currency"/>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BEA2ECA-FD61-4A56-972E-0536B7A2245A}" name="Table7" displayName="Table7" ref="A2:E19" totalsRowShown="0">
  <autoFilter ref="A2:E19" xr:uid="{FBEA2ECA-FD61-4A56-972E-0536B7A2245A}"/>
  <tableColumns count="5">
    <tableColumn id="5" xr3:uid="{74E04AE7-4297-4EF3-9BB2-EF3898C486A0}" name="Cadence factor" dataDxfId="11">
      <calculatedColumnFormula>Table7[[#This Row],[Cadence]]&amp;""&amp;Table7[[#This Row],[Factor]]</calculatedColumnFormula>
    </tableColumn>
    <tableColumn id="1" xr3:uid="{0E8A68F7-6F59-4355-88BA-AA75FCB64B90}" name="Cadence"/>
    <tableColumn id="2" xr3:uid="{1635BB5F-B4ED-430E-839C-708AD161B6C9}" name="Factor"/>
    <tableColumn id="3" xr3:uid="{AF073DCA-B6D6-4C41-87AB-FDB51D42DE58}" name="%Difference from &quot;true&quot; bi-weekly"/>
    <tableColumn id="4" xr3:uid="{452C5057-E9EC-42EC-9324-AEFAC98DC791}" name="Column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2B00D53-AB39-4C9E-A09A-9BC2350E5CDC}" name="Table9" displayName="Table9" ref="A55:I76" totalsRowShown="0">
  <autoFilter ref="A55:I76" xr:uid="{E2B00D53-AB39-4C9E-A09A-9BC2350E5CDC}"/>
  <tableColumns count="9">
    <tableColumn id="1" xr3:uid="{597313F9-8DE8-4918-BF75-6CCBF5FD7C18}" name="Product"/>
    <tableColumn id="8" xr3:uid="{853F241A-F50A-4719-A98E-B5998CBFB504}" name="Count" dataDxfId="10">
      <calculatedColumnFormula>C28</calculatedColumnFormula>
    </tableColumn>
    <tableColumn id="9" xr3:uid="{E5D80ECC-6716-41B2-A718-75700060578A}" name="Product Type"/>
    <tableColumn id="2" xr3:uid="{7B87D010-2ECB-4651-B6FB-B8A0F5138A49}" name="Monthly Factor Factor"/>
    <tableColumn id="3" xr3:uid="{B83C91B4-62D5-4877-849A-864F7B834B8D}" name="Bimonthly factor" dataDxfId="9"/>
    <tableColumn id="4" xr3:uid="{5DFFFB91-2A52-4EDC-91DE-8D83A6153DB9}" name="Yearly Factor" dataDxfId="8"/>
    <tableColumn id="5" xr3:uid="{ABC887AC-B1AE-4B17-AD19-57A43612BFCB}" name="Per LBS Cost"/>
    <tableColumn id="6" xr3:uid="{D390B824-3133-4FD7-A9EE-68A04C58AE6F}" name="Fat %"/>
    <tableColumn id="7" xr3:uid="{51078992-48F1-43C6-B699-26C9C33611C8}" name="Item Code"/>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2D00461-3483-48B2-8D3C-9F0145B50C11}" name="Table10" displayName="Table10" ref="A77:B83" totalsRowShown="0">
  <autoFilter ref="A77:B83" xr:uid="{C2D00461-3483-48B2-8D3C-9F0145B50C11}"/>
  <tableColumns count="2">
    <tableColumn id="1" xr3:uid="{25B06479-9138-4878-A686-A6D4E0B11543}" name="Cadence"/>
    <tableColumn id="2" xr3:uid="{0FF71B89-04FA-43F2-B495-B738BF8667AE}" name="Factor"/>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68F9057-A3F4-4046-B99C-839B55502B12}" name="Table12" displayName="Table12" ref="A27:C48" totalsRowShown="0" headerRowDxfId="7" dataDxfId="5" headerRowBorderDxfId="6" tableBorderDxfId="4" totalsRowBorderDxfId="3">
  <autoFilter ref="A27:C48" xr:uid="{468F9057-A3F4-4046-B99C-839B55502B12}"/>
  <tableColumns count="3">
    <tableColumn id="1" xr3:uid="{CBF9C55C-430D-43D2-AC87-057A581D32B7}" name="Column2" dataDxfId="2"/>
    <tableColumn id="2" xr3:uid="{1B3A0F03-CFF9-476F-B3B4-1BDF6FDC23A1}" name="Product" dataDxfId="1"/>
    <tableColumn id="3" xr3:uid="{BB7C4190-16FB-4460-BFF8-CFE32D70DF8D}" name="Count" dataDxfId="0">
      <calculatedColumnFormula>VLOOKUP(Table12[[#This Row],[Column2]],Table11[#All],4,FALSE)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printerSettings" Target="../printerSettings/printerSettings3.bin"/><Relationship Id="rId7" Type="http://schemas.openxmlformats.org/officeDocument/2006/relationships/table" Target="../tables/table8.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table" Target="../tables/table7.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93"/>
  <sheetViews>
    <sheetView showGridLines="0" tabSelected="1" showRuler="0" view="pageLayout" topLeftCell="A31" zoomScale="80" zoomScaleNormal="80" zoomScalePageLayoutView="80" workbookViewId="0">
      <selection activeCell="F44" sqref="F19:N44"/>
    </sheetView>
  </sheetViews>
  <sheetFormatPr defaultColWidth="8.85546875" defaultRowHeight="14.25" x14ac:dyDescent="0.2"/>
  <cols>
    <col min="1" max="1" width="14.28515625" style="42" customWidth="1"/>
    <col min="2" max="2" width="12.140625" style="42" customWidth="1"/>
    <col min="3" max="3" width="9.28515625" style="42" customWidth="1"/>
    <col min="4" max="4" width="7.5703125" style="42" bestFit="1" customWidth="1"/>
    <col min="5" max="5" width="9.5703125" style="42" customWidth="1"/>
    <col min="6" max="6" width="9.85546875" style="42" customWidth="1"/>
    <col min="7" max="9" width="8.140625" style="42" bestFit="1" customWidth="1"/>
    <col min="10" max="10" width="9.85546875" style="42" customWidth="1"/>
    <col min="11" max="11" width="10.85546875" style="42" customWidth="1"/>
    <col min="12" max="12" width="16.28515625" style="42" customWidth="1"/>
    <col min="13" max="13" width="16.5703125" style="42" customWidth="1"/>
    <col min="14" max="14" width="9.7109375" style="42" customWidth="1"/>
    <col min="15" max="15" width="7.5703125" style="42" bestFit="1" customWidth="1"/>
    <col min="16" max="16" width="8.5703125" style="42" customWidth="1"/>
    <col min="17" max="17" width="8.28515625" style="42" customWidth="1"/>
    <col min="18" max="18" width="10" style="42" customWidth="1"/>
    <col min="19" max="19" width="10.140625" style="42" customWidth="1"/>
    <col min="20" max="20" width="8.7109375" style="42" bestFit="1" customWidth="1"/>
    <col min="21" max="21" width="7.5703125" style="42" bestFit="1" customWidth="1"/>
    <col min="22" max="22" width="9" style="42" customWidth="1"/>
    <col min="23" max="23" width="10.28515625" style="42" customWidth="1"/>
    <col min="24" max="24" width="9.5703125" style="42" customWidth="1"/>
    <col min="25" max="26" width="9.85546875" style="42" customWidth="1"/>
    <col min="27" max="27" width="10.5703125" style="42" customWidth="1"/>
    <col min="28" max="28" width="8.28515625" style="42" bestFit="1" customWidth="1"/>
    <col min="29" max="29" width="7.5703125" style="42" bestFit="1" customWidth="1"/>
    <col min="30" max="30" width="7.140625" style="42" bestFit="1" customWidth="1"/>
    <col min="31" max="16384" width="8.85546875" style="42"/>
  </cols>
  <sheetData>
    <row r="1" spans="1:31" ht="18.75" thickBot="1" x14ac:dyDescent="0.3">
      <c r="A1" s="208" t="s">
        <v>0</v>
      </c>
      <c r="B1" s="208"/>
      <c r="C1" s="221"/>
      <c r="D1" s="221"/>
      <c r="E1" s="221"/>
      <c r="F1" s="221"/>
      <c r="G1" s="221"/>
      <c r="H1" s="221"/>
      <c r="I1" s="73"/>
      <c r="J1" s="73"/>
      <c r="K1" s="208" t="s">
        <v>1</v>
      </c>
      <c r="L1" s="208"/>
      <c r="M1" s="211"/>
      <c r="N1" s="211"/>
      <c r="O1" s="211"/>
      <c r="P1" s="211"/>
      <c r="Q1" s="211"/>
      <c r="R1" s="211"/>
      <c r="S1" s="211"/>
      <c r="T1" s="74"/>
      <c r="U1" s="74"/>
      <c r="V1" s="86"/>
      <c r="W1" s="86"/>
      <c r="X1" s="86"/>
      <c r="Y1" s="86"/>
      <c r="Z1" s="86"/>
      <c r="AA1" s="86"/>
      <c r="AB1" s="86"/>
      <c r="AC1" s="86"/>
      <c r="AD1" s="86"/>
      <c r="AE1" s="74"/>
    </row>
    <row r="2" spans="1:31" ht="18.75" thickBot="1" x14ac:dyDescent="0.3">
      <c r="A2" s="208" t="s">
        <v>2</v>
      </c>
      <c r="B2" s="208"/>
      <c r="C2" s="220"/>
      <c r="D2" s="220"/>
      <c r="E2" s="220"/>
      <c r="F2" s="220"/>
      <c r="G2" s="220"/>
      <c r="H2" s="220"/>
      <c r="I2" s="73"/>
      <c r="J2" s="73"/>
      <c r="K2" s="208" t="s">
        <v>3</v>
      </c>
      <c r="L2" s="208"/>
      <c r="M2" s="209"/>
      <c r="N2" s="209"/>
      <c r="O2" s="209"/>
      <c r="P2" s="209"/>
      <c r="Q2" s="209"/>
      <c r="R2" s="209"/>
      <c r="S2" s="209"/>
      <c r="T2" s="74"/>
      <c r="U2" s="74"/>
      <c r="V2" s="86"/>
      <c r="W2" s="86"/>
      <c r="X2" s="86"/>
      <c r="Y2" s="86"/>
      <c r="Z2" s="86"/>
      <c r="AA2" s="86"/>
      <c r="AB2" s="86"/>
      <c r="AC2" s="86"/>
      <c r="AD2" s="86"/>
      <c r="AE2" s="74"/>
    </row>
    <row r="3" spans="1:31" ht="18.75" thickBot="1" x14ac:dyDescent="0.3">
      <c r="A3" s="208" t="s">
        <v>4686</v>
      </c>
      <c r="B3" s="208"/>
      <c r="C3" s="220"/>
      <c r="D3" s="220"/>
      <c r="E3" s="220"/>
      <c r="F3" s="220"/>
      <c r="G3" s="220"/>
      <c r="H3" s="220"/>
      <c r="I3" s="73"/>
      <c r="J3" s="73"/>
      <c r="K3" s="208" t="s">
        <v>5</v>
      </c>
      <c r="L3" s="208"/>
      <c r="M3" s="209"/>
      <c r="N3" s="209"/>
      <c r="O3" s="209"/>
      <c r="P3" s="209"/>
      <c r="Q3" s="209"/>
      <c r="R3" s="209"/>
      <c r="S3" s="209"/>
      <c r="T3" s="74"/>
      <c r="U3" s="74"/>
      <c r="V3" s="86"/>
      <c r="W3" s="86"/>
      <c r="X3" s="86"/>
      <c r="Y3" s="86"/>
      <c r="Z3" s="86"/>
      <c r="AA3" s="86"/>
      <c r="AB3" s="86"/>
      <c r="AC3" s="86"/>
      <c r="AD3" s="86"/>
      <c r="AE3" s="74"/>
    </row>
    <row r="4" spans="1:31" ht="18" customHeight="1" thickBot="1" x14ac:dyDescent="0.3">
      <c r="A4" s="73"/>
      <c r="B4" s="75"/>
      <c r="C4" s="220"/>
      <c r="D4" s="220"/>
      <c r="E4" s="220"/>
      <c r="F4" s="220"/>
      <c r="G4" s="220"/>
      <c r="H4" s="220"/>
      <c r="I4" s="73"/>
      <c r="J4" s="73"/>
      <c r="K4" s="258" t="s">
        <v>6</v>
      </c>
      <c r="L4" s="258"/>
      <c r="M4" s="259"/>
      <c r="N4" s="259"/>
      <c r="O4" s="259"/>
      <c r="P4" s="259"/>
      <c r="Q4" s="259"/>
      <c r="R4" s="259"/>
      <c r="S4" s="259"/>
      <c r="T4" s="74"/>
      <c r="U4" s="74"/>
      <c r="V4" s="86"/>
      <c r="W4" s="86"/>
      <c r="X4" s="86"/>
      <c r="Y4" s="86"/>
      <c r="Z4" s="86"/>
      <c r="AA4" s="86"/>
      <c r="AB4" s="86"/>
      <c r="AC4" s="86"/>
      <c r="AD4" s="86"/>
      <c r="AE4" s="74"/>
    </row>
    <row r="5" spans="1:31" ht="18.75" thickBot="1" x14ac:dyDescent="0.3">
      <c r="A5" s="73"/>
      <c r="B5" s="75"/>
      <c r="C5" s="220"/>
      <c r="D5" s="220"/>
      <c r="E5" s="220"/>
      <c r="F5" s="220"/>
      <c r="G5" s="220"/>
      <c r="H5" s="220"/>
      <c r="I5" s="73"/>
      <c r="J5" s="73"/>
      <c r="K5" s="76"/>
      <c r="L5" s="76"/>
      <c r="M5" s="77"/>
      <c r="N5" s="77"/>
      <c r="O5" s="77"/>
      <c r="P5" s="77"/>
      <c r="Q5" s="77"/>
      <c r="R5" s="77"/>
      <c r="S5" s="77"/>
      <c r="T5" s="74"/>
      <c r="U5" s="74"/>
      <c r="V5" s="74"/>
      <c r="W5" s="74"/>
      <c r="X5" s="74"/>
      <c r="Y5" s="74"/>
      <c r="Z5" s="74"/>
      <c r="AA5" s="74"/>
      <c r="AB5" s="74"/>
      <c r="AC5" s="74"/>
      <c r="AD5" s="74"/>
      <c r="AE5" s="74"/>
    </row>
    <row r="6" spans="1:31" ht="18.75" thickBot="1" x14ac:dyDescent="0.3">
      <c r="A6" s="74"/>
      <c r="B6" s="78" t="s">
        <v>4681</v>
      </c>
      <c r="C6" s="220" t="s">
        <v>7</v>
      </c>
      <c r="D6" s="220"/>
      <c r="E6" s="74"/>
      <c r="F6" s="79" t="s">
        <v>4687</v>
      </c>
      <c r="G6" s="251"/>
      <c r="H6" s="252"/>
      <c r="I6" s="73"/>
      <c r="J6" s="73"/>
      <c r="K6" s="80"/>
      <c r="L6" s="81"/>
      <c r="M6" s="81"/>
      <c r="N6" s="81"/>
      <c r="O6" s="81"/>
      <c r="P6" s="81"/>
      <c r="Q6" s="81"/>
      <c r="R6" s="81"/>
      <c r="S6" s="81"/>
      <c r="T6" s="74"/>
      <c r="U6" s="74"/>
      <c r="V6" s="74"/>
      <c r="W6" s="74"/>
      <c r="X6" s="74"/>
      <c r="Y6" s="74"/>
      <c r="Z6" s="74"/>
      <c r="AA6" s="74"/>
      <c r="AB6" s="74"/>
      <c r="AC6" s="74"/>
      <c r="AD6" s="74"/>
      <c r="AE6" s="74"/>
    </row>
    <row r="7" spans="1:31" ht="15" x14ac:dyDescent="0.25">
      <c r="A7" s="198"/>
      <c r="B7" s="198"/>
      <c r="C7" s="198"/>
      <c r="D7" s="198"/>
      <c r="E7" s="198"/>
      <c r="F7" s="198"/>
      <c r="G7" s="198"/>
      <c r="H7" s="198"/>
      <c r="I7" s="198"/>
      <c r="J7" s="198"/>
      <c r="K7" s="210" t="s">
        <v>10</v>
      </c>
      <c r="L7" s="210"/>
      <c r="M7" s="210"/>
      <c r="N7" s="210"/>
      <c r="O7" s="210"/>
      <c r="P7" s="210"/>
      <c r="Q7" s="210"/>
      <c r="R7" s="198"/>
      <c r="S7" s="210" t="s">
        <v>11</v>
      </c>
      <c r="T7" s="210"/>
      <c r="U7" s="210"/>
      <c r="V7" s="210"/>
      <c r="W7" s="210"/>
      <c r="X7" s="210"/>
      <c r="Y7" s="210"/>
      <c r="Z7" s="210"/>
      <c r="AA7" s="210"/>
      <c r="AB7" s="210"/>
      <c r="AC7" s="210"/>
      <c r="AD7" s="210"/>
      <c r="AE7" s="198"/>
    </row>
    <row r="8" spans="1:31" ht="16.5" customHeight="1" x14ac:dyDescent="0.25">
      <c r="A8" s="198"/>
      <c r="B8" s="256" t="s">
        <v>4699</v>
      </c>
      <c r="C8" s="256"/>
      <c r="D8" s="256"/>
      <c r="E8" s="256"/>
      <c r="F8" s="256"/>
      <c r="G8" s="256"/>
      <c r="H8" s="256"/>
      <c r="I8" s="256"/>
      <c r="J8" s="198"/>
      <c r="K8" s="213" t="s">
        <v>12</v>
      </c>
      <c r="L8" s="213"/>
      <c r="M8" s="213"/>
      <c r="N8" s="213"/>
      <c r="O8" s="213"/>
      <c r="P8" s="213"/>
      <c r="Q8" s="213"/>
      <c r="R8" s="198"/>
      <c r="S8" s="199"/>
      <c r="T8" s="212" t="s">
        <v>13</v>
      </c>
      <c r="U8" s="212"/>
      <c r="V8" s="212"/>
      <c r="W8" s="212"/>
      <c r="X8" s="212"/>
      <c r="Y8" s="212"/>
      <c r="Z8" s="212"/>
      <c r="AA8" s="212"/>
      <c r="AB8" s="212"/>
      <c r="AC8" s="212"/>
      <c r="AD8" s="212"/>
      <c r="AE8" s="198"/>
    </row>
    <row r="9" spans="1:31" ht="16.5" customHeight="1" x14ac:dyDescent="0.25">
      <c r="A9" s="198"/>
      <c r="B9" s="256"/>
      <c r="C9" s="256"/>
      <c r="D9" s="256"/>
      <c r="E9" s="256"/>
      <c r="F9" s="256"/>
      <c r="G9" s="256"/>
      <c r="H9" s="256"/>
      <c r="I9" s="256"/>
      <c r="J9" s="200"/>
      <c r="K9" s="213" t="s">
        <v>14</v>
      </c>
      <c r="L9" s="213"/>
      <c r="M9" s="213"/>
      <c r="N9" s="213"/>
      <c r="O9" s="213"/>
      <c r="P9" s="213"/>
      <c r="Q9" s="213"/>
      <c r="R9" s="198"/>
      <c r="S9" s="201"/>
      <c r="T9" s="212" t="s">
        <v>15</v>
      </c>
      <c r="U9" s="212"/>
      <c r="V9" s="212"/>
      <c r="W9" s="212"/>
      <c r="X9" s="212"/>
      <c r="Y9" s="212"/>
      <c r="Z9" s="212"/>
      <c r="AA9" s="212"/>
      <c r="AB9" s="212"/>
      <c r="AC9" s="212"/>
      <c r="AD9" s="212"/>
      <c r="AE9" s="198"/>
    </row>
    <row r="10" spans="1:31" ht="16.5" customHeight="1" x14ac:dyDescent="0.25">
      <c r="A10" s="202"/>
      <c r="B10" s="256"/>
      <c r="C10" s="256"/>
      <c r="D10" s="256"/>
      <c r="E10" s="256"/>
      <c r="F10" s="256"/>
      <c r="G10" s="256"/>
      <c r="H10" s="256"/>
      <c r="I10" s="256"/>
      <c r="J10" s="200"/>
      <c r="K10" s="213" t="s">
        <v>16</v>
      </c>
      <c r="L10" s="213"/>
      <c r="M10" s="213"/>
      <c r="N10" s="213"/>
      <c r="O10" s="213"/>
      <c r="P10" s="213"/>
      <c r="Q10" s="213"/>
      <c r="R10" s="198"/>
      <c r="S10" s="203"/>
      <c r="T10" s="212" t="s">
        <v>17</v>
      </c>
      <c r="U10" s="212"/>
      <c r="V10" s="212"/>
      <c r="W10" s="212"/>
      <c r="X10" s="212"/>
      <c r="Y10" s="212"/>
      <c r="Z10" s="212"/>
      <c r="AA10" s="212"/>
      <c r="AB10" s="212"/>
      <c r="AC10" s="212"/>
      <c r="AD10" s="212"/>
      <c r="AE10" s="198"/>
    </row>
    <row r="11" spans="1:31" ht="16.5" customHeight="1" x14ac:dyDescent="0.25">
      <c r="A11" s="202"/>
      <c r="B11" s="256"/>
      <c r="C11" s="256"/>
      <c r="D11" s="256"/>
      <c r="E11" s="256"/>
      <c r="F11" s="256"/>
      <c r="G11" s="256"/>
      <c r="H11" s="256"/>
      <c r="I11" s="256"/>
      <c r="J11" s="200"/>
      <c r="K11" s="214" t="s">
        <v>4688</v>
      </c>
      <c r="L11" s="215"/>
      <c r="M11" s="215"/>
      <c r="N11" s="215"/>
      <c r="O11" s="215"/>
      <c r="P11" s="215"/>
      <c r="Q11" s="216"/>
      <c r="R11" s="198"/>
      <c r="S11" s="204"/>
      <c r="T11" s="210" t="s">
        <v>18</v>
      </c>
      <c r="U11" s="210"/>
      <c r="V11" s="210"/>
      <c r="W11" s="210"/>
      <c r="X11" s="210"/>
      <c r="Y11" s="210"/>
      <c r="Z11" s="210"/>
      <c r="AA11" s="210"/>
      <c r="AB11" s="210"/>
      <c r="AC11" s="210"/>
      <c r="AD11" s="210"/>
      <c r="AE11" s="198"/>
    </row>
    <row r="12" spans="1:31" ht="16.5" customHeight="1" x14ac:dyDescent="0.25">
      <c r="A12" s="202"/>
      <c r="B12" s="256"/>
      <c r="C12" s="256"/>
      <c r="D12" s="256"/>
      <c r="E12" s="256"/>
      <c r="F12" s="256"/>
      <c r="G12" s="256"/>
      <c r="H12" s="256"/>
      <c r="I12" s="256"/>
      <c r="J12" s="200"/>
      <c r="K12" s="217"/>
      <c r="L12" s="218"/>
      <c r="M12" s="218"/>
      <c r="N12" s="218"/>
      <c r="O12" s="218"/>
      <c r="P12" s="218"/>
      <c r="Q12" s="219"/>
      <c r="R12" s="198"/>
      <c r="S12" s="205" t="s">
        <v>19</v>
      </c>
      <c r="T12" s="210" t="s">
        <v>20</v>
      </c>
      <c r="U12" s="210"/>
      <c r="V12" s="210"/>
      <c r="W12" s="210"/>
      <c r="X12" s="210"/>
      <c r="Y12" s="210"/>
      <c r="Z12" s="210"/>
      <c r="AA12" s="210"/>
      <c r="AB12" s="210"/>
      <c r="AC12" s="210"/>
      <c r="AD12" s="210"/>
      <c r="AE12" s="198"/>
    </row>
    <row r="13" spans="1:31" ht="15" customHeight="1" x14ac:dyDescent="0.2">
      <c r="A13" s="202"/>
      <c r="B13" s="256"/>
      <c r="C13" s="256"/>
      <c r="D13" s="256"/>
      <c r="E13" s="256"/>
      <c r="F13" s="256"/>
      <c r="G13" s="256"/>
      <c r="H13" s="256"/>
      <c r="I13" s="256"/>
      <c r="J13" s="200"/>
      <c r="K13" s="257" t="s">
        <v>21</v>
      </c>
      <c r="L13" s="257"/>
      <c r="M13" s="257"/>
      <c r="N13" s="257"/>
      <c r="O13" s="257"/>
      <c r="P13" s="257"/>
      <c r="Q13" s="257"/>
      <c r="R13" s="198"/>
      <c r="S13" s="253"/>
      <c r="T13" s="255" t="s">
        <v>22</v>
      </c>
      <c r="U13" s="255"/>
      <c r="V13" s="255"/>
      <c r="W13" s="255"/>
      <c r="X13" s="255"/>
      <c r="Y13" s="255"/>
      <c r="Z13" s="255"/>
      <c r="AA13" s="255"/>
      <c r="AB13" s="255"/>
      <c r="AC13" s="255"/>
      <c r="AD13" s="255"/>
      <c r="AE13" s="198"/>
    </row>
    <row r="14" spans="1:31" ht="18.75" customHeight="1" x14ac:dyDescent="0.2">
      <c r="A14" s="202"/>
      <c r="B14" s="256"/>
      <c r="C14" s="256"/>
      <c r="D14" s="256"/>
      <c r="E14" s="256"/>
      <c r="F14" s="256"/>
      <c r="G14" s="256"/>
      <c r="H14" s="256"/>
      <c r="I14" s="256"/>
      <c r="J14" s="198"/>
      <c r="K14" s="213" t="s">
        <v>23</v>
      </c>
      <c r="L14" s="213"/>
      <c r="M14" s="213"/>
      <c r="N14" s="213"/>
      <c r="O14" s="213"/>
      <c r="P14" s="213"/>
      <c r="Q14" s="213"/>
      <c r="R14" s="198"/>
      <c r="S14" s="254"/>
      <c r="T14" s="255"/>
      <c r="U14" s="255"/>
      <c r="V14" s="255"/>
      <c r="W14" s="255"/>
      <c r="X14" s="255"/>
      <c r="Y14" s="255"/>
      <c r="Z14" s="255"/>
      <c r="AA14" s="255"/>
      <c r="AB14" s="255"/>
      <c r="AC14" s="255"/>
      <c r="AD14" s="255"/>
      <c r="AE14" s="198"/>
    </row>
    <row r="15" spans="1:31" ht="18.75" thickBot="1" x14ac:dyDescent="0.25">
      <c r="A15" s="206"/>
      <c r="B15" s="206"/>
      <c r="C15" s="206"/>
      <c r="D15" s="206"/>
      <c r="E15" s="206"/>
      <c r="F15" s="206"/>
      <c r="G15" s="206"/>
      <c r="H15" s="206"/>
      <c r="I15" s="206"/>
      <c r="J15" s="198"/>
      <c r="K15" s="247"/>
      <c r="L15" s="247"/>
      <c r="M15" s="247"/>
      <c r="N15" s="247"/>
      <c r="O15" s="247"/>
      <c r="P15" s="247"/>
      <c r="Q15" s="247"/>
      <c r="R15" s="198"/>
      <c r="S15" s="198"/>
      <c r="T15" s="198"/>
      <c r="U15" s="198"/>
      <c r="V15" s="198"/>
      <c r="W15" s="198"/>
      <c r="X15" s="198"/>
      <c r="Y15" s="198"/>
      <c r="Z15" s="198"/>
      <c r="AA15" s="198"/>
      <c r="AB15" s="198"/>
      <c r="AC15" s="198"/>
      <c r="AD15" s="198"/>
      <c r="AE15" s="198"/>
    </row>
    <row r="16" spans="1:31" ht="49.5" customHeight="1" thickBot="1" x14ac:dyDescent="0.25">
      <c r="A16" s="248" t="s">
        <v>4679</v>
      </c>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50"/>
    </row>
    <row r="17" spans="1:31" s="44" customFormat="1" ht="33.75" customHeight="1" thickBot="1" x14ac:dyDescent="0.3">
      <c r="A17" s="222" t="s">
        <v>24</v>
      </c>
      <c r="B17" s="223"/>
      <c r="C17" s="233" t="s">
        <v>25</v>
      </c>
      <c r="D17" s="234"/>
      <c r="E17" s="235"/>
      <c r="F17" s="222" t="s">
        <v>26</v>
      </c>
      <c r="G17" s="236"/>
      <c r="H17" s="236"/>
      <c r="I17" s="236"/>
      <c r="J17" s="236"/>
      <c r="K17" s="236"/>
      <c r="L17" s="236"/>
      <c r="M17" s="236"/>
      <c r="N17" s="236"/>
      <c r="O17" s="236"/>
      <c r="P17" s="236"/>
      <c r="Q17" s="236"/>
      <c r="R17" s="236"/>
      <c r="S17" s="236"/>
      <c r="T17" s="236"/>
      <c r="U17" s="236"/>
      <c r="V17" s="237"/>
      <c r="W17" s="222" t="s">
        <v>27</v>
      </c>
      <c r="X17" s="236"/>
      <c r="Y17" s="223"/>
      <c r="Z17" s="245" t="s">
        <v>4680</v>
      </c>
      <c r="AA17" s="245"/>
      <c r="AB17" s="245"/>
      <c r="AC17" s="245"/>
      <c r="AD17" s="246"/>
      <c r="AE17" s="238" t="s">
        <v>28</v>
      </c>
    </row>
    <row r="18" spans="1:31" ht="58.5" customHeight="1" thickBot="1" x14ac:dyDescent="0.25">
      <c r="A18" s="156" t="s">
        <v>29</v>
      </c>
      <c r="B18" s="157">
        <v>2025</v>
      </c>
      <c r="C18" s="158" t="s">
        <v>30</v>
      </c>
      <c r="D18" s="159" t="s">
        <v>31</v>
      </c>
      <c r="E18" s="160" t="s">
        <v>32</v>
      </c>
      <c r="F18" s="161" t="s">
        <v>33</v>
      </c>
      <c r="G18" s="159" t="s">
        <v>34</v>
      </c>
      <c r="H18" s="159" t="s">
        <v>35</v>
      </c>
      <c r="I18" s="159" t="s">
        <v>36</v>
      </c>
      <c r="J18" s="162" t="s">
        <v>37</v>
      </c>
      <c r="K18" s="162" t="s">
        <v>38</v>
      </c>
      <c r="L18" s="162" t="s">
        <v>39</v>
      </c>
      <c r="M18" s="162" t="s">
        <v>40</v>
      </c>
      <c r="N18" s="162" t="s">
        <v>41</v>
      </c>
      <c r="O18" s="162" t="s">
        <v>42</v>
      </c>
      <c r="P18" s="159" t="s">
        <v>43</v>
      </c>
      <c r="Q18" s="159" t="s">
        <v>44</v>
      </c>
      <c r="R18" s="159" t="s">
        <v>45</v>
      </c>
      <c r="S18" s="162" t="s">
        <v>46</v>
      </c>
      <c r="T18" s="162" t="s">
        <v>47</v>
      </c>
      <c r="U18" s="162" t="s">
        <v>48</v>
      </c>
      <c r="V18" s="163" t="s">
        <v>49</v>
      </c>
      <c r="W18" s="164" t="s">
        <v>50</v>
      </c>
      <c r="X18" s="165" t="s">
        <v>51</v>
      </c>
      <c r="Y18" s="166" t="s">
        <v>52</v>
      </c>
      <c r="Z18" s="167" t="s">
        <v>4692</v>
      </c>
      <c r="AA18" s="167" t="s">
        <v>53</v>
      </c>
      <c r="AB18" s="168" t="s">
        <v>54</v>
      </c>
      <c r="AC18" s="168" t="s">
        <v>55</v>
      </c>
      <c r="AD18" s="169" t="s">
        <v>56</v>
      </c>
      <c r="AE18" s="239"/>
    </row>
    <row r="19" spans="1:31" ht="26.25" customHeight="1" thickBot="1" x14ac:dyDescent="0.3">
      <c r="A19" s="126"/>
      <c r="B19" s="170" t="s">
        <v>4689</v>
      </c>
      <c r="C19" s="46"/>
      <c r="D19" s="47"/>
      <c r="E19" s="48"/>
      <c r="F19" s="274"/>
      <c r="G19" s="275"/>
      <c r="H19" s="276"/>
      <c r="I19" s="275"/>
      <c r="J19" s="277"/>
      <c r="K19" s="277"/>
      <c r="L19" s="277"/>
      <c r="M19" s="277"/>
      <c r="N19" s="278"/>
      <c r="O19" s="49"/>
      <c r="P19" s="49"/>
      <c r="Q19" s="49"/>
      <c r="R19" s="49"/>
      <c r="S19" s="49"/>
      <c r="T19" s="49"/>
      <c r="U19" s="49"/>
      <c r="V19" s="50"/>
      <c r="W19" s="128"/>
      <c r="X19" s="51"/>
      <c r="Y19" s="134"/>
      <c r="Z19" s="116"/>
      <c r="AA19" s="117"/>
      <c r="AB19" s="117"/>
      <c r="AC19" s="117"/>
      <c r="AD19" s="118"/>
      <c r="AE19" s="137"/>
    </row>
    <row r="20" spans="1:31" ht="26.25" customHeight="1" thickBot="1" x14ac:dyDescent="0.3">
      <c r="A20" s="126"/>
      <c r="B20" s="170">
        <v>44567</v>
      </c>
      <c r="C20" s="67"/>
      <c r="D20" s="56"/>
      <c r="E20" s="146"/>
      <c r="F20" s="279"/>
      <c r="G20" s="280"/>
      <c r="H20" s="280"/>
      <c r="I20" s="280"/>
      <c r="J20" s="280"/>
      <c r="K20" s="280"/>
      <c r="L20" s="280"/>
      <c r="M20" s="280"/>
      <c r="N20" s="281"/>
      <c r="O20" s="57"/>
      <c r="P20" s="56"/>
      <c r="Q20" s="56"/>
      <c r="R20" s="56"/>
      <c r="S20" s="57"/>
      <c r="T20" s="57"/>
      <c r="U20" s="57"/>
      <c r="V20" s="58"/>
      <c r="W20" s="128"/>
      <c r="X20" s="51"/>
      <c r="Y20" s="135"/>
      <c r="Z20" s="119"/>
      <c r="AA20" s="120"/>
      <c r="AB20" s="120"/>
      <c r="AC20" s="120"/>
      <c r="AD20" s="121"/>
      <c r="AE20" s="138"/>
    </row>
    <row r="21" spans="1:31" ht="26.25" customHeight="1" thickBot="1" x14ac:dyDescent="0.3">
      <c r="A21" s="126"/>
      <c r="B21" s="171">
        <f>B20+7</f>
        <v>44574</v>
      </c>
      <c r="C21" s="67"/>
      <c r="D21" s="56"/>
      <c r="E21" s="146"/>
      <c r="F21" s="282"/>
      <c r="G21" s="283"/>
      <c r="H21" s="284"/>
      <c r="I21" s="283"/>
      <c r="J21" s="285"/>
      <c r="K21" s="285"/>
      <c r="L21" s="285"/>
      <c r="M21" s="285"/>
      <c r="N21" s="286"/>
      <c r="O21" s="54"/>
      <c r="P21" s="54"/>
      <c r="Q21" s="54"/>
      <c r="R21" s="54"/>
      <c r="S21" s="54"/>
      <c r="T21" s="54"/>
      <c r="U21" s="54"/>
      <c r="V21" s="55"/>
      <c r="W21" s="128"/>
      <c r="X21" s="51"/>
      <c r="Y21" s="136"/>
      <c r="Z21" s="119"/>
      <c r="AA21" s="120"/>
      <c r="AB21" s="120"/>
      <c r="AC21" s="120"/>
      <c r="AD21" s="121"/>
      <c r="AE21" s="138"/>
    </row>
    <row r="22" spans="1:31" ht="26.25" customHeight="1" thickBot="1" x14ac:dyDescent="0.3">
      <c r="A22" s="126"/>
      <c r="B22" s="171">
        <f t="shared" ref="B22:B44" si="0">B21+7</f>
        <v>44581</v>
      </c>
      <c r="C22" s="67"/>
      <c r="D22" s="56"/>
      <c r="E22" s="146"/>
      <c r="F22" s="279"/>
      <c r="G22" s="280"/>
      <c r="H22" s="280"/>
      <c r="I22" s="280"/>
      <c r="J22" s="280"/>
      <c r="K22" s="280"/>
      <c r="L22" s="280"/>
      <c r="M22" s="280"/>
      <c r="N22" s="281"/>
      <c r="O22" s="57"/>
      <c r="P22" s="56"/>
      <c r="Q22" s="56"/>
      <c r="R22" s="56"/>
      <c r="S22" s="57"/>
      <c r="T22" s="57"/>
      <c r="U22" s="57"/>
      <c r="V22" s="58"/>
      <c r="W22" s="128"/>
      <c r="X22" s="60"/>
      <c r="Y22" s="134"/>
      <c r="Z22" s="119"/>
      <c r="AA22" s="120"/>
      <c r="AB22" s="120"/>
      <c r="AC22" s="120"/>
      <c r="AD22" s="121"/>
      <c r="AE22" s="138"/>
    </row>
    <row r="23" spans="1:31" ht="26.25" customHeight="1" thickBot="1" x14ac:dyDescent="0.3">
      <c r="A23" s="126"/>
      <c r="B23" s="171">
        <f t="shared" si="0"/>
        <v>44588</v>
      </c>
      <c r="C23" s="67"/>
      <c r="D23" s="56"/>
      <c r="E23" s="146"/>
      <c r="F23" s="282"/>
      <c r="G23" s="283"/>
      <c r="H23" s="284"/>
      <c r="I23" s="283"/>
      <c r="J23" s="285"/>
      <c r="K23" s="285"/>
      <c r="L23" s="285"/>
      <c r="M23" s="285"/>
      <c r="N23" s="286"/>
      <c r="O23" s="54"/>
      <c r="P23" s="54"/>
      <c r="Q23" s="54"/>
      <c r="R23" s="54"/>
      <c r="S23" s="54"/>
      <c r="T23" s="54"/>
      <c r="U23" s="54"/>
      <c r="V23" s="55"/>
      <c r="W23" s="129"/>
      <c r="X23" s="54"/>
      <c r="Y23" s="134"/>
      <c r="Z23" s="119"/>
      <c r="AA23" s="120"/>
      <c r="AB23" s="120"/>
      <c r="AC23" s="120"/>
      <c r="AD23" s="121"/>
      <c r="AE23" s="138"/>
    </row>
    <row r="24" spans="1:31" ht="26.25" customHeight="1" thickBot="1" x14ac:dyDescent="0.3">
      <c r="A24" s="126"/>
      <c r="B24" s="171">
        <f t="shared" si="0"/>
        <v>44595</v>
      </c>
      <c r="C24" s="67"/>
      <c r="D24" s="56"/>
      <c r="E24" s="146"/>
      <c r="F24" s="279"/>
      <c r="G24" s="280"/>
      <c r="H24" s="280"/>
      <c r="I24" s="280"/>
      <c r="J24" s="280"/>
      <c r="K24" s="280"/>
      <c r="L24" s="280"/>
      <c r="M24" s="280"/>
      <c r="N24" s="281"/>
      <c r="O24" s="57"/>
      <c r="P24" s="56"/>
      <c r="Q24" s="56"/>
      <c r="R24" s="56"/>
      <c r="S24" s="57"/>
      <c r="T24" s="57"/>
      <c r="U24" s="57"/>
      <c r="V24" s="58"/>
      <c r="W24" s="59"/>
      <c r="X24" s="51"/>
      <c r="Y24" s="134"/>
      <c r="Z24" s="119"/>
      <c r="AA24" s="120"/>
      <c r="AB24" s="120"/>
      <c r="AC24" s="120"/>
      <c r="AD24" s="121"/>
      <c r="AE24" s="138"/>
    </row>
    <row r="25" spans="1:31" ht="26.25" customHeight="1" thickBot="1" x14ac:dyDescent="0.3">
      <c r="A25" s="126"/>
      <c r="B25" s="171">
        <f t="shared" si="0"/>
        <v>44602</v>
      </c>
      <c r="C25" s="67"/>
      <c r="D25" s="56"/>
      <c r="E25" s="146"/>
      <c r="F25" s="282"/>
      <c r="G25" s="283"/>
      <c r="H25" s="284"/>
      <c r="I25" s="283"/>
      <c r="J25" s="285"/>
      <c r="K25" s="285"/>
      <c r="L25" s="285"/>
      <c r="M25" s="285"/>
      <c r="N25" s="286"/>
      <c r="O25" s="54"/>
      <c r="P25" s="54"/>
      <c r="Q25" s="54"/>
      <c r="R25" s="54"/>
      <c r="S25" s="54"/>
      <c r="T25" s="54"/>
      <c r="U25" s="54"/>
      <c r="V25" s="55"/>
      <c r="W25" s="128"/>
      <c r="X25" s="51"/>
      <c r="Y25" s="134"/>
      <c r="Z25" s="119"/>
      <c r="AA25" s="120"/>
      <c r="AB25" s="120"/>
      <c r="AC25" s="120"/>
      <c r="AD25" s="121"/>
      <c r="AE25" s="138"/>
    </row>
    <row r="26" spans="1:31" ht="26.25" customHeight="1" thickBot="1" x14ac:dyDescent="0.3">
      <c r="A26" s="126"/>
      <c r="B26" s="171">
        <f t="shared" si="0"/>
        <v>44609</v>
      </c>
      <c r="C26" s="67"/>
      <c r="D26" s="56"/>
      <c r="E26" s="146"/>
      <c r="F26" s="279"/>
      <c r="G26" s="280"/>
      <c r="H26" s="280"/>
      <c r="I26" s="280"/>
      <c r="J26" s="280"/>
      <c r="K26" s="280"/>
      <c r="L26" s="280"/>
      <c r="M26" s="280"/>
      <c r="N26" s="281"/>
      <c r="O26" s="57"/>
      <c r="P26" s="56"/>
      <c r="Q26" s="56"/>
      <c r="R26" s="56"/>
      <c r="S26" s="57"/>
      <c r="T26" s="57"/>
      <c r="U26" s="57"/>
      <c r="V26" s="58"/>
      <c r="W26" s="128"/>
      <c r="X26" s="60"/>
      <c r="Y26" s="134"/>
      <c r="Z26" s="119"/>
      <c r="AA26" s="120"/>
      <c r="AB26" s="120"/>
      <c r="AC26" s="120"/>
      <c r="AD26" s="121"/>
      <c r="AE26" s="138"/>
    </row>
    <row r="27" spans="1:31" ht="26.25" customHeight="1" thickBot="1" x14ac:dyDescent="0.3">
      <c r="A27" s="126"/>
      <c r="B27" s="171">
        <f t="shared" si="0"/>
        <v>44616</v>
      </c>
      <c r="C27" s="67"/>
      <c r="D27" s="56"/>
      <c r="E27" s="146"/>
      <c r="F27" s="282"/>
      <c r="G27" s="283"/>
      <c r="H27" s="284"/>
      <c r="I27" s="283"/>
      <c r="J27" s="285"/>
      <c r="K27" s="285"/>
      <c r="L27" s="285"/>
      <c r="M27" s="285"/>
      <c r="N27" s="286"/>
      <c r="O27" s="54"/>
      <c r="P27" s="54"/>
      <c r="Q27" s="54"/>
      <c r="R27" s="54"/>
      <c r="S27" s="54"/>
      <c r="T27" s="54"/>
      <c r="U27" s="54"/>
      <c r="V27" s="55"/>
      <c r="W27" s="128"/>
      <c r="X27" s="54"/>
      <c r="Y27" s="135"/>
      <c r="Z27" s="119"/>
      <c r="AA27" s="120"/>
      <c r="AB27" s="120"/>
      <c r="AC27" s="120"/>
      <c r="AD27" s="121"/>
      <c r="AE27" s="138"/>
    </row>
    <row r="28" spans="1:31" ht="26.25" customHeight="1" thickBot="1" x14ac:dyDescent="0.3">
      <c r="A28" s="126"/>
      <c r="B28" s="171">
        <f>B27+7</f>
        <v>44623</v>
      </c>
      <c r="C28" s="67"/>
      <c r="D28" s="56"/>
      <c r="E28" s="146"/>
      <c r="F28" s="279"/>
      <c r="G28" s="280"/>
      <c r="H28" s="280"/>
      <c r="I28" s="280"/>
      <c r="J28" s="280"/>
      <c r="K28" s="280"/>
      <c r="L28" s="280"/>
      <c r="M28" s="280"/>
      <c r="N28" s="281"/>
      <c r="O28" s="57"/>
      <c r="P28" s="56"/>
      <c r="Q28" s="56"/>
      <c r="R28" s="56"/>
      <c r="S28" s="57"/>
      <c r="T28" s="57"/>
      <c r="U28" s="57"/>
      <c r="V28" s="58"/>
      <c r="W28" s="129"/>
      <c r="X28" s="51"/>
      <c r="Y28" s="136"/>
      <c r="Z28" s="119"/>
      <c r="AA28" s="120"/>
      <c r="AB28" s="120"/>
      <c r="AC28" s="120"/>
      <c r="AD28" s="121"/>
      <c r="AE28" s="138"/>
    </row>
    <row r="29" spans="1:31" ht="26.25" customHeight="1" thickBot="1" x14ac:dyDescent="0.3">
      <c r="A29" s="126"/>
      <c r="B29" s="171">
        <f t="shared" si="0"/>
        <v>44630</v>
      </c>
      <c r="C29" s="67"/>
      <c r="D29" s="56"/>
      <c r="E29" s="146"/>
      <c r="F29" s="282"/>
      <c r="G29" s="283"/>
      <c r="H29" s="284"/>
      <c r="I29" s="283"/>
      <c r="J29" s="285"/>
      <c r="K29" s="285"/>
      <c r="L29" s="285"/>
      <c r="M29" s="285"/>
      <c r="N29" s="286"/>
      <c r="O29" s="54"/>
      <c r="P29" s="54"/>
      <c r="Q29" s="54"/>
      <c r="R29" s="54"/>
      <c r="S29" s="54"/>
      <c r="T29" s="54"/>
      <c r="U29" s="54"/>
      <c r="V29" s="55"/>
      <c r="W29" s="59"/>
      <c r="X29" s="51"/>
      <c r="Y29" s="134"/>
      <c r="Z29" s="119"/>
      <c r="AA29" s="120"/>
      <c r="AB29" s="120"/>
      <c r="AC29" s="120"/>
      <c r="AD29" s="121"/>
      <c r="AE29" s="138"/>
    </row>
    <row r="30" spans="1:31" ht="26.25" customHeight="1" thickBot="1" x14ac:dyDescent="0.3">
      <c r="A30" s="126"/>
      <c r="B30" s="171">
        <f t="shared" si="0"/>
        <v>44637</v>
      </c>
      <c r="C30" s="67"/>
      <c r="D30" s="56"/>
      <c r="E30" s="146"/>
      <c r="F30" s="279"/>
      <c r="G30" s="280"/>
      <c r="H30" s="280"/>
      <c r="I30" s="280"/>
      <c r="J30" s="280"/>
      <c r="K30" s="280"/>
      <c r="L30" s="280"/>
      <c r="M30" s="280"/>
      <c r="N30" s="281"/>
      <c r="O30" s="57"/>
      <c r="P30" s="56"/>
      <c r="Q30" s="56"/>
      <c r="R30" s="56"/>
      <c r="S30" s="57"/>
      <c r="T30" s="57"/>
      <c r="U30" s="57"/>
      <c r="V30" s="58"/>
      <c r="W30" s="128"/>
      <c r="X30" s="60"/>
      <c r="Y30" s="134"/>
      <c r="Z30" s="119"/>
      <c r="AA30" s="120"/>
      <c r="AB30" s="120"/>
      <c r="AC30" s="120"/>
      <c r="AD30" s="121"/>
      <c r="AE30" s="138"/>
    </row>
    <row r="31" spans="1:31" ht="26.25" customHeight="1" thickBot="1" x14ac:dyDescent="0.3">
      <c r="A31" s="126"/>
      <c r="B31" s="171">
        <f t="shared" si="0"/>
        <v>44644</v>
      </c>
      <c r="C31" s="67"/>
      <c r="D31" s="56"/>
      <c r="E31" s="146"/>
      <c r="F31" s="282"/>
      <c r="G31" s="283"/>
      <c r="H31" s="284"/>
      <c r="I31" s="283"/>
      <c r="J31" s="285"/>
      <c r="K31" s="285"/>
      <c r="L31" s="285"/>
      <c r="M31" s="285"/>
      <c r="N31" s="286"/>
      <c r="O31" s="54"/>
      <c r="P31" s="54"/>
      <c r="Q31" s="54"/>
      <c r="R31" s="54"/>
      <c r="S31" s="54"/>
      <c r="T31" s="54"/>
      <c r="U31" s="54"/>
      <c r="V31" s="55"/>
      <c r="W31" s="128"/>
      <c r="X31" s="54"/>
      <c r="Y31" s="134"/>
      <c r="Z31" s="119"/>
      <c r="AA31" s="120"/>
      <c r="AB31" s="120"/>
      <c r="AC31" s="120"/>
      <c r="AD31" s="121"/>
      <c r="AE31" s="138"/>
    </row>
    <row r="32" spans="1:31" ht="26.25" customHeight="1" thickBot="1" x14ac:dyDescent="0.3">
      <c r="A32" s="126"/>
      <c r="B32" s="171">
        <f t="shared" si="0"/>
        <v>44651</v>
      </c>
      <c r="C32" s="67"/>
      <c r="D32" s="56"/>
      <c r="E32" s="146"/>
      <c r="F32" s="279"/>
      <c r="G32" s="280"/>
      <c r="H32" s="280"/>
      <c r="I32" s="280"/>
      <c r="J32" s="280"/>
      <c r="K32" s="280"/>
      <c r="L32" s="280"/>
      <c r="M32" s="280"/>
      <c r="N32" s="281"/>
      <c r="O32" s="57"/>
      <c r="P32" s="56"/>
      <c r="Q32" s="56"/>
      <c r="R32" s="56"/>
      <c r="S32" s="57"/>
      <c r="T32" s="57"/>
      <c r="U32" s="57"/>
      <c r="V32" s="58"/>
      <c r="W32" s="128"/>
      <c r="X32" s="51"/>
      <c r="Y32" s="134"/>
      <c r="Z32" s="119"/>
      <c r="AA32" s="120"/>
      <c r="AB32" s="120"/>
      <c r="AC32" s="120"/>
      <c r="AD32" s="121"/>
      <c r="AE32" s="138"/>
    </row>
    <row r="33" spans="1:31" ht="26.25" customHeight="1" thickBot="1" x14ac:dyDescent="0.3">
      <c r="A33" s="126"/>
      <c r="B33" s="171">
        <f t="shared" si="0"/>
        <v>44658</v>
      </c>
      <c r="C33" s="67"/>
      <c r="D33" s="56"/>
      <c r="E33" s="146"/>
      <c r="F33" s="282"/>
      <c r="G33" s="283"/>
      <c r="H33" s="284"/>
      <c r="I33" s="283"/>
      <c r="J33" s="285"/>
      <c r="K33" s="285"/>
      <c r="L33" s="285"/>
      <c r="M33" s="285"/>
      <c r="N33" s="286"/>
      <c r="O33" s="54"/>
      <c r="P33" s="54"/>
      <c r="Q33" s="54"/>
      <c r="R33" s="54"/>
      <c r="S33" s="54"/>
      <c r="T33" s="54"/>
      <c r="U33" s="54"/>
      <c r="V33" s="55"/>
      <c r="W33" s="129"/>
      <c r="X33" s="51"/>
      <c r="Y33" s="134"/>
      <c r="Z33" s="119"/>
      <c r="AA33" s="120"/>
      <c r="AB33" s="120"/>
      <c r="AC33" s="120"/>
      <c r="AD33" s="121"/>
      <c r="AE33" s="138"/>
    </row>
    <row r="34" spans="1:31" ht="26.25" customHeight="1" thickBot="1" x14ac:dyDescent="0.3">
      <c r="A34" s="126"/>
      <c r="B34" s="171">
        <f t="shared" si="0"/>
        <v>44665</v>
      </c>
      <c r="C34" s="67"/>
      <c r="D34" s="56"/>
      <c r="E34" s="146"/>
      <c r="F34" s="279"/>
      <c r="G34" s="280"/>
      <c r="H34" s="287"/>
      <c r="I34" s="280"/>
      <c r="J34" s="280"/>
      <c r="K34" s="280"/>
      <c r="L34" s="280"/>
      <c r="M34" s="280"/>
      <c r="N34" s="281"/>
      <c r="O34" s="57"/>
      <c r="P34" s="56"/>
      <c r="Q34" s="56"/>
      <c r="R34" s="56"/>
      <c r="S34" s="57"/>
      <c r="T34" s="57"/>
      <c r="U34" s="57"/>
      <c r="V34" s="58"/>
      <c r="W34" s="59"/>
      <c r="X34" s="60"/>
      <c r="Y34" s="134"/>
      <c r="Z34" s="119"/>
      <c r="AA34" s="120"/>
      <c r="AB34" s="120"/>
      <c r="AC34" s="120"/>
      <c r="AD34" s="121"/>
      <c r="AE34" s="138"/>
    </row>
    <row r="35" spans="1:31" ht="26.25" customHeight="1" thickBot="1" x14ac:dyDescent="0.3">
      <c r="A35" s="126"/>
      <c r="B35" s="171">
        <f t="shared" si="0"/>
        <v>44672</v>
      </c>
      <c r="C35" s="67"/>
      <c r="D35" s="56"/>
      <c r="E35" s="146"/>
      <c r="F35" s="282"/>
      <c r="G35" s="283"/>
      <c r="H35" s="284"/>
      <c r="I35" s="283"/>
      <c r="J35" s="285"/>
      <c r="K35" s="285"/>
      <c r="L35" s="285"/>
      <c r="M35" s="285"/>
      <c r="N35" s="286"/>
      <c r="O35" s="54"/>
      <c r="P35" s="54"/>
      <c r="Q35" s="54"/>
      <c r="R35" s="54"/>
      <c r="S35" s="54"/>
      <c r="T35" s="54"/>
      <c r="U35" s="54"/>
      <c r="V35" s="55"/>
      <c r="W35" s="128"/>
      <c r="X35" s="54"/>
      <c r="Y35" s="134"/>
      <c r="Z35" s="119"/>
      <c r="AA35" s="120"/>
      <c r="AB35" s="120"/>
      <c r="AC35" s="120"/>
      <c r="AD35" s="121"/>
      <c r="AE35" s="138"/>
    </row>
    <row r="36" spans="1:31" ht="26.25" customHeight="1" thickBot="1" x14ac:dyDescent="0.3">
      <c r="A36" s="126"/>
      <c r="B36" s="171">
        <f t="shared" si="0"/>
        <v>44679</v>
      </c>
      <c r="C36" s="67"/>
      <c r="D36" s="56"/>
      <c r="E36" s="146"/>
      <c r="F36" s="279"/>
      <c r="G36" s="280"/>
      <c r="H36" s="287"/>
      <c r="I36" s="280"/>
      <c r="J36" s="280"/>
      <c r="K36" s="280"/>
      <c r="L36" s="280"/>
      <c r="M36" s="280"/>
      <c r="N36" s="281"/>
      <c r="O36" s="57"/>
      <c r="P36" s="56"/>
      <c r="Q36" s="56"/>
      <c r="R36" s="56"/>
      <c r="S36" s="57"/>
      <c r="T36" s="57"/>
      <c r="U36" s="57"/>
      <c r="V36" s="58"/>
      <c r="W36" s="128"/>
      <c r="X36" s="51"/>
      <c r="Y36" s="135"/>
      <c r="Z36" s="119"/>
      <c r="AA36" s="120"/>
      <c r="AB36" s="120"/>
      <c r="AC36" s="120"/>
      <c r="AD36" s="121"/>
      <c r="AE36" s="138"/>
    </row>
    <row r="37" spans="1:31" ht="26.25" customHeight="1" thickBot="1" x14ac:dyDescent="0.3">
      <c r="A37" s="126"/>
      <c r="B37" s="171">
        <f t="shared" si="0"/>
        <v>44686</v>
      </c>
      <c r="C37" s="67"/>
      <c r="D37" s="56"/>
      <c r="E37" s="146"/>
      <c r="F37" s="282"/>
      <c r="G37" s="283"/>
      <c r="H37" s="284"/>
      <c r="I37" s="283"/>
      <c r="J37" s="285"/>
      <c r="K37" s="285"/>
      <c r="L37" s="285"/>
      <c r="M37" s="285"/>
      <c r="N37" s="286"/>
      <c r="O37" s="54"/>
      <c r="P37" s="54"/>
      <c r="Q37" s="54"/>
      <c r="R37" s="54"/>
      <c r="S37" s="54"/>
      <c r="T37" s="54"/>
      <c r="U37" s="54"/>
      <c r="V37" s="55"/>
      <c r="W37" s="128"/>
      <c r="X37" s="51"/>
      <c r="Y37" s="136"/>
      <c r="Z37" s="119"/>
      <c r="AA37" s="120"/>
      <c r="AB37" s="120"/>
      <c r="AC37" s="120"/>
      <c r="AD37" s="121"/>
      <c r="AE37" s="138"/>
    </row>
    <row r="38" spans="1:31" ht="27" customHeight="1" thickBot="1" x14ac:dyDescent="0.3">
      <c r="A38" s="126"/>
      <c r="B38" s="171">
        <f t="shared" si="0"/>
        <v>44693</v>
      </c>
      <c r="C38" s="67"/>
      <c r="D38" s="56"/>
      <c r="E38" s="146"/>
      <c r="F38" s="279"/>
      <c r="G38" s="280"/>
      <c r="H38" s="287"/>
      <c r="I38" s="280"/>
      <c r="J38" s="280"/>
      <c r="K38" s="280"/>
      <c r="L38" s="280"/>
      <c r="M38" s="280"/>
      <c r="N38" s="281"/>
      <c r="O38" s="57"/>
      <c r="P38" s="56"/>
      <c r="Q38" s="56"/>
      <c r="R38" s="56"/>
      <c r="S38" s="57"/>
      <c r="T38" s="57"/>
      <c r="U38" s="57"/>
      <c r="V38" s="58"/>
      <c r="W38" s="129"/>
      <c r="X38" s="60"/>
      <c r="Y38" s="134"/>
      <c r="Z38" s="119"/>
      <c r="AA38" s="120"/>
      <c r="AB38" s="120"/>
      <c r="AC38" s="120"/>
      <c r="AD38" s="121"/>
      <c r="AE38" s="138"/>
    </row>
    <row r="39" spans="1:31" ht="26.25" customHeight="1" thickBot="1" x14ac:dyDescent="0.3">
      <c r="A39" s="126"/>
      <c r="B39" s="171">
        <f t="shared" si="0"/>
        <v>44700</v>
      </c>
      <c r="C39" s="67"/>
      <c r="D39" s="56"/>
      <c r="E39" s="146"/>
      <c r="F39" s="282"/>
      <c r="G39" s="283"/>
      <c r="H39" s="284"/>
      <c r="I39" s="283"/>
      <c r="J39" s="285"/>
      <c r="K39" s="285"/>
      <c r="L39" s="285"/>
      <c r="M39" s="285"/>
      <c r="N39" s="286"/>
      <c r="O39" s="54"/>
      <c r="P39" s="54"/>
      <c r="Q39" s="54"/>
      <c r="R39" s="54"/>
      <c r="S39" s="54"/>
      <c r="T39" s="54"/>
      <c r="U39" s="54"/>
      <c r="V39" s="55"/>
      <c r="W39" s="59"/>
      <c r="X39" s="54"/>
      <c r="Y39" s="134"/>
      <c r="Z39" s="119"/>
      <c r="AA39" s="120"/>
      <c r="AB39" s="120"/>
      <c r="AC39" s="120"/>
      <c r="AD39" s="121"/>
      <c r="AE39" s="138"/>
    </row>
    <row r="40" spans="1:31" ht="26.25" customHeight="1" thickBot="1" x14ac:dyDescent="0.3">
      <c r="A40" s="126"/>
      <c r="B40" s="172" t="s">
        <v>4690</v>
      </c>
      <c r="C40" s="67"/>
      <c r="D40" s="56"/>
      <c r="E40" s="146"/>
      <c r="F40" s="279"/>
      <c r="G40" s="280"/>
      <c r="H40" s="287"/>
      <c r="I40" s="280"/>
      <c r="J40" s="280"/>
      <c r="K40" s="280"/>
      <c r="L40" s="280"/>
      <c r="M40" s="280"/>
      <c r="N40" s="281"/>
      <c r="O40" s="57"/>
      <c r="P40" s="56"/>
      <c r="Q40" s="56"/>
      <c r="R40" s="56"/>
      <c r="S40" s="57"/>
      <c r="T40" s="57"/>
      <c r="U40" s="57"/>
      <c r="V40" s="58"/>
      <c r="W40" s="128"/>
      <c r="X40" s="51"/>
      <c r="Y40" s="134"/>
      <c r="Z40" s="119"/>
      <c r="AA40" s="120"/>
      <c r="AB40" s="120"/>
      <c r="AC40" s="120"/>
      <c r="AD40" s="121"/>
      <c r="AE40" s="138"/>
    </row>
    <row r="41" spans="1:31" ht="27" customHeight="1" thickBot="1" x14ac:dyDescent="0.3">
      <c r="A41" s="126"/>
      <c r="B41" s="171">
        <v>45079</v>
      </c>
      <c r="C41" s="67"/>
      <c r="D41" s="56"/>
      <c r="E41" s="146"/>
      <c r="F41" s="282"/>
      <c r="G41" s="283"/>
      <c r="H41" s="284"/>
      <c r="I41" s="283"/>
      <c r="J41" s="285"/>
      <c r="K41" s="285"/>
      <c r="L41" s="285"/>
      <c r="M41" s="285"/>
      <c r="N41" s="286"/>
      <c r="O41" s="54"/>
      <c r="P41" s="54"/>
      <c r="Q41" s="54"/>
      <c r="R41" s="54"/>
      <c r="S41" s="54"/>
      <c r="T41" s="54"/>
      <c r="U41" s="54"/>
      <c r="V41" s="55"/>
      <c r="W41" s="128"/>
      <c r="X41" s="51"/>
      <c r="Y41" s="134"/>
      <c r="Z41" s="119"/>
      <c r="AA41" s="120"/>
      <c r="AB41" s="120"/>
      <c r="AC41" s="120"/>
      <c r="AD41" s="121"/>
      <c r="AE41" s="138"/>
    </row>
    <row r="42" spans="1:31" ht="27" customHeight="1" thickBot="1" x14ac:dyDescent="0.3">
      <c r="A42" s="126"/>
      <c r="B42" s="171">
        <f>B41+7</f>
        <v>45086</v>
      </c>
      <c r="C42" s="67"/>
      <c r="D42" s="56"/>
      <c r="E42" s="146"/>
      <c r="F42" s="279"/>
      <c r="G42" s="280"/>
      <c r="H42" s="287"/>
      <c r="I42" s="280"/>
      <c r="J42" s="280"/>
      <c r="K42" s="280"/>
      <c r="L42" s="280"/>
      <c r="M42" s="280"/>
      <c r="N42" s="281"/>
      <c r="O42" s="57"/>
      <c r="P42" s="56"/>
      <c r="Q42" s="56"/>
      <c r="R42" s="56"/>
      <c r="S42" s="57"/>
      <c r="T42" s="57"/>
      <c r="U42" s="57"/>
      <c r="V42" s="58"/>
      <c r="W42" s="128"/>
      <c r="X42" s="60"/>
      <c r="Y42" s="134"/>
      <c r="Z42" s="119"/>
      <c r="AA42" s="120"/>
      <c r="AB42" s="120"/>
      <c r="AC42" s="120"/>
      <c r="AD42" s="121"/>
      <c r="AE42" s="138"/>
    </row>
    <row r="43" spans="1:31" ht="27" customHeight="1" thickBot="1" x14ac:dyDescent="0.3">
      <c r="A43" s="126"/>
      <c r="B43" s="171">
        <f t="shared" si="0"/>
        <v>45093</v>
      </c>
      <c r="C43" s="67"/>
      <c r="D43" s="56"/>
      <c r="E43" s="146"/>
      <c r="F43" s="282"/>
      <c r="G43" s="283"/>
      <c r="H43" s="284"/>
      <c r="I43" s="283"/>
      <c r="J43" s="285"/>
      <c r="K43" s="285"/>
      <c r="L43" s="285"/>
      <c r="M43" s="285"/>
      <c r="N43" s="286"/>
      <c r="O43" s="54"/>
      <c r="P43" s="54"/>
      <c r="Q43" s="54"/>
      <c r="R43" s="54"/>
      <c r="S43" s="54"/>
      <c r="T43" s="54"/>
      <c r="U43" s="54"/>
      <c r="V43" s="55"/>
      <c r="W43" s="129"/>
      <c r="X43" s="54"/>
      <c r="Y43" s="134"/>
      <c r="Z43" s="119"/>
      <c r="AA43" s="120"/>
      <c r="AB43" s="120"/>
      <c r="AC43" s="120"/>
      <c r="AD43" s="121"/>
      <c r="AE43" s="138"/>
    </row>
    <row r="44" spans="1:31" ht="27" customHeight="1" thickBot="1" x14ac:dyDescent="0.3">
      <c r="A44" s="127"/>
      <c r="B44" s="173">
        <f t="shared" si="0"/>
        <v>45100</v>
      </c>
      <c r="C44" s="130"/>
      <c r="D44" s="82"/>
      <c r="E44" s="132"/>
      <c r="F44" s="288"/>
      <c r="G44" s="289"/>
      <c r="H44" s="289"/>
      <c r="I44" s="289"/>
      <c r="J44" s="289"/>
      <c r="K44" s="289"/>
      <c r="L44" s="289"/>
      <c r="M44" s="289"/>
      <c r="N44" s="290"/>
      <c r="O44" s="83"/>
      <c r="P44" s="82"/>
      <c r="Q44" s="82"/>
      <c r="R44" s="82"/>
      <c r="S44" s="83"/>
      <c r="T44" s="83"/>
      <c r="U44" s="83"/>
      <c r="V44" s="84"/>
      <c r="W44" s="145"/>
      <c r="X44" s="85"/>
      <c r="Y44" s="147"/>
      <c r="Z44" s="122"/>
      <c r="AA44" s="123"/>
      <c r="AB44" s="123"/>
      <c r="AC44" s="123"/>
      <c r="AD44" s="124"/>
      <c r="AE44" s="148"/>
    </row>
    <row r="45" spans="1:31" ht="49.5" customHeight="1" thickBot="1" x14ac:dyDescent="0.25">
      <c r="A45" s="240" t="s">
        <v>4679</v>
      </c>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2"/>
    </row>
    <row r="46" spans="1:31" s="44" customFormat="1" ht="33.75" customHeight="1" thickBot="1" x14ac:dyDescent="0.3">
      <c r="A46" s="226" t="s">
        <v>24</v>
      </c>
      <c r="B46" s="227"/>
      <c r="C46" s="228" t="s">
        <v>25</v>
      </c>
      <c r="D46" s="229"/>
      <c r="E46" s="227"/>
      <c r="F46" s="230" t="s">
        <v>26</v>
      </c>
      <c r="G46" s="231"/>
      <c r="H46" s="231"/>
      <c r="I46" s="231"/>
      <c r="J46" s="231"/>
      <c r="K46" s="231"/>
      <c r="L46" s="231"/>
      <c r="M46" s="231"/>
      <c r="N46" s="231"/>
      <c r="O46" s="231"/>
      <c r="P46" s="231"/>
      <c r="Q46" s="231"/>
      <c r="R46" s="231"/>
      <c r="S46" s="231"/>
      <c r="T46" s="231"/>
      <c r="U46" s="231"/>
      <c r="V46" s="232"/>
      <c r="W46" s="228" t="s">
        <v>27</v>
      </c>
      <c r="X46" s="229"/>
      <c r="Y46" s="227"/>
      <c r="Z46" s="243" t="s">
        <v>4680</v>
      </c>
      <c r="AA46" s="243"/>
      <c r="AB46" s="243"/>
      <c r="AC46" s="243"/>
      <c r="AD46" s="244"/>
      <c r="AE46" s="224" t="s">
        <v>28</v>
      </c>
    </row>
    <row r="47" spans="1:31" ht="58.5" customHeight="1" thickBot="1" x14ac:dyDescent="0.25">
      <c r="A47" s="157" t="s">
        <v>29</v>
      </c>
      <c r="B47" s="174">
        <v>2025</v>
      </c>
      <c r="C47" s="161" t="s">
        <v>30</v>
      </c>
      <c r="D47" s="159" t="s">
        <v>31</v>
      </c>
      <c r="E47" s="175" t="s">
        <v>32</v>
      </c>
      <c r="F47" s="158" t="s">
        <v>33</v>
      </c>
      <c r="G47" s="159" t="s">
        <v>34</v>
      </c>
      <c r="H47" s="159" t="s">
        <v>35</v>
      </c>
      <c r="I47" s="159" t="s">
        <v>36</v>
      </c>
      <c r="J47" s="162" t="s">
        <v>37</v>
      </c>
      <c r="K47" s="162" t="s">
        <v>38</v>
      </c>
      <c r="L47" s="162" t="s">
        <v>39</v>
      </c>
      <c r="M47" s="162" t="s">
        <v>40</v>
      </c>
      <c r="N47" s="162" t="s">
        <v>41</v>
      </c>
      <c r="O47" s="162" t="s">
        <v>42</v>
      </c>
      <c r="P47" s="159" t="s">
        <v>43</v>
      </c>
      <c r="Q47" s="159" t="s">
        <v>44</v>
      </c>
      <c r="R47" s="159" t="s">
        <v>45</v>
      </c>
      <c r="S47" s="162" t="s">
        <v>46</v>
      </c>
      <c r="T47" s="162" t="s">
        <v>47</v>
      </c>
      <c r="U47" s="162" t="s">
        <v>48</v>
      </c>
      <c r="V47" s="163" t="s">
        <v>49</v>
      </c>
      <c r="W47" s="164" t="s">
        <v>50</v>
      </c>
      <c r="X47" s="165" t="s">
        <v>51</v>
      </c>
      <c r="Y47" s="166" t="s">
        <v>52</v>
      </c>
      <c r="Z47" s="167" t="s">
        <v>4692</v>
      </c>
      <c r="AA47" s="167" t="s">
        <v>53</v>
      </c>
      <c r="AB47" s="168" t="s">
        <v>54</v>
      </c>
      <c r="AC47" s="168" t="s">
        <v>55</v>
      </c>
      <c r="AD47" s="169" t="s">
        <v>56</v>
      </c>
      <c r="AE47" s="225"/>
    </row>
    <row r="48" spans="1:31" ht="27" customHeight="1" thickBot="1" x14ac:dyDescent="0.3">
      <c r="A48" s="65"/>
      <c r="B48" s="176">
        <v>45473</v>
      </c>
      <c r="C48" s="46"/>
      <c r="D48" s="47"/>
      <c r="E48" s="131"/>
      <c r="F48" s="274"/>
      <c r="G48" s="275"/>
      <c r="H48" s="284"/>
      <c r="I48" s="283"/>
      <c r="J48" s="277"/>
      <c r="K48" s="277"/>
      <c r="L48" s="277"/>
      <c r="M48" s="277"/>
      <c r="N48" s="278"/>
      <c r="O48" s="49"/>
      <c r="P48" s="49"/>
      <c r="Q48" s="49"/>
      <c r="R48" s="49"/>
      <c r="S48" s="49"/>
      <c r="T48" s="49"/>
      <c r="U48" s="49"/>
      <c r="V48" s="50"/>
      <c r="W48" s="180"/>
      <c r="X48" s="180"/>
      <c r="Y48" s="133"/>
      <c r="Z48" s="116"/>
      <c r="AA48" s="117"/>
      <c r="AB48" s="117"/>
      <c r="AC48" s="117"/>
      <c r="AD48" s="118"/>
      <c r="AE48" s="137"/>
    </row>
    <row r="49" spans="1:31" ht="27" customHeight="1" thickBot="1" x14ac:dyDescent="0.3">
      <c r="A49" s="45"/>
      <c r="B49" s="177">
        <f>B48+7</f>
        <v>45480</v>
      </c>
      <c r="C49" s="67"/>
      <c r="D49" s="56"/>
      <c r="E49" s="66"/>
      <c r="F49" s="279"/>
      <c r="G49" s="280"/>
      <c r="H49" s="287"/>
      <c r="I49" s="287"/>
      <c r="J49" s="280"/>
      <c r="K49" s="280"/>
      <c r="L49" s="280"/>
      <c r="M49" s="280"/>
      <c r="N49" s="281"/>
      <c r="O49" s="57"/>
      <c r="P49" s="56"/>
      <c r="Q49" s="56"/>
      <c r="R49" s="56"/>
      <c r="S49" s="57"/>
      <c r="T49" s="57"/>
      <c r="U49" s="57"/>
      <c r="V49" s="58"/>
      <c r="W49" s="180"/>
      <c r="X49" s="60"/>
      <c r="Y49" s="181"/>
      <c r="Z49" s="119"/>
      <c r="AA49" s="120"/>
      <c r="AB49" s="120"/>
      <c r="AC49" s="120"/>
      <c r="AD49" s="121"/>
      <c r="AE49" s="138"/>
    </row>
    <row r="50" spans="1:31" ht="27" customHeight="1" thickBot="1" x14ac:dyDescent="0.3">
      <c r="A50" s="45"/>
      <c r="B50" s="177">
        <f>B49+7</f>
        <v>45487</v>
      </c>
      <c r="C50" s="67"/>
      <c r="D50" s="56"/>
      <c r="E50" s="66"/>
      <c r="F50" s="282"/>
      <c r="G50" s="283"/>
      <c r="H50" s="284"/>
      <c r="I50" s="283"/>
      <c r="J50" s="285"/>
      <c r="K50" s="285"/>
      <c r="L50" s="285"/>
      <c r="M50" s="285"/>
      <c r="N50" s="286"/>
      <c r="O50" s="54"/>
      <c r="P50" s="54"/>
      <c r="Q50" s="54"/>
      <c r="R50" s="54"/>
      <c r="S50" s="54"/>
      <c r="T50" s="54"/>
      <c r="U50" s="54"/>
      <c r="V50" s="55"/>
      <c r="W50" s="180"/>
      <c r="X50" s="54"/>
      <c r="Y50" s="181"/>
      <c r="Z50" s="119"/>
      <c r="AA50" s="120"/>
      <c r="AB50" s="120"/>
      <c r="AC50" s="120"/>
      <c r="AD50" s="121"/>
      <c r="AE50" s="138"/>
    </row>
    <row r="51" spans="1:31" ht="27" customHeight="1" thickBot="1" x14ac:dyDescent="0.3">
      <c r="A51" s="45"/>
      <c r="B51" s="177">
        <f t="shared" ref="B51:B72" si="1">B50+7</f>
        <v>45494</v>
      </c>
      <c r="C51" s="67"/>
      <c r="D51" s="56"/>
      <c r="E51" s="66"/>
      <c r="F51" s="279"/>
      <c r="G51" s="280"/>
      <c r="H51" s="287"/>
      <c r="I51" s="287"/>
      <c r="J51" s="280"/>
      <c r="K51" s="280"/>
      <c r="L51" s="280"/>
      <c r="M51" s="280"/>
      <c r="N51" s="281"/>
      <c r="O51" s="57"/>
      <c r="P51" s="56"/>
      <c r="Q51" s="56"/>
      <c r="R51" s="56"/>
      <c r="S51" s="57"/>
      <c r="T51" s="57"/>
      <c r="U51" s="57"/>
      <c r="V51" s="58"/>
      <c r="W51" s="61"/>
      <c r="X51" s="180"/>
      <c r="Y51" s="181"/>
      <c r="Z51" s="119"/>
      <c r="AA51" s="120"/>
      <c r="AB51" s="120"/>
      <c r="AC51" s="120"/>
      <c r="AD51" s="121"/>
      <c r="AE51" s="138"/>
    </row>
    <row r="52" spans="1:31" ht="27" customHeight="1" thickBot="1" x14ac:dyDescent="0.3">
      <c r="A52" s="45"/>
      <c r="B52" s="177">
        <f t="shared" si="1"/>
        <v>45501</v>
      </c>
      <c r="C52" s="67"/>
      <c r="D52" s="56"/>
      <c r="E52" s="66"/>
      <c r="F52" s="282"/>
      <c r="G52" s="283"/>
      <c r="H52" s="284"/>
      <c r="I52" s="283"/>
      <c r="J52" s="285"/>
      <c r="K52" s="285"/>
      <c r="L52" s="285"/>
      <c r="M52" s="285"/>
      <c r="N52" s="286"/>
      <c r="O52" s="54"/>
      <c r="P52" s="54"/>
      <c r="Q52" s="54"/>
      <c r="R52" s="54"/>
      <c r="S52" s="54"/>
      <c r="T52" s="54"/>
      <c r="U52" s="54"/>
      <c r="V52" s="55"/>
      <c r="W52" s="53"/>
      <c r="X52" s="180"/>
      <c r="Y52" s="181"/>
      <c r="Z52" s="119"/>
      <c r="AA52" s="120"/>
      <c r="AB52" s="120"/>
      <c r="AC52" s="120"/>
      <c r="AD52" s="121"/>
      <c r="AE52" s="138"/>
    </row>
    <row r="53" spans="1:31" ht="27" customHeight="1" thickBot="1" x14ac:dyDescent="0.3">
      <c r="A53" s="45"/>
      <c r="B53" s="177">
        <f t="shared" si="1"/>
        <v>45508</v>
      </c>
      <c r="C53" s="67"/>
      <c r="D53" s="56"/>
      <c r="E53" s="66"/>
      <c r="F53" s="279"/>
      <c r="G53" s="280"/>
      <c r="H53" s="287"/>
      <c r="I53" s="287"/>
      <c r="J53" s="280"/>
      <c r="K53" s="280"/>
      <c r="L53" s="280"/>
      <c r="M53" s="280"/>
      <c r="N53" s="281"/>
      <c r="O53" s="57"/>
      <c r="P53" s="56"/>
      <c r="Q53" s="56"/>
      <c r="R53" s="56"/>
      <c r="S53" s="57"/>
      <c r="T53" s="57"/>
      <c r="U53" s="57"/>
      <c r="V53" s="58"/>
      <c r="W53" s="180"/>
      <c r="X53" s="60"/>
      <c r="Y53" s="181"/>
      <c r="Z53" s="119"/>
      <c r="AA53" s="120"/>
      <c r="AB53" s="120"/>
      <c r="AC53" s="120"/>
      <c r="AD53" s="121"/>
      <c r="AE53" s="138"/>
    </row>
    <row r="54" spans="1:31" ht="27" customHeight="1" thickBot="1" x14ac:dyDescent="0.3">
      <c r="A54" s="45"/>
      <c r="B54" s="177">
        <f t="shared" si="1"/>
        <v>45515</v>
      </c>
      <c r="C54" s="67"/>
      <c r="D54" s="56"/>
      <c r="E54" s="66"/>
      <c r="F54" s="282"/>
      <c r="G54" s="283"/>
      <c r="H54" s="284"/>
      <c r="I54" s="283"/>
      <c r="J54" s="285"/>
      <c r="K54" s="285"/>
      <c r="L54" s="285"/>
      <c r="M54" s="285"/>
      <c r="N54" s="286"/>
      <c r="O54" s="54"/>
      <c r="P54" s="54"/>
      <c r="Q54" s="54"/>
      <c r="R54" s="54"/>
      <c r="S54" s="54"/>
      <c r="T54" s="54"/>
      <c r="U54" s="54"/>
      <c r="V54" s="55"/>
      <c r="W54" s="180"/>
      <c r="X54" s="54"/>
      <c r="Y54" s="181"/>
      <c r="Z54" s="119"/>
      <c r="AA54" s="120"/>
      <c r="AB54" s="120"/>
      <c r="AC54" s="120"/>
      <c r="AD54" s="121"/>
      <c r="AE54" s="138"/>
    </row>
    <row r="55" spans="1:31" ht="27" customHeight="1" thickBot="1" x14ac:dyDescent="0.3">
      <c r="A55" s="45"/>
      <c r="B55" s="177">
        <f t="shared" si="1"/>
        <v>45522</v>
      </c>
      <c r="C55" s="67"/>
      <c r="D55" s="56"/>
      <c r="E55" s="66"/>
      <c r="F55" s="279"/>
      <c r="G55" s="280"/>
      <c r="H55" s="287"/>
      <c r="I55" s="287"/>
      <c r="J55" s="280"/>
      <c r="K55" s="280"/>
      <c r="L55" s="280"/>
      <c r="M55" s="280"/>
      <c r="N55" s="281"/>
      <c r="O55" s="57"/>
      <c r="P55" s="56"/>
      <c r="Q55" s="56"/>
      <c r="R55" s="56"/>
      <c r="S55" s="57"/>
      <c r="T55" s="57"/>
      <c r="U55" s="57"/>
      <c r="V55" s="58"/>
      <c r="W55" s="180"/>
      <c r="X55" s="180"/>
      <c r="Y55" s="135"/>
      <c r="Z55" s="119"/>
      <c r="AA55" s="120"/>
      <c r="AB55" s="120"/>
      <c r="AC55" s="120"/>
      <c r="AD55" s="121"/>
      <c r="AE55" s="138"/>
    </row>
    <row r="56" spans="1:31" ht="27" customHeight="1" thickBot="1" x14ac:dyDescent="0.3">
      <c r="A56" s="45"/>
      <c r="B56" s="177">
        <f t="shared" si="1"/>
        <v>45529</v>
      </c>
      <c r="C56" s="67"/>
      <c r="D56" s="56"/>
      <c r="E56" s="66"/>
      <c r="F56" s="282"/>
      <c r="G56" s="283"/>
      <c r="H56" s="284"/>
      <c r="I56" s="283"/>
      <c r="J56" s="285"/>
      <c r="K56" s="285"/>
      <c r="L56" s="285"/>
      <c r="M56" s="285"/>
      <c r="N56" s="286"/>
      <c r="O56" s="54"/>
      <c r="P56" s="54"/>
      <c r="Q56" s="54"/>
      <c r="R56" s="54"/>
      <c r="S56" s="54"/>
      <c r="T56" s="54"/>
      <c r="U56" s="54"/>
      <c r="V56" s="55"/>
      <c r="W56" s="61"/>
      <c r="X56" s="180"/>
      <c r="Y56" s="136"/>
      <c r="Z56" s="119"/>
      <c r="AA56" s="120"/>
      <c r="AB56" s="120"/>
      <c r="AC56" s="120"/>
      <c r="AD56" s="121"/>
      <c r="AE56" s="138"/>
    </row>
    <row r="57" spans="1:31" ht="27" customHeight="1" thickBot="1" x14ac:dyDescent="0.3">
      <c r="A57" s="45"/>
      <c r="B57" s="178" t="s">
        <v>4691</v>
      </c>
      <c r="C57" s="67"/>
      <c r="D57" s="56"/>
      <c r="E57" s="66"/>
      <c r="F57" s="279"/>
      <c r="G57" s="280"/>
      <c r="H57" s="287"/>
      <c r="I57" s="287"/>
      <c r="J57" s="280"/>
      <c r="K57" s="280"/>
      <c r="L57" s="280"/>
      <c r="M57" s="280"/>
      <c r="N57" s="281"/>
      <c r="O57" s="57"/>
      <c r="P57" s="56"/>
      <c r="Q57" s="56"/>
      <c r="R57" s="56"/>
      <c r="S57" s="57"/>
      <c r="T57" s="57"/>
      <c r="U57" s="57"/>
      <c r="V57" s="58"/>
      <c r="W57" s="53"/>
      <c r="X57" s="60"/>
      <c r="Y57" s="181"/>
      <c r="Z57" s="119"/>
      <c r="AA57" s="120"/>
      <c r="AB57" s="120"/>
      <c r="AC57" s="120"/>
      <c r="AD57" s="121"/>
      <c r="AE57" s="138"/>
    </row>
    <row r="58" spans="1:31" ht="27" customHeight="1" thickBot="1" x14ac:dyDescent="0.3">
      <c r="A58" s="45"/>
      <c r="B58" s="177">
        <v>45177</v>
      </c>
      <c r="C58" s="67"/>
      <c r="D58" s="56"/>
      <c r="E58" s="66"/>
      <c r="F58" s="282"/>
      <c r="G58" s="283"/>
      <c r="H58" s="284"/>
      <c r="I58" s="283"/>
      <c r="J58" s="285"/>
      <c r="K58" s="285"/>
      <c r="L58" s="285"/>
      <c r="M58" s="285"/>
      <c r="N58" s="286"/>
      <c r="O58" s="54"/>
      <c r="P58" s="54"/>
      <c r="Q58" s="54"/>
      <c r="R58" s="54"/>
      <c r="S58" s="54"/>
      <c r="T58" s="54"/>
      <c r="U58" s="54"/>
      <c r="V58" s="55"/>
      <c r="W58" s="180"/>
      <c r="X58" s="54"/>
      <c r="Y58" s="181"/>
      <c r="Z58" s="119"/>
      <c r="AA58" s="120"/>
      <c r="AB58" s="120"/>
      <c r="AC58" s="120"/>
      <c r="AD58" s="121"/>
      <c r="AE58" s="138"/>
    </row>
    <row r="59" spans="1:31" ht="27" customHeight="1" thickBot="1" x14ac:dyDescent="0.3">
      <c r="A59" s="45"/>
      <c r="B59" s="177">
        <f t="shared" si="1"/>
        <v>45184</v>
      </c>
      <c r="C59" s="67"/>
      <c r="D59" s="56"/>
      <c r="E59" s="66"/>
      <c r="F59" s="279"/>
      <c r="G59" s="280"/>
      <c r="H59" s="287"/>
      <c r="I59" s="287"/>
      <c r="J59" s="280"/>
      <c r="K59" s="280"/>
      <c r="L59" s="280"/>
      <c r="M59" s="280"/>
      <c r="N59" s="281"/>
      <c r="O59" s="57"/>
      <c r="P59" s="56"/>
      <c r="Q59" s="56"/>
      <c r="R59" s="56"/>
      <c r="S59" s="57"/>
      <c r="T59" s="57"/>
      <c r="U59" s="57"/>
      <c r="V59" s="58"/>
      <c r="W59" s="180"/>
      <c r="X59" s="180"/>
      <c r="Y59" s="181"/>
      <c r="Z59" s="119"/>
      <c r="AA59" s="120"/>
      <c r="AB59" s="120"/>
      <c r="AC59" s="120"/>
      <c r="AD59" s="121"/>
      <c r="AE59" s="138"/>
    </row>
    <row r="60" spans="1:31" ht="27" customHeight="1" thickBot="1" x14ac:dyDescent="0.3">
      <c r="A60" s="45"/>
      <c r="B60" s="177">
        <f t="shared" si="1"/>
        <v>45191</v>
      </c>
      <c r="C60" s="67"/>
      <c r="D60" s="56"/>
      <c r="E60" s="66"/>
      <c r="F60" s="282"/>
      <c r="G60" s="283"/>
      <c r="H60" s="284"/>
      <c r="I60" s="283"/>
      <c r="J60" s="285"/>
      <c r="K60" s="285"/>
      <c r="L60" s="285"/>
      <c r="M60" s="285"/>
      <c r="N60" s="286"/>
      <c r="O60" s="54"/>
      <c r="P60" s="54"/>
      <c r="Q60" s="54"/>
      <c r="R60" s="54"/>
      <c r="S60" s="54"/>
      <c r="T60" s="54"/>
      <c r="U60" s="54"/>
      <c r="V60" s="55"/>
      <c r="W60" s="180"/>
      <c r="X60" s="180"/>
      <c r="Y60" s="181"/>
      <c r="Z60" s="119"/>
      <c r="AA60" s="120"/>
      <c r="AB60" s="120"/>
      <c r="AC60" s="120"/>
      <c r="AD60" s="121"/>
      <c r="AE60" s="138"/>
    </row>
    <row r="61" spans="1:31" ht="27" customHeight="1" thickBot="1" x14ac:dyDescent="0.3">
      <c r="A61" s="45"/>
      <c r="B61" s="177">
        <f t="shared" si="1"/>
        <v>45198</v>
      </c>
      <c r="C61" s="67"/>
      <c r="D61" s="56"/>
      <c r="E61" s="66"/>
      <c r="F61" s="279"/>
      <c r="G61" s="280"/>
      <c r="H61" s="287"/>
      <c r="I61" s="287"/>
      <c r="J61" s="280"/>
      <c r="K61" s="280"/>
      <c r="L61" s="280"/>
      <c r="M61" s="280"/>
      <c r="N61" s="281"/>
      <c r="O61" s="57"/>
      <c r="P61" s="56"/>
      <c r="Q61" s="56"/>
      <c r="R61" s="56"/>
      <c r="S61" s="57"/>
      <c r="T61" s="57"/>
      <c r="U61" s="57"/>
      <c r="V61" s="58"/>
      <c r="W61" s="61"/>
      <c r="X61" s="180"/>
      <c r="Y61" s="181"/>
      <c r="Z61" s="119"/>
      <c r="AA61" s="120"/>
      <c r="AB61" s="120"/>
      <c r="AC61" s="120"/>
      <c r="AD61" s="121"/>
      <c r="AE61" s="138"/>
    </row>
    <row r="62" spans="1:31" ht="27" customHeight="1" thickBot="1" x14ac:dyDescent="0.3">
      <c r="A62" s="45"/>
      <c r="B62" s="177">
        <f t="shared" si="1"/>
        <v>45205</v>
      </c>
      <c r="C62" s="67"/>
      <c r="D62" s="56"/>
      <c r="E62" s="66"/>
      <c r="F62" s="282"/>
      <c r="G62" s="283"/>
      <c r="H62" s="284"/>
      <c r="I62" s="283"/>
      <c r="J62" s="285"/>
      <c r="K62" s="285"/>
      <c r="L62" s="285"/>
      <c r="M62" s="285"/>
      <c r="N62" s="286"/>
      <c r="O62" s="54"/>
      <c r="P62" s="54"/>
      <c r="Q62" s="54"/>
      <c r="R62" s="54"/>
      <c r="S62" s="54"/>
      <c r="T62" s="54"/>
      <c r="U62" s="54"/>
      <c r="V62" s="55"/>
      <c r="W62" s="53"/>
      <c r="X62" s="180"/>
      <c r="Y62" s="181"/>
      <c r="Z62" s="119"/>
      <c r="AA62" s="120"/>
      <c r="AB62" s="120"/>
      <c r="AC62" s="120"/>
      <c r="AD62" s="121"/>
      <c r="AE62" s="138"/>
    </row>
    <row r="63" spans="1:31" ht="27" customHeight="1" thickBot="1" x14ac:dyDescent="0.3">
      <c r="A63" s="45"/>
      <c r="B63" s="177">
        <f t="shared" si="1"/>
        <v>45212</v>
      </c>
      <c r="C63" s="67"/>
      <c r="D63" s="56"/>
      <c r="E63" s="66"/>
      <c r="F63" s="279"/>
      <c r="G63" s="280"/>
      <c r="H63" s="287"/>
      <c r="I63" s="287"/>
      <c r="J63" s="280"/>
      <c r="K63" s="280"/>
      <c r="L63" s="280"/>
      <c r="M63" s="280"/>
      <c r="N63" s="281"/>
      <c r="O63" s="57"/>
      <c r="P63" s="56"/>
      <c r="Q63" s="56"/>
      <c r="R63" s="56"/>
      <c r="S63" s="57"/>
      <c r="T63" s="57"/>
      <c r="U63" s="57"/>
      <c r="V63" s="58"/>
      <c r="W63" s="180"/>
      <c r="X63" s="60"/>
      <c r="Y63" s="181"/>
      <c r="Z63" s="119"/>
      <c r="AA63" s="120"/>
      <c r="AB63" s="120"/>
      <c r="AC63" s="120"/>
      <c r="AD63" s="121"/>
      <c r="AE63" s="138"/>
    </row>
    <row r="64" spans="1:31" ht="27" customHeight="1" thickBot="1" x14ac:dyDescent="0.3">
      <c r="A64" s="45"/>
      <c r="B64" s="177">
        <f t="shared" si="1"/>
        <v>45219</v>
      </c>
      <c r="C64" s="67"/>
      <c r="D64" s="56"/>
      <c r="E64" s="66"/>
      <c r="F64" s="282"/>
      <c r="G64" s="283"/>
      <c r="H64" s="284"/>
      <c r="I64" s="283"/>
      <c r="J64" s="285"/>
      <c r="K64" s="285"/>
      <c r="L64" s="285"/>
      <c r="M64" s="285"/>
      <c r="N64" s="286"/>
      <c r="O64" s="54"/>
      <c r="P64" s="54"/>
      <c r="Q64" s="54"/>
      <c r="R64" s="54"/>
      <c r="S64" s="54"/>
      <c r="T64" s="54"/>
      <c r="U64" s="54"/>
      <c r="V64" s="55"/>
      <c r="W64" s="180"/>
      <c r="X64" s="54"/>
      <c r="Y64" s="181"/>
      <c r="Z64" s="119"/>
      <c r="AA64" s="120"/>
      <c r="AB64" s="120"/>
      <c r="AC64" s="120"/>
      <c r="AD64" s="121"/>
      <c r="AE64" s="138"/>
    </row>
    <row r="65" spans="1:31" ht="27" customHeight="1" thickBot="1" x14ac:dyDescent="0.3">
      <c r="A65" s="45"/>
      <c r="B65" s="177">
        <f t="shared" si="1"/>
        <v>45226</v>
      </c>
      <c r="C65" s="67"/>
      <c r="D65" s="56"/>
      <c r="E65" s="66"/>
      <c r="F65" s="279"/>
      <c r="G65" s="280"/>
      <c r="H65" s="287"/>
      <c r="I65" s="287"/>
      <c r="J65" s="280"/>
      <c r="K65" s="280"/>
      <c r="L65" s="280"/>
      <c r="M65" s="280"/>
      <c r="N65" s="281"/>
      <c r="O65" s="57"/>
      <c r="P65" s="56"/>
      <c r="Q65" s="56"/>
      <c r="R65" s="56"/>
      <c r="S65" s="57"/>
      <c r="T65" s="57"/>
      <c r="U65" s="57"/>
      <c r="V65" s="58"/>
      <c r="W65" s="180"/>
      <c r="X65" s="180"/>
      <c r="Y65" s="135"/>
      <c r="Z65" s="119"/>
      <c r="AA65" s="120"/>
      <c r="AB65" s="120"/>
      <c r="AC65" s="120"/>
      <c r="AD65" s="121"/>
      <c r="AE65" s="138"/>
    </row>
    <row r="66" spans="1:31" ht="27" customHeight="1" thickBot="1" x14ac:dyDescent="0.3">
      <c r="A66" s="45"/>
      <c r="B66" s="177">
        <f t="shared" si="1"/>
        <v>45233</v>
      </c>
      <c r="C66" s="67"/>
      <c r="D66" s="56"/>
      <c r="E66" s="66"/>
      <c r="F66" s="282"/>
      <c r="G66" s="283"/>
      <c r="H66" s="284"/>
      <c r="I66" s="283"/>
      <c r="J66" s="285"/>
      <c r="K66" s="285"/>
      <c r="L66" s="285"/>
      <c r="M66" s="285"/>
      <c r="N66" s="286"/>
      <c r="O66" s="54"/>
      <c r="P66" s="54"/>
      <c r="Q66" s="54"/>
      <c r="R66" s="54"/>
      <c r="S66" s="54"/>
      <c r="T66" s="54"/>
      <c r="U66" s="54"/>
      <c r="V66" s="55"/>
      <c r="W66" s="61"/>
      <c r="X66" s="180"/>
      <c r="Y66" s="136"/>
      <c r="Z66" s="119"/>
      <c r="AA66" s="141"/>
      <c r="AB66" s="141"/>
      <c r="AC66" s="141"/>
      <c r="AD66" s="142"/>
      <c r="AE66" s="138"/>
    </row>
    <row r="67" spans="1:31" ht="27" customHeight="1" thickBot="1" x14ac:dyDescent="0.3">
      <c r="A67" s="45"/>
      <c r="B67" s="177">
        <f t="shared" si="1"/>
        <v>45240</v>
      </c>
      <c r="C67" s="67"/>
      <c r="D67" s="56"/>
      <c r="E67" s="66"/>
      <c r="F67" s="279"/>
      <c r="G67" s="280"/>
      <c r="H67" s="287"/>
      <c r="I67" s="287"/>
      <c r="J67" s="280"/>
      <c r="K67" s="280"/>
      <c r="L67" s="280"/>
      <c r="M67" s="280"/>
      <c r="N67" s="281"/>
      <c r="O67" s="57"/>
      <c r="P67" s="56"/>
      <c r="Q67" s="56"/>
      <c r="R67" s="56"/>
      <c r="S67" s="57"/>
      <c r="T67" s="57"/>
      <c r="U67" s="57"/>
      <c r="V67" s="58"/>
      <c r="W67" s="53"/>
      <c r="X67" s="60"/>
      <c r="Y67" s="181"/>
      <c r="Z67" s="119"/>
      <c r="AA67" s="141"/>
      <c r="AB67" s="141"/>
      <c r="AC67" s="141"/>
      <c r="AD67" s="142"/>
      <c r="AE67" s="138"/>
    </row>
    <row r="68" spans="1:31" ht="27" customHeight="1" thickBot="1" x14ac:dyDescent="0.3">
      <c r="A68" s="45"/>
      <c r="B68" s="177">
        <f t="shared" si="1"/>
        <v>45247</v>
      </c>
      <c r="C68" s="67"/>
      <c r="D68" s="56"/>
      <c r="E68" s="66"/>
      <c r="F68" s="282"/>
      <c r="G68" s="283"/>
      <c r="H68" s="284"/>
      <c r="I68" s="283"/>
      <c r="J68" s="285"/>
      <c r="K68" s="285"/>
      <c r="L68" s="285"/>
      <c r="M68" s="285"/>
      <c r="N68" s="286"/>
      <c r="O68" s="54"/>
      <c r="P68" s="54"/>
      <c r="Q68" s="54"/>
      <c r="R68" s="54"/>
      <c r="S68" s="54"/>
      <c r="T68" s="54"/>
      <c r="U68" s="54"/>
      <c r="V68" s="55"/>
      <c r="W68" s="180"/>
      <c r="X68" s="54"/>
      <c r="Y68" s="181"/>
      <c r="Z68" s="119"/>
      <c r="AA68" s="141"/>
      <c r="AB68" s="141"/>
      <c r="AC68" s="141"/>
      <c r="AD68" s="142"/>
      <c r="AE68" s="138"/>
    </row>
    <row r="69" spans="1:31" ht="27" customHeight="1" thickBot="1" x14ac:dyDescent="0.3">
      <c r="A69" s="45"/>
      <c r="B69" s="178">
        <v>45620</v>
      </c>
      <c r="C69" s="67"/>
      <c r="D69" s="56"/>
      <c r="E69" s="66"/>
      <c r="F69" s="279"/>
      <c r="G69" s="280"/>
      <c r="H69" s="287"/>
      <c r="I69" s="287"/>
      <c r="J69" s="280"/>
      <c r="K69" s="280"/>
      <c r="L69" s="280"/>
      <c r="M69" s="280"/>
      <c r="N69" s="281"/>
      <c r="O69" s="57"/>
      <c r="P69" s="56"/>
      <c r="Q69" s="56"/>
      <c r="R69" s="56"/>
      <c r="S69" s="57"/>
      <c r="T69" s="57"/>
      <c r="U69" s="57"/>
      <c r="V69" s="58"/>
      <c r="W69" s="180"/>
      <c r="X69" s="180"/>
      <c r="Y69" s="181"/>
      <c r="Z69" s="119"/>
      <c r="AA69" s="141"/>
      <c r="AB69" s="141"/>
      <c r="AC69" s="141"/>
      <c r="AD69" s="142"/>
      <c r="AE69" s="138"/>
    </row>
    <row r="70" spans="1:31" ht="27" customHeight="1" thickBot="1" x14ac:dyDescent="0.3">
      <c r="A70" s="45"/>
      <c r="B70" s="177">
        <v>45261</v>
      </c>
      <c r="C70" s="67"/>
      <c r="D70" s="56"/>
      <c r="E70" s="66"/>
      <c r="F70" s="282"/>
      <c r="G70" s="283"/>
      <c r="H70" s="284"/>
      <c r="I70" s="283"/>
      <c r="J70" s="285"/>
      <c r="K70" s="285"/>
      <c r="L70" s="285"/>
      <c r="M70" s="285"/>
      <c r="N70" s="286"/>
      <c r="O70" s="54"/>
      <c r="P70" s="54"/>
      <c r="Q70" s="54"/>
      <c r="R70" s="54"/>
      <c r="S70" s="54"/>
      <c r="T70" s="54"/>
      <c r="U70" s="54"/>
      <c r="V70" s="55"/>
      <c r="W70" s="180"/>
      <c r="X70" s="180"/>
      <c r="Y70" s="181"/>
      <c r="Z70" s="119"/>
      <c r="AA70" s="141"/>
      <c r="AB70" s="141"/>
      <c r="AC70" s="141"/>
      <c r="AD70" s="142"/>
      <c r="AE70" s="138"/>
    </row>
    <row r="71" spans="1:31" ht="27" customHeight="1" thickBot="1" x14ac:dyDescent="0.3">
      <c r="A71" s="45"/>
      <c r="B71" s="177">
        <f t="shared" si="1"/>
        <v>45268</v>
      </c>
      <c r="C71" s="67"/>
      <c r="D71" s="56"/>
      <c r="E71" s="66"/>
      <c r="F71" s="279"/>
      <c r="G71" s="280"/>
      <c r="H71" s="287"/>
      <c r="I71" s="287"/>
      <c r="J71" s="280"/>
      <c r="K71" s="280"/>
      <c r="L71" s="280"/>
      <c r="M71" s="280"/>
      <c r="N71" s="281"/>
      <c r="O71" s="57"/>
      <c r="P71" s="56"/>
      <c r="Q71" s="56"/>
      <c r="R71" s="56"/>
      <c r="S71" s="57"/>
      <c r="T71" s="57"/>
      <c r="U71" s="57"/>
      <c r="V71" s="58"/>
      <c r="W71" s="180"/>
      <c r="X71" s="60"/>
      <c r="Y71" s="181"/>
      <c r="Z71" s="119"/>
      <c r="AA71" s="141"/>
      <c r="AB71" s="141"/>
      <c r="AC71" s="141"/>
      <c r="AD71" s="142"/>
      <c r="AE71" s="138"/>
    </row>
    <row r="72" spans="1:31" ht="26.25" customHeight="1" thickBot="1" x14ac:dyDescent="0.3">
      <c r="A72" s="45"/>
      <c r="B72" s="177">
        <f t="shared" si="1"/>
        <v>45275</v>
      </c>
      <c r="C72" s="67"/>
      <c r="D72" s="56"/>
      <c r="E72" s="66"/>
      <c r="F72" s="282"/>
      <c r="G72" s="283"/>
      <c r="H72" s="284"/>
      <c r="I72" s="283"/>
      <c r="J72" s="285"/>
      <c r="K72" s="285"/>
      <c r="L72" s="285"/>
      <c r="M72" s="285"/>
      <c r="N72" s="286"/>
      <c r="O72" s="54"/>
      <c r="P72" s="54"/>
      <c r="Q72" s="54"/>
      <c r="R72" s="54"/>
      <c r="S72" s="54"/>
      <c r="T72" s="54"/>
      <c r="U72" s="54"/>
      <c r="V72" s="55"/>
      <c r="W72" s="61"/>
      <c r="X72" s="54"/>
      <c r="Y72" s="181"/>
      <c r="Z72" s="119"/>
      <c r="AA72" s="141"/>
      <c r="AB72" s="141"/>
      <c r="AC72" s="141"/>
      <c r="AD72" s="142"/>
      <c r="AE72" s="139"/>
    </row>
    <row r="73" spans="1:31" ht="27.75" customHeight="1" thickBot="1" x14ac:dyDescent="0.3">
      <c r="A73" s="45"/>
      <c r="B73" s="178">
        <v>45282</v>
      </c>
      <c r="C73" s="67"/>
      <c r="D73" s="56"/>
      <c r="E73" s="66"/>
      <c r="F73" s="279"/>
      <c r="G73" s="280"/>
      <c r="H73" s="287"/>
      <c r="I73" s="287"/>
      <c r="J73" s="280"/>
      <c r="K73" s="280"/>
      <c r="L73" s="280"/>
      <c r="M73" s="280"/>
      <c r="N73" s="281"/>
      <c r="O73" s="57"/>
      <c r="P73" s="56"/>
      <c r="Q73" s="56"/>
      <c r="R73" s="56"/>
      <c r="S73" s="57"/>
      <c r="T73" s="57"/>
      <c r="U73" s="57"/>
      <c r="V73" s="58"/>
      <c r="W73" s="53"/>
      <c r="X73" s="180"/>
      <c r="Y73" s="181"/>
      <c r="Z73" s="119"/>
      <c r="AA73" s="141"/>
      <c r="AB73" s="141"/>
      <c r="AC73" s="141"/>
      <c r="AD73" s="142"/>
      <c r="AE73" s="138"/>
    </row>
    <row r="74" spans="1:31" ht="28.5" customHeight="1" thickBot="1" x14ac:dyDescent="0.3">
      <c r="A74" s="62"/>
      <c r="B74" s="179">
        <v>45289</v>
      </c>
      <c r="C74" s="130"/>
      <c r="D74" s="82"/>
      <c r="E74" s="207"/>
      <c r="F74" s="291"/>
      <c r="G74" s="292"/>
      <c r="H74" s="284"/>
      <c r="I74" s="283"/>
      <c r="J74" s="293"/>
      <c r="K74" s="293"/>
      <c r="L74" s="293"/>
      <c r="M74" s="293"/>
      <c r="N74" s="294"/>
      <c r="O74" s="63"/>
      <c r="P74" s="63"/>
      <c r="Q74" s="63"/>
      <c r="R74" s="63"/>
      <c r="S74" s="63"/>
      <c r="T74" s="63"/>
      <c r="U74" s="63"/>
      <c r="V74" s="64"/>
      <c r="W74" s="182"/>
      <c r="X74" s="182"/>
      <c r="Y74" s="183"/>
      <c r="Z74" s="122"/>
      <c r="AA74" s="143"/>
      <c r="AB74" s="143"/>
      <c r="AC74" s="143"/>
      <c r="AD74" s="144"/>
      <c r="AE74" s="140"/>
    </row>
    <row r="75" spans="1:3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row>
    <row r="76" spans="1:3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row>
    <row r="77" spans="1:3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row>
    <row r="78" spans="1:3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row>
    <row r="79" spans="1:3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row>
    <row r="80" spans="1:3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row>
    <row r="81" spans="1:3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row>
    <row r="82" spans="1:3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row>
    <row r="83" spans="1:3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row>
    <row r="84" spans="1:3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row>
    <row r="85" spans="1:3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row>
    <row r="86" spans="1:3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row>
    <row r="87" spans="1:3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row>
    <row r="88" spans="1:3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row>
    <row r="89" spans="1:3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row>
    <row r="90" spans="1:31" ht="4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row>
    <row r="91" spans="1:31" s="125" customFormat="1" x14ac:dyDescent="0.2"/>
    <row r="92" spans="1:31" s="125" customFormat="1" x14ac:dyDescent="0.2"/>
    <row r="93" spans="1:31" s="125" customFormat="1" x14ac:dyDescent="0.2"/>
  </sheetData>
  <sheetProtection algorithmName="SHA-512" hashValue="QZw4Y+6uKJ11KJE+4hr1nB9SMr+u2ZPVugDrT5WuB3PkkWgN1PZVjAGIDRgJN1U9r7L3uk/SpLzUP8YyGfrtBQ==" saltValue="i6YupAPgt6dQbyXHBntMWw==" spinCount="100000" sheet="1" objects="1" scenarios="1" selectLockedCells="1"/>
  <mergeCells count="49">
    <mergeCell ref="C5:H5"/>
    <mergeCell ref="C4:H4"/>
    <mergeCell ref="C6:D6"/>
    <mergeCell ref="K4:L4"/>
    <mergeCell ref="M4:S4"/>
    <mergeCell ref="K15:Q15"/>
    <mergeCell ref="A16:AE16"/>
    <mergeCell ref="K7:Q7"/>
    <mergeCell ref="S7:AD7"/>
    <mergeCell ref="G6:H6"/>
    <mergeCell ref="S13:S14"/>
    <mergeCell ref="T12:AD12"/>
    <mergeCell ref="T13:AD14"/>
    <mergeCell ref="B8:I14"/>
    <mergeCell ref="K14:Q14"/>
    <mergeCell ref="K13:Q13"/>
    <mergeCell ref="A17:B17"/>
    <mergeCell ref="AE46:AE47"/>
    <mergeCell ref="A46:B46"/>
    <mergeCell ref="C46:E46"/>
    <mergeCell ref="F46:V46"/>
    <mergeCell ref="W46:Y46"/>
    <mergeCell ref="C17:E17"/>
    <mergeCell ref="F17:V17"/>
    <mergeCell ref="W17:Y17"/>
    <mergeCell ref="AE17:AE18"/>
    <mergeCell ref="A45:AE45"/>
    <mergeCell ref="Z46:AD46"/>
    <mergeCell ref="Z17:AD17"/>
    <mergeCell ref="A2:B2"/>
    <mergeCell ref="A3:B3"/>
    <mergeCell ref="C3:H3"/>
    <mergeCell ref="C2:H2"/>
    <mergeCell ref="C1:H1"/>
    <mergeCell ref="A1:B1"/>
    <mergeCell ref="K3:L3"/>
    <mergeCell ref="K2:L2"/>
    <mergeCell ref="K1:L1"/>
    <mergeCell ref="M3:S3"/>
    <mergeCell ref="T11:AD11"/>
    <mergeCell ref="M2:S2"/>
    <mergeCell ref="M1:S1"/>
    <mergeCell ref="T8:AD8"/>
    <mergeCell ref="T9:AD9"/>
    <mergeCell ref="T10:AD10"/>
    <mergeCell ref="K8:Q8"/>
    <mergeCell ref="K9:Q9"/>
    <mergeCell ref="K10:Q10"/>
    <mergeCell ref="K11:Q12"/>
  </mergeCells>
  <printOptions horizontalCentered="1"/>
  <pageMargins left="0" right="0.25" top="0.42838541666666702" bottom="0.53307291666666667" header="0.09" footer="0"/>
  <pageSetup scale="44" fitToHeight="0" orientation="landscape" r:id="rId1"/>
  <headerFooter>
    <oddHeader>&amp;L     &amp;G&amp;C&amp;"Arial,Bold"&amp;24 2025 Eurofins DQCI Calibration Standard Order Form</oddHeader>
    <oddFooter xml:space="preserve">&amp;C&amp;18By submitting an order the customer accepts our standard terms and conditions of service,
which can be found at https://www.eurofinsus.com/Terms_and_Conditions.pdf 
Please return completed form to: DQCICustomerService@us4.eurofins-info.com&amp;11
</oddFooter>
    <firstHeader>&amp;C&amp;"-,Bold"&amp;24 2023 DQCI Calibration Standards Order Form</firstHeader>
    <firstFooter>Page &amp;P</firstFooter>
  </headerFooter>
  <rowBreaks count="1" manualBreakCount="1">
    <brk id="44" max="16383" man="1"/>
  </row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25CFE585-86BA-43E7-B3D2-F01CFE777C2D}">
          <x14:formula1>
            <xm:f>'Backend for Label'!$T$4:$T$51</xm:f>
          </x14:formula1>
          <xm:sqref>G6:H6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59D73-39DE-4D41-94FF-D73C9433864B}">
  <dimension ref="A2:AX99"/>
  <sheetViews>
    <sheetView showGridLines="0" topLeftCell="A10" zoomScale="90" zoomScaleNormal="90" workbookViewId="0">
      <selection activeCell="AH16" sqref="AH16"/>
    </sheetView>
  </sheetViews>
  <sheetFormatPr defaultColWidth="8.85546875" defaultRowHeight="14.25" x14ac:dyDescent="0.2"/>
  <cols>
    <col min="1" max="1" width="8.85546875" style="42"/>
    <col min="2" max="2" width="11.7109375" style="42" customWidth="1"/>
    <col min="3" max="3" width="20.5703125" style="42" customWidth="1"/>
    <col min="4" max="4" width="20.28515625" style="42" bestFit="1" customWidth="1"/>
    <col min="5" max="5" width="16.28515625" style="42" bestFit="1" customWidth="1"/>
    <col min="6" max="7" width="11.7109375" style="42" bestFit="1" customWidth="1"/>
    <col min="8" max="8" width="35.42578125" style="42" bestFit="1" customWidth="1"/>
    <col min="9" max="9" width="9" style="42" customWidth="1"/>
    <col min="10" max="10" width="15.140625" style="42" bestFit="1" customWidth="1"/>
    <col min="11" max="11" width="12.7109375" style="42" bestFit="1" customWidth="1"/>
    <col min="12" max="12" width="7.7109375" style="42" hidden="1" customWidth="1"/>
    <col min="13" max="13" width="18" style="42" hidden="1" customWidth="1"/>
    <col min="14" max="14" width="43" style="42" hidden="1" customWidth="1"/>
    <col min="15" max="16" width="12.5703125" style="42" hidden="1" customWidth="1"/>
    <col min="17" max="17" width="19.7109375" style="42" hidden="1" customWidth="1"/>
    <col min="18" max="18" width="13.140625" style="42" hidden="1" customWidth="1"/>
    <col min="19" max="23" width="7.7109375" style="42" hidden="1" customWidth="1"/>
    <col min="24" max="25" width="10" style="42" hidden="1" customWidth="1"/>
    <col min="26" max="27" width="7.7109375" style="42" hidden="1" customWidth="1"/>
    <col min="28" max="30" width="10" style="42" hidden="1" customWidth="1"/>
    <col min="31" max="32" width="7.7109375" style="42" hidden="1" customWidth="1"/>
    <col min="33" max="33" width="7.7109375" style="42" bestFit="1" customWidth="1"/>
    <col min="34" max="34" width="42.28515625" style="42" customWidth="1"/>
    <col min="35" max="35" width="58" style="42" customWidth="1"/>
    <col min="36" max="36" width="19.85546875" style="42" bestFit="1" customWidth="1"/>
    <col min="37" max="37" width="22.42578125" style="42" bestFit="1" customWidth="1"/>
    <col min="38" max="38" width="17.7109375" style="42" hidden="1" customWidth="1"/>
    <col min="39" max="39" width="22.7109375" style="42" hidden="1" customWidth="1"/>
    <col min="40" max="40" width="33.28515625" style="42" hidden="1" customWidth="1"/>
    <col min="41" max="41" width="31.42578125" style="42" hidden="1" customWidth="1"/>
    <col min="42" max="42" width="27.5703125" style="42" hidden="1" customWidth="1"/>
    <col min="43" max="43" width="37.140625" style="42" hidden="1" customWidth="1"/>
    <col min="44" max="44" width="30.5703125" style="42" hidden="1" customWidth="1"/>
    <col min="45" max="45" width="36.85546875" style="42" hidden="1" customWidth="1"/>
    <col min="46" max="46" width="33.42578125" style="42" hidden="1" customWidth="1"/>
    <col min="47" max="47" width="25.85546875" style="42" hidden="1" customWidth="1"/>
    <col min="48" max="48" width="57.5703125" style="42" hidden="1" customWidth="1"/>
    <col min="49" max="49" width="32.28515625" style="42" hidden="1" customWidth="1"/>
    <col min="50" max="50" width="75.42578125" style="42" hidden="1" customWidth="1"/>
    <col min="51" max="51" width="61" style="42" customWidth="1"/>
    <col min="52" max="52" width="49.140625" style="42" customWidth="1"/>
    <col min="53" max="16384" width="8.85546875" style="42"/>
  </cols>
  <sheetData>
    <row r="2" spans="1:49" ht="15.75" x14ac:dyDescent="0.25">
      <c r="E2" s="115" t="s">
        <v>4684</v>
      </c>
      <c r="F2" s="260">
        <f>'Ordering Form'!B1</f>
        <v>0</v>
      </c>
      <c r="G2" s="260"/>
      <c r="H2" s="260"/>
      <c r="I2" s="43"/>
      <c r="J2" s="43"/>
    </row>
    <row r="3" spans="1:49" ht="15.75" x14ac:dyDescent="0.25">
      <c r="E3" s="115" t="s">
        <v>4685</v>
      </c>
      <c r="F3" s="260">
        <f>'Ordering Form'!B2</f>
        <v>0</v>
      </c>
      <c r="G3" s="260"/>
      <c r="H3" s="260"/>
      <c r="I3" s="260"/>
      <c r="J3" s="260"/>
      <c r="K3" s="260"/>
    </row>
    <row r="4" spans="1:49" ht="22.9" customHeight="1" x14ac:dyDescent="0.2">
      <c r="A4" s="112" t="s">
        <v>57</v>
      </c>
    </row>
    <row r="5" spans="1:49" ht="22.9" customHeight="1" x14ac:dyDescent="0.2">
      <c r="A5" s="113" t="s">
        <v>58</v>
      </c>
    </row>
    <row r="6" spans="1:49" ht="15.75" x14ac:dyDescent="0.25">
      <c r="A6" s="115" t="s">
        <v>4682</v>
      </c>
      <c r="B6" s="68">
        <f ca="1">TODAY()</f>
        <v>45639</v>
      </c>
    </row>
    <row r="7" spans="1:49" ht="15.75" x14ac:dyDescent="0.25">
      <c r="A7" s="263" t="s">
        <v>4683</v>
      </c>
      <c r="B7" s="263"/>
      <c r="C7" s="42" t="str">
        <f ca="1">B6&amp;"-"&amp;F2&amp;"-"&amp;F3</f>
        <v>45639-0-0</v>
      </c>
    </row>
    <row r="8" spans="1:49" ht="15.75" thickBot="1" x14ac:dyDescent="0.3">
      <c r="B8" s="262" t="s">
        <v>59</v>
      </c>
      <c r="C8" s="262"/>
      <c r="D8" s="262"/>
      <c r="E8" s="262"/>
      <c r="F8" s="262"/>
      <c r="G8" s="262"/>
      <c r="H8" s="262"/>
      <c r="AH8" s="261" t="s">
        <v>4705</v>
      </c>
      <c r="AI8" s="261"/>
      <c r="AJ8" s="261"/>
      <c r="AK8" s="261"/>
    </row>
    <row r="9" spans="1:49" ht="15" customHeight="1" thickBot="1" x14ac:dyDescent="0.3">
      <c r="B9" s="109" t="s">
        <v>60</v>
      </c>
      <c r="C9" s="109" t="s">
        <v>61</v>
      </c>
      <c r="D9" s="109" t="s">
        <v>62</v>
      </c>
      <c r="E9" s="109" t="s">
        <v>63</v>
      </c>
      <c r="F9" s="109" t="s">
        <v>64</v>
      </c>
      <c r="G9" s="109" t="s">
        <v>65</v>
      </c>
      <c r="H9" s="109" t="s">
        <v>66</v>
      </c>
      <c r="J9" s="264" t="s">
        <v>67</v>
      </c>
      <c r="K9" s="265"/>
      <c r="M9" s="42" t="s">
        <v>68</v>
      </c>
      <c r="N9" s="42" t="s">
        <v>69</v>
      </c>
      <c r="O9" s="42" t="s">
        <v>70</v>
      </c>
      <c r="P9" s="42" t="s">
        <v>71</v>
      </c>
      <c r="Q9" s="42" t="s">
        <v>72</v>
      </c>
      <c r="R9" s="42" t="s">
        <v>73</v>
      </c>
      <c r="AH9" s="87" t="s">
        <v>68</v>
      </c>
      <c r="AI9" s="102" t="s">
        <v>74</v>
      </c>
      <c r="AJ9" s="87" t="s">
        <v>75</v>
      </c>
      <c r="AK9" s="103" t="s">
        <v>76</v>
      </c>
      <c r="AL9" s="42" t="s">
        <v>77</v>
      </c>
      <c r="AM9" s="42" t="s">
        <v>78</v>
      </c>
      <c r="AN9" s="42" t="s">
        <v>70</v>
      </c>
      <c r="AO9" s="42" t="s">
        <v>79</v>
      </c>
      <c r="AP9" s="42" t="s">
        <v>80</v>
      </c>
      <c r="AQ9" s="42" t="s">
        <v>81</v>
      </c>
      <c r="AR9" s="42" t="s">
        <v>82</v>
      </c>
      <c r="AS9" s="42" t="s">
        <v>83</v>
      </c>
      <c r="AT9" s="42" t="s">
        <v>84</v>
      </c>
      <c r="AU9" s="42" t="s">
        <v>85</v>
      </c>
      <c r="AV9" s="42" t="s">
        <v>86</v>
      </c>
      <c r="AW9" s="42" t="s">
        <v>87</v>
      </c>
    </row>
    <row r="10" spans="1:49" ht="15.75" thickBot="1" x14ac:dyDescent="0.3">
      <c r="B10" s="88" t="s">
        <v>88</v>
      </c>
      <c r="C10" s="89" t="str">
        <f>VLOOKUP(B10,Table2[#All],2,FALSE)</f>
        <v>SCC</v>
      </c>
      <c r="D10" s="90">
        <f>COUNTA('Ordering Form'!$C$19:$C$44,'Ordering Form'!$C$48:$C$74)</f>
        <v>0</v>
      </c>
      <c r="E10" s="89">
        <f>SUM('Ordering Form'!$C$19:$C$44,'Ordering Form'!$C$48:$C$74)</f>
        <v>0</v>
      </c>
      <c r="F10" s="91">
        <f>VLOOKUP(B10,Table2[#All],3,FALSE)</f>
        <v>62</v>
      </c>
      <c r="G10" s="92">
        <f>F10*E10</f>
        <v>0</v>
      </c>
      <c r="H10" s="93" t="str" cm="1">
        <f t="array" ref="H10">_xlfn.IFS(D10&gt;45,"Weekly",AND(D10&lt;45,D10&gt;20),"Biweekly",AND(D10&lt;20,D10&gt;10),"Monthly",AND(D10&lt;10,D10&gt;4),"Bimonthly",AND(D10&lt;=4,D10&gt;0),"Yearly",D10=0,"Not Ordered")</f>
        <v>Not Ordered</v>
      </c>
      <c r="J10" s="104" t="s">
        <v>89</v>
      </c>
      <c r="K10" s="105" t="e">
        <f>SUM(Jan!F2:F33)</f>
        <v>#N/A</v>
      </c>
      <c r="M10" s="149" t="s">
        <v>4673</v>
      </c>
      <c r="N10" s="149" t="s">
        <v>4673</v>
      </c>
      <c r="O10" s="42" t="str" cm="1">
        <f t="array" ref="O10">_xlfn.IFS(D10&gt;45,"Weekly",AND(D10&lt;45,D10&gt;20),"Biweekly",AND(D10&lt;20,D10&gt;10),"Monthly",AND(D10&lt;10,D10&gt;4),"Bimonthly",AND(D10&lt;=4,D10&gt;0),"Yearly",D10=0,"Not Ordered")</f>
        <v>Not Ordered</v>
      </c>
      <c r="P10" s="149">
        <f>D10</f>
        <v>0</v>
      </c>
      <c r="Q10" s="42">
        <f>VLOOKUP(O10,Table10[],2,FALSE)</f>
        <v>0</v>
      </c>
      <c r="R10" s="149">
        <f>VLOOKUP(N10,Table9[],8,FALSE)</f>
        <v>0</v>
      </c>
      <c r="AH10" s="110" t="s">
        <v>4673</v>
      </c>
      <c r="AI10" s="100" t="str">
        <f>VLOOKUP(AH10,$N$10:$O$28,2,FALSE)</f>
        <v>Not Ordered</v>
      </c>
      <c r="AJ10" s="110">
        <v>360</v>
      </c>
      <c r="AK10" s="111">
        <v>2000000</v>
      </c>
      <c r="AL10" s="69">
        <f>ABS(((AK10*AQ10)-(AK10*(AQ10+AP10)))*AR10)*AJ10</f>
        <v>0</v>
      </c>
      <c r="AM10" s="42" t="str">
        <f>VLOOKUP(AH10,Table9[],3,FALSE)</f>
        <v>N/A</v>
      </c>
      <c r="AN10" s="42">
        <f>VLOOKUP(AH10,Table11[[#All],[Product Proper]:[Fat factor]],4,FALSE)</f>
        <v>0</v>
      </c>
      <c r="AO10" s="42" t="str">
        <f>AM10&amp;""&amp;AN10</f>
        <v>N/A0</v>
      </c>
      <c r="AP10" s="42">
        <f>VLOOKUP(AO10,Table7[],4,FALSE)</f>
        <v>0</v>
      </c>
      <c r="AQ10" s="42">
        <f>VLOOKUP(AH10,Table9[],8,FALSE)</f>
        <v>0</v>
      </c>
      <c r="AR10" s="70">
        <v>2.9</v>
      </c>
      <c r="AS10" s="42">
        <f>VLOOKUP(AH10,Table9[],2,FALSE)</f>
        <v>0</v>
      </c>
      <c r="AT10" s="42" t="str">
        <f>VLOOKUP(AH10,Table9[],9,FALSE)</f>
        <v>N/A</v>
      </c>
      <c r="AU10" s="42">
        <f>VLOOKUP(AT10,Table2[],3,FALSE)</f>
        <v>0</v>
      </c>
      <c r="AV10" s="42">
        <f>(26-AS10)*AU10</f>
        <v>0</v>
      </c>
      <c r="AW10" s="42">
        <f>(12-AS10)*AU10</f>
        <v>0</v>
      </c>
    </row>
    <row r="11" spans="1:49" ht="15.75" thickBot="1" x14ac:dyDescent="0.3">
      <c r="B11" s="88" t="s">
        <v>92</v>
      </c>
      <c r="C11" s="94" t="str">
        <f>VLOOKUP(B11,Table2[#All],2,FALSE)</f>
        <v>Heavy Cream</v>
      </c>
      <c r="D11" s="95">
        <f>COUNTA('Ordering Form'!$F$19:$F$44,'Ordering Form'!$F$48:$F$74)</f>
        <v>0</v>
      </c>
      <c r="E11" s="94">
        <f>SUM('Ordering Form'!$F$19:$F$44,'Ordering Form'!$F$48:$F$74)</f>
        <v>0</v>
      </c>
      <c r="F11" s="96">
        <f>VLOOKUP(B11,Table2[#All],3,FALSE)</f>
        <v>313</v>
      </c>
      <c r="G11" s="97">
        <f>F11*E11</f>
        <v>0</v>
      </c>
      <c r="H11" s="98" t="str" cm="1">
        <f t="array" ref="H11">_xlfn.IFS(D11&gt;45,"Weekly",AND(D11&lt;45,D11&gt;20),"Biweekly",AND(D11&lt;20,D11&gt;10),"Monthly",AND(D11&lt;10,D11&gt;4),"Bimonthly",AND(D11&lt;=4,D11&gt;0),"Yearly",D11=0,"Not Ordered")</f>
        <v>Not Ordered</v>
      </c>
      <c r="J11" s="106" t="s">
        <v>93</v>
      </c>
      <c r="K11" s="107" t="e">
        <f>SUM(Feb!F2:F33)</f>
        <v>#N/A</v>
      </c>
      <c r="M11" s="42" t="str">
        <f t="shared" ref="M11:M37" si="0">C10</f>
        <v>SCC</v>
      </c>
      <c r="N11" s="42" t="str">
        <f>VLOOKUP(Table11[[#This Row],[Product]],Table12[],2,FALSE)</f>
        <v>SCC</v>
      </c>
      <c r="O11" s="42" t="str" cm="1">
        <f t="array" ref="O11">_xlfn.IFS(D10&gt;45,"Weekly",AND(D10&lt;45,D10&gt;20),"Biweekly",AND(D10&lt;20,D10&gt;10),"Monthly",AND(D10&lt;10,D10&gt;4),"Bimonthly",AND(D10&lt;=4,D10&gt;0),"Yearly",D10=0,"Not Ordered")</f>
        <v>Not Ordered</v>
      </c>
      <c r="P11" s="42">
        <f t="shared" ref="P11:P37" si="1">D10</f>
        <v>0</v>
      </c>
      <c r="Q11" s="42">
        <f>VLOOKUP(O11,Table10[],2,FALSE)</f>
        <v>0</v>
      </c>
      <c r="R11" s="42">
        <f>VLOOKUP(N11,Table9[],8,FALSE)</f>
        <v>0</v>
      </c>
    </row>
    <row r="12" spans="1:49" ht="15.75" thickBot="1" x14ac:dyDescent="0.3">
      <c r="B12" s="88" t="s">
        <v>94</v>
      </c>
      <c r="C12" s="94" t="str">
        <f>VLOOKUP(B12,Table2[#All],2,FALSE)</f>
        <v>Past.Homo</v>
      </c>
      <c r="D12" s="95">
        <f>COUNTA('Ordering Form'!$L$19:$L$44,'Ordering Form'!$L$48:$L$74)</f>
        <v>0</v>
      </c>
      <c r="E12" s="94">
        <f>SUM('Ordering Form'!$L$19:$L$44,'Ordering Form'!$L$48:$L$74)</f>
        <v>0</v>
      </c>
      <c r="F12" s="96">
        <f>VLOOKUP(B12,Table2[#All],3,FALSE)</f>
        <v>262</v>
      </c>
      <c r="G12" s="97">
        <f t="shared" ref="G12" si="2">F12*E12</f>
        <v>0</v>
      </c>
      <c r="H12" s="98" t="str" cm="1">
        <f t="array" ref="H12">_xlfn.IFS(D12&gt;45,"Weekly",AND(D12&lt;45,D12&gt;20),"Biweekly",AND(D12&lt;20,D12&gt;10),"Monthly",AND(D12&lt;10,D12&gt;4),"Bimonthly",AND(D12&lt;=4,D12&gt;0),"Yearly",D12=0,"Not Ordered")</f>
        <v>Not Ordered</v>
      </c>
      <c r="J12" s="106" t="s">
        <v>95</v>
      </c>
      <c r="K12" s="107" t="e">
        <f>SUM(March!F2:F33)</f>
        <v>#N/A</v>
      </c>
      <c r="M12" s="42" t="str">
        <f t="shared" si="0"/>
        <v>Heavy Cream</v>
      </c>
      <c r="N12" s="42" t="str">
        <f>VLOOKUP(Table11[[#This Row],[Product]],Table12[],2,FALSE)</f>
        <v>Heavy Cream</v>
      </c>
      <c r="O12" s="42" t="str" cm="1">
        <f t="array" ref="O12">_xlfn.IFS(D11&gt;45,"Weekly",AND(D11&lt;45,D11&gt;20),"Biweekly",AND(D11&lt;20,D11&gt;10),"Monthly",AND(D11&lt;10,D11&gt;4),"Bimonthly",AND(D11&lt;=4,D11&gt;0),"Yearly",D11=0,"Not Ordered")</f>
        <v>Not Ordered</v>
      </c>
      <c r="P12" s="42">
        <f t="shared" si="1"/>
        <v>0</v>
      </c>
      <c r="Q12" s="42">
        <f>VLOOKUP(O12,Table10[],2,FALSE)</f>
        <v>0</v>
      </c>
      <c r="R12" s="42">
        <f>VLOOKUP(N12,Table9[],8,FALSE)</f>
        <v>0.36</v>
      </c>
      <c r="AH12" s="87" t="s">
        <v>68</v>
      </c>
      <c r="AI12" s="102" t="s">
        <v>74</v>
      </c>
      <c r="AJ12" s="87" t="s">
        <v>75</v>
      </c>
      <c r="AK12" s="103" t="s">
        <v>76</v>
      </c>
      <c r="AL12" s="42" t="s">
        <v>77</v>
      </c>
      <c r="AM12" s="42" t="s">
        <v>78</v>
      </c>
      <c r="AN12" s="42" t="s">
        <v>70</v>
      </c>
      <c r="AO12" s="42" t="s">
        <v>79</v>
      </c>
      <c r="AP12" s="42" t="s">
        <v>80</v>
      </c>
      <c r="AQ12" s="42" t="s">
        <v>81</v>
      </c>
      <c r="AR12" s="42" t="s">
        <v>82</v>
      </c>
    </row>
    <row r="13" spans="1:49" ht="15.75" thickBot="1" x14ac:dyDescent="0.3">
      <c r="B13" s="88" t="s">
        <v>96</v>
      </c>
      <c r="C13" s="94" t="str">
        <f>VLOOKUP(B13,Table2[#All],2,FALSE)</f>
        <v>Raw Milk</v>
      </c>
      <c r="D13" s="95">
        <f>COUNTA('Ordering Form'!$O$19:$O$44,'Ordering Form'!$O$48:$O$74)</f>
        <v>0</v>
      </c>
      <c r="E13" s="94">
        <f>SUM('Ordering Form'!$O$19:$O$44,'Ordering Form'!$O$48:$O$74)</f>
        <v>0</v>
      </c>
      <c r="F13" s="96">
        <f>VLOOKUP(B13,Table2[#All],3,FALSE)</f>
        <v>146</v>
      </c>
      <c r="G13" s="97">
        <f>F13*E13</f>
        <v>0</v>
      </c>
      <c r="H13" s="98" t="str" cm="1">
        <f t="array" ref="H13">_xlfn.IFS(D13&gt;45,"Weekly",AND(D13&lt;45,D13&gt;20),"Biweekly",AND(D13&lt;20,D13&gt;10),"Monthly",AND(D13&lt;10,D13&gt;4),"Bimonthly",AND(D13&lt;=4,D13&gt;0),"Yearly",D13=0,"Not Ordered")</f>
        <v>Not Ordered</v>
      </c>
      <c r="J13" s="106" t="s">
        <v>97</v>
      </c>
      <c r="K13" s="107" t="e">
        <f>SUM(April!F2:F33)</f>
        <v>#N/A</v>
      </c>
      <c r="M13" s="42" t="str">
        <f t="shared" si="0"/>
        <v>Past.Homo</v>
      </c>
      <c r="N13" s="42" t="str">
        <f>VLOOKUP(Table11[[#This Row],[Product]],Table12[],2,FALSE)</f>
        <v>Pasteurized/Homogenized Milk Non Fortified</v>
      </c>
      <c r="O13" s="42" t="str" cm="1">
        <f t="array" ref="O13">_xlfn.IFS(D12&gt;45,"Weekly",AND(D12&lt;45,D12&gt;20),"Biweekly",AND(D12&lt;20,D12&gt;10),"Monthly",AND(D12&lt;10,D12&gt;4),"Bimonthly",AND(D12&lt;=4,D12&gt;0),"Yearly",D12=0,"Not Ordered")</f>
        <v>Not Ordered</v>
      </c>
      <c r="P13" s="42">
        <f t="shared" si="1"/>
        <v>0</v>
      </c>
      <c r="Q13" s="42">
        <f>VLOOKUP(O13,Table10[],2,FALSE)</f>
        <v>0</v>
      </c>
      <c r="R13" s="42">
        <f>VLOOKUP(N13,Table9[],8,FALSE)</f>
        <v>3.2500000000000001E-2</v>
      </c>
      <c r="AH13" s="110" t="s">
        <v>4581</v>
      </c>
      <c r="AI13" s="100" t="str">
        <f>VLOOKUP(AH13,$N$10:$O$28,2,FALSE)</f>
        <v>Not Ordered</v>
      </c>
      <c r="AJ13" s="110">
        <v>200</v>
      </c>
      <c r="AK13" s="111">
        <v>300000</v>
      </c>
      <c r="AL13" s="69">
        <f>ABS(((AK13*AQ13)-(AK13*(AQ13+AP13)))*AR13)*AJ13</f>
        <v>0</v>
      </c>
      <c r="AM13" s="42" t="str">
        <f>VLOOKUP(AH13,Table9[],3,FALSE)</f>
        <v>N/A</v>
      </c>
      <c r="AN13" s="42">
        <f>VLOOKUP(AH13,Table11[[#All],[Product Proper]:[Fat factor]],4,FALSE)</f>
        <v>0</v>
      </c>
      <c r="AO13" s="42" t="str">
        <f>AM13&amp;""&amp;AN13</f>
        <v>N/A0</v>
      </c>
      <c r="AP13" s="42">
        <f>VLOOKUP(AO13,Table7[],4,FALSE)</f>
        <v>0</v>
      </c>
      <c r="AQ13" s="42">
        <f>VLOOKUP(AH13,Table9[],8,FALSE)</f>
        <v>0</v>
      </c>
      <c r="AR13" s="70">
        <v>2.9</v>
      </c>
      <c r="AS13" s="42">
        <f>VLOOKUP(AH13,Table9[],2,FALSE)</f>
        <v>0</v>
      </c>
      <c r="AT13" s="42" t="str">
        <f>VLOOKUP(AH13,Table9[],9,FALSE)</f>
        <v>QVS06</v>
      </c>
      <c r="AU13" s="42">
        <f>VLOOKUP(AT13,Table2[],3,FALSE)</f>
        <v>62</v>
      </c>
      <c r="AV13" s="42">
        <f>(26-AS13)*AU13</f>
        <v>1612</v>
      </c>
      <c r="AW13" s="42">
        <f>(12-AS13)*AU13</f>
        <v>744</v>
      </c>
    </row>
    <row r="14" spans="1:49" ht="15.75" thickBot="1" x14ac:dyDescent="0.3">
      <c r="B14" s="88" t="s">
        <v>99</v>
      </c>
      <c r="C14" s="94" t="s">
        <v>100</v>
      </c>
      <c r="D14" s="95">
        <f>COUNTA('Ordering Form'!$R$19:$R$44,'Ordering Form'!$R$48:$R$74)</f>
        <v>0</v>
      </c>
      <c r="E14" s="94">
        <f>SUM('Ordering Form'!$R$19:$R$44,'Ordering Form'!$R$48:$R$74)</f>
        <v>0</v>
      </c>
      <c r="F14" s="96">
        <f>VLOOKUP(B14,Table2[#All],3,FALSE)</f>
        <v>23</v>
      </c>
      <c r="G14" s="97">
        <f t="shared" ref="G14:G37" si="3">F14*E14</f>
        <v>0</v>
      </c>
      <c r="H14" s="98" t="str" cm="1">
        <f t="array" ref="H14">_xlfn.IFS(D14&gt;45,"Weekly",AND(D14&lt;45,D14&gt;20),"Biweekly",AND(D14&lt;20,D14&gt;10),"Monthly",AND(D14&lt;10,D14&gt;4),"Bimonthly",AND(D14&lt;=4,D14&gt;0),"Yearly",D14=0,"Not Ordered")</f>
        <v>Not Ordered</v>
      </c>
      <c r="J14" s="106" t="s">
        <v>101</v>
      </c>
      <c r="K14" s="107" t="e">
        <f>SUM(May!F2:F33)</f>
        <v>#N/A</v>
      </c>
      <c r="M14" s="42" t="str">
        <f t="shared" si="0"/>
        <v>Raw Milk</v>
      </c>
      <c r="N14" s="42" t="str">
        <f>VLOOKUP(Table11[[#This Row],[Product]],Table12[],2,FALSE)</f>
        <v>Raw Milk</v>
      </c>
      <c r="O14" s="42" t="str" cm="1">
        <f t="array" ref="O14">_xlfn.IFS(D13&gt;45,"Weekly",AND(D13&lt;45,D13&gt;20),"Biweekly",AND(D13&lt;20,D13&gt;10),"Monthly",AND(D13&lt;10,D13&gt;4),"Bimonthly",AND(D13&lt;=4,D13&gt;0),"Yearly",D13=0,"Not Ordered")</f>
        <v>Not Ordered</v>
      </c>
      <c r="P14" s="42">
        <f t="shared" si="1"/>
        <v>0</v>
      </c>
      <c r="Q14" s="42">
        <f>VLOOKUP(O14,Table10[],2,FALSE)</f>
        <v>0</v>
      </c>
      <c r="R14" s="42">
        <f>VLOOKUP(N14,Table9[],8,FALSE)</f>
        <v>3.2500000000000001E-2</v>
      </c>
    </row>
    <row r="15" spans="1:49" ht="15.75" thickBot="1" x14ac:dyDescent="0.3">
      <c r="B15" s="88" t="s">
        <v>102</v>
      </c>
      <c r="C15" s="94" t="s">
        <v>103</v>
      </c>
      <c r="D15" s="95">
        <f>COUNTA('Ordering Form'!$M$19:$M$44,'Ordering Form'!$M$48:$M$74)</f>
        <v>0</v>
      </c>
      <c r="E15" s="94">
        <f>SUM('Ordering Form'!$M$19:$M$44,'Ordering Form'!$M$48:$M$74)</f>
        <v>0</v>
      </c>
      <c r="F15" s="96">
        <f>VLOOKUP(B15,Table2[#All],3,FALSE)</f>
        <v>95</v>
      </c>
      <c r="G15" s="97">
        <f t="shared" si="3"/>
        <v>0</v>
      </c>
      <c r="H15" s="98" t="str" cm="1">
        <f t="array" ref="H15">_xlfn.IFS(D15&gt;45,"Weekly",AND(D15&lt;45,D15&gt;20),"Biweekly",AND(D15&lt;20,D15&gt;10),"Monthly",AND(D15&lt;10,D15&gt;4),"Bimonthly",AND(D15&lt;=4,D15&gt;0),"Yearly",D15=0,"Not Ordered")</f>
        <v>Not Ordered</v>
      </c>
      <c r="J15" s="106" t="s">
        <v>104</v>
      </c>
      <c r="K15" s="107" t="e">
        <f>SUM(June!F2:F33)</f>
        <v>#N/A</v>
      </c>
      <c r="M15" s="42" t="str">
        <f t="shared" si="0"/>
        <v>Raw Skim</v>
      </c>
      <c r="N15" s="42" t="str">
        <f>VLOOKUP(Table11[[#This Row],[Product]],Table12[],2,FALSE)</f>
        <v>Raw Skim</v>
      </c>
      <c r="O15" s="42" t="str" cm="1">
        <f t="array" ref="O15">_xlfn.IFS(D14&gt;45,"Weekly",AND(D14&lt;45,D14&gt;20),"Biweekly",AND(D14&lt;20,D14&gt;10),"Monthly",AND(D14&lt;10,D14&gt;4),"Bimonthly",AND(D14&lt;=4,D14&gt;0),"Yearly",D14=0,"Not Ordered")</f>
        <v>Not Ordered</v>
      </c>
      <c r="P15" s="42">
        <f t="shared" si="1"/>
        <v>0</v>
      </c>
      <c r="Q15" s="42">
        <f>VLOOKUP(O15,Table10[],2,FALSE)</f>
        <v>0</v>
      </c>
      <c r="R15" s="42">
        <f>VLOOKUP(N15,Table9[],8,FALSE)</f>
        <v>5.0000000000000001E-4</v>
      </c>
      <c r="AH15" s="87" t="s">
        <v>68</v>
      </c>
      <c r="AI15" s="102" t="s">
        <v>74</v>
      </c>
      <c r="AJ15" s="87" t="s">
        <v>75</v>
      </c>
      <c r="AK15" s="103" t="s">
        <v>76</v>
      </c>
      <c r="AL15" s="42" t="s">
        <v>77</v>
      </c>
      <c r="AM15" s="42" t="s">
        <v>78</v>
      </c>
      <c r="AN15" s="42" t="s">
        <v>70</v>
      </c>
      <c r="AO15" s="42" t="s">
        <v>79</v>
      </c>
      <c r="AP15" s="42" t="s">
        <v>80</v>
      </c>
      <c r="AQ15" s="42" t="s">
        <v>81</v>
      </c>
      <c r="AR15" s="42" t="s">
        <v>82</v>
      </c>
    </row>
    <row r="16" spans="1:49" ht="15.75" thickBot="1" x14ac:dyDescent="0.3">
      <c r="B16" s="88" t="s">
        <v>105</v>
      </c>
      <c r="C16" s="94" t="s">
        <v>106</v>
      </c>
      <c r="D16" s="95">
        <f>COUNTA('Ordering Form'!$U$19:$U$44,'Ordering Form'!$U$48:$U$74)</f>
        <v>0</v>
      </c>
      <c r="E16" s="94">
        <f>SUM('Ordering Form'!$U$19:$U$44,'Ordering Form'!$U$48:$U$74)</f>
        <v>0</v>
      </c>
      <c r="F16" s="96">
        <f>VLOOKUP(B16,Table2[#All],3,FALSE)</f>
        <v>313</v>
      </c>
      <c r="G16" s="97">
        <f t="shared" si="3"/>
        <v>0</v>
      </c>
      <c r="H16" s="98" t="str" cm="1">
        <f t="array" ref="H16">_xlfn.IFS(D16&gt;45,"Weekly",AND(D16&lt;45,D16&gt;20),"Biweekly",AND(D16&lt;20,D16&gt;10),"Monthly",AND(D16&lt;10,D16&gt;4),"Bimonthly",AND(D16&lt;=4,D16&gt;0),"Yearly",D16=0,"Not Ordered")</f>
        <v>Not Ordered</v>
      </c>
      <c r="J16" s="106" t="s">
        <v>107</v>
      </c>
      <c r="K16" s="107" t="e">
        <f>SUM(July!F2:F33)</f>
        <v>#N/A</v>
      </c>
      <c r="M16" s="42" t="str">
        <f t="shared" si="0"/>
        <v>Past.Homo Fort</v>
      </c>
      <c r="N16" s="42" t="str">
        <f>VLOOKUP(Table11[[#This Row],[Product]],Table12[],2,FALSE)</f>
        <v>Pasteurized/Homogenized Milk Fortified</v>
      </c>
      <c r="O16" s="42" t="str" cm="1">
        <f t="array" ref="O16">_xlfn.IFS(D15&gt;45,"Weekly",AND(D15&lt;45,D15&gt;20),"Biweekly",AND(D15&lt;20,D15&gt;10),"Monthly",AND(D15&lt;10,D15&gt;4),"Bimonthly",AND(D15&lt;=4,D15&gt;0),"Yearly",D15=0,"Not Ordered")</f>
        <v>Not Ordered</v>
      </c>
      <c r="P16" s="42">
        <f t="shared" si="1"/>
        <v>0</v>
      </c>
      <c r="Q16" s="42">
        <f>VLOOKUP(O16,Table10[],2,FALSE)</f>
        <v>0</v>
      </c>
      <c r="R16" s="42">
        <f>VLOOKUP(N16,Table9[],8,FALSE)</f>
        <v>5.0000000000000001E-4</v>
      </c>
      <c r="AH16" s="110" t="s">
        <v>90</v>
      </c>
      <c r="AI16" s="100" t="str">
        <f>VLOOKUP(AH16,$N$10:$O$28,2,FALSE)</f>
        <v>Not Ordered</v>
      </c>
      <c r="AJ16" s="110">
        <v>200</v>
      </c>
      <c r="AK16" s="111">
        <v>300000</v>
      </c>
      <c r="AL16" s="69">
        <f>ABS(((AK16*AQ16)-(AK16*(AQ16+AP16)))*AR16)*AJ16</f>
        <v>0</v>
      </c>
      <c r="AM16" s="42" t="str">
        <f>VLOOKUP(AH16,Table9[],3,FALSE)</f>
        <v>Milk</v>
      </c>
      <c r="AN16" s="42">
        <f>VLOOKUP(AH16,Table11[[#All],[Product Proper]:[Fat factor]],4,FALSE)</f>
        <v>0</v>
      </c>
      <c r="AO16" s="42" t="str">
        <f>AM16&amp;""&amp;AN16</f>
        <v>Milk0</v>
      </c>
      <c r="AP16" s="42">
        <f>VLOOKUP(AO16,Table7[],4,FALSE)</f>
        <v>0</v>
      </c>
      <c r="AQ16" s="42">
        <f>VLOOKUP(AH16,Table9[],8,FALSE)</f>
        <v>3.2500000000000001E-2</v>
      </c>
      <c r="AR16" s="70">
        <v>2.9</v>
      </c>
      <c r="AS16" s="42">
        <f>VLOOKUP(AH16,Table9[],2,FALSE)</f>
        <v>0</v>
      </c>
      <c r="AT16" s="42" t="str">
        <f>VLOOKUP(AH16,Table9[],9,FALSE)</f>
        <v>QVS02</v>
      </c>
      <c r="AU16" s="42">
        <f>VLOOKUP(AT16,Table2[],3,FALSE)</f>
        <v>146</v>
      </c>
      <c r="AV16" s="42">
        <f>(26-AS16)*AU16</f>
        <v>3796</v>
      </c>
      <c r="AW16" s="42">
        <f>(12-AS16)*AU16</f>
        <v>1752</v>
      </c>
    </row>
    <row r="17" spans="2:49" ht="15.75" thickBot="1" x14ac:dyDescent="0.3">
      <c r="B17" s="88" t="s">
        <v>109</v>
      </c>
      <c r="C17" s="94" t="s">
        <v>110</v>
      </c>
      <c r="D17" s="95">
        <f>COUNTA('Ordering Form'!$S$19:$S$44,'Ordering Form'!$S$48:$S$74)</f>
        <v>0</v>
      </c>
      <c r="E17" s="94">
        <f>SUM('Ordering Form'!$S$19:$S$44,'Ordering Form'!$S$48:$S$74)</f>
        <v>0</v>
      </c>
      <c r="F17" s="96">
        <f>VLOOKUP(B17,Table2[#All],3,FALSE)</f>
        <v>276</v>
      </c>
      <c r="G17" s="97">
        <f t="shared" si="3"/>
        <v>0</v>
      </c>
      <c r="H17" s="98" t="str" cm="1">
        <f t="array" ref="H17">_xlfn.IFS(D17&gt;45,"Weekly",AND(D17&lt;45,D17&gt;20),"Biweekly",AND(D17&lt;20,D17&gt;10),"Monthly",AND(D17&lt;10,D17&gt;4),"Bimonthly",AND(D17&lt;=4,D17&gt;0),"Yearly",D17=0,"Not Ordered")</f>
        <v>Not Ordered</v>
      </c>
      <c r="J17" s="106" t="s">
        <v>111</v>
      </c>
      <c r="K17" s="107" t="e">
        <f>SUM(August!F2:F33)</f>
        <v>#N/A</v>
      </c>
      <c r="M17" s="42" t="str">
        <f t="shared" si="0"/>
        <v>Raw Whey</v>
      </c>
      <c r="N17" s="42" t="str">
        <f>VLOOKUP(Table11[[#This Row],[Product]],Table12[],2,FALSE)</f>
        <v>Whey</v>
      </c>
      <c r="O17" s="42" t="str" cm="1">
        <f t="array" ref="O17">_xlfn.IFS(D16&gt;45,"Weekly",AND(D16&lt;45,D16&gt;20),"Biweekly",AND(D16&lt;20,D16&gt;10),"Monthly",AND(D16&lt;10,D16&gt;4),"Bimonthly",AND(D16&lt;=4,D16&gt;0),"Yearly",D16=0,"Not Ordered")</f>
        <v>Not Ordered</v>
      </c>
      <c r="P17" s="42">
        <f t="shared" si="1"/>
        <v>0</v>
      </c>
      <c r="Q17" s="42">
        <f>VLOOKUP(O17,Table10[],2,FALSE)</f>
        <v>0</v>
      </c>
      <c r="R17" s="42">
        <f>VLOOKUP(N17,Table9[],8,FALSE)</f>
        <v>0</v>
      </c>
    </row>
    <row r="18" spans="2:49" ht="15.75" thickBot="1" x14ac:dyDescent="0.3">
      <c r="B18" s="88" t="s">
        <v>112</v>
      </c>
      <c r="C18" s="94" t="s">
        <v>113</v>
      </c>
      <c r="D18" s="95">
        <f>COUNTA('Ordering Form'!$T$19:$T$44,'Ordering Form'!$T$48:$T$74)</f>
        <v>0</v>
      </c>
      <c r="E18" s="94">
        <f>SUM('Ordering Form'!$T$19:$T$44,'Ordering Form'!$T$48:$T$74)</f>
        <v>0</v>
      </c>
      <c r="F18" s="96">
        <f>VLOOKUP(B18,Table2[#All],3,FALSE)</f>
        <v>103</v>
      </c>
      <c r="G18" s="97">
        <f t="shared" si="3"/>
        <v>0</v>
      </c>
      <c r="H18" s="98" t="str" cm="1">
        <f t="array" ref="H18">_xlfn.IFS(D18&gt;45,"Weekly",AND(D18&lt;45,D18&gt;20),"Biweekly",AND(D18&lt;20,D18&gt;10),"Monthly",AND(D18&lt;10,D18&gt;4),"Bimonthly",AND(D18&lt;=4,D18&gt;0),"Yearly",D18=0,"Not Ordered")</f>
        <v>Not Ordered</v>
      </c>
      <c r="J18" s="106" t="s">
        <v>114</v>
      </c>
      <c r="K18" s="107" t="e">
        <f>SUM(September!F2:F33)</f>
        <v>#N/A</v>
      </c>
      <c r="M18" s="42" t="str">
        <f t="shared" si="0"/>
        <v>Raw LF NF</v>
      </c>
      <c r="N18" s="42" t="str">
        <f>VLOOKUP(Table11[[#This Row],[Product]],Table12[],2,FALSE)</f>
        <v>Raw Lowfat Non Fortified</v>
      </c>
      <c r="O18" s="42" t="str" cm="1">
        <f t="array" ref="O18">_xlfn.IFS(D17&gt;45,"Weekly",AND(D17&lt;45,D17&gt;20),"Biweekly",AND(D17&lt;20,D17&gt;10),"Monthly",AND(D17&lt;10,D17&gt;4),"Bimonthly",AND(D17&lt;=4,D17&gt;0),"Yearly",D17=0,"Not Ordered")</f>
        <v>Not Ordered</v>
      </c>
      <c r="P18" s="42">
        <f t="shared" si="1"/>
        <v>0</v>
      </c>
      <c r="Q18" s="42">
        <f>VLOOKUP(O18,Table10[],2,FALSE)</f>
        <v>0</v>
      </c>
      <c r="R18" s="42">
        <f>VLOOKUP(N18,Table9[],8,FALSE)</f>
        <v>5.0000000000000001E-4</v>
      </c>
      <c r="AH18" s="87" t="s">
        <v>68</v>
      </c>
      <c r="AI18" s="102" t="s">
        <v>74</v>
      </c>
      <c r="AJ18" s="87" t="s">
        <v>75</v>
      </c>
      <c r="AK18" s="103" t="s">
        <v>76</v>
      </c>
      <c r="AL18" s="42" t="s">
        <v>77</v>
      </c>
      <c r="AM18" s="42" t="s">
        <v>78</v>
      </c>
      <c r="AN18" s="42" t="s">
        <v>70</v>
      </c>
      <c r="AO18" s="42" t="s">
        <v>79</v>
      </c>
      <c r="AP18" s="42" t="s">
        <v>80</v>
      </c>
      <c r="AQ18" s="42" t="s">
        <v>81</v>
      </c>
      <c r="AR18" s="42" t="s">
        <v>82</v>
      </c>
    </row>
    <row r="19" spans="2:49" ht="15.75" thickBot="1" x14ac:dyDescent="0.3">
      <c r="B19" s="88" t="s">
        <v>115</v>
      </c>
      <c r="C19" s="94" t="s">
        <v>116</v>
      </c>
      <c r="D19" s="95">
        <f>COUNTA('Ordering Form'!$J$19:$J$44,'Ordering Form'!$J$48:$J$74)</f>
        <v>0</v>
      </c>
      <c r="E19" s="94">
        <f>SUM('Ordering Form'!$J$19:$J$44,'Ordering Form'!$J$48:$J$74)</f>
        <v>0</v>
      </c>
      <c r="F19" s="96">
        <f>VLOOKUP(B19,Table2[#All],3,FALSE)</f>
        <v>313</v>
      </c>
      <c r="G19" s="97">
        <f t="shared" si="3"/>
        <v>0</v>
      </c>
      <c r="H19" s="98" t="str" cm="1">
        <f t="array" ref="H19">_xlfn.IFS(D19&gt;45,"Weekly",AND(D19&lt;45,D19&gt;20),"Biweekly",AND(D19&lt;20,D19&gt;10),"Monthly",AND(D19&lt;10,D19&gt;4),"Bimonthly",AND(D19&lt;=4,D19&gt;0),"Yearly",D19=0,"Not Ordered")</f>
        <v>Not Ordered</v>
      </c>
      <c r="J19" s="106" t="s">
        <v>117</v>
      </c>
      <c r="K19" s="107" t="e">
        <f>SUM(October!F2:F33)</f>
        <v>#N/A</v>
      </c>
      <c r="M19" s="42" t="str">
        <f t="shared" si="0"/>
        <v>Raw LF Fort</v>
      </c>
      <c r="N19" s="42" t="str">
        <f>VLOOKUP(Table11[[#This Row],[Product]],Table12[],2,FALSE)</f>
        <v>Raw Lowfat Fortified</v>
      </c>
      <c r="O19" s="42" t="str" cm="1">
        <f t="array" ref="O19">_xlfn.IFS(D18&gt;45,"Weekly",AND(D18&lt;45,D18&gt;20),"Biweekly",AND(D18&lt;20,D18&gt;10),"Monthly",AND(D18&lt;10,D18&gt;4),"Bimonthly",AND(D18&lt;=4,D18&gt;0),"Yearly",D18=0,"Not Ordered")</f>
        <v>Not Ordered</v>
      </c>
      <c r="P19" s="42">
        <f t="shared" si="1"/>
        <v>0</v>
      </c>
      <c r="Q19" s="42">
        <f>VLOOKUP(O19,Table10[],2,FALSE)</f>
        <v>0</v>
      </c>
      <c r="R19" s="42">
        <f>VLOOKUP(N19,Table9[],8,FALSE)</f>
        <v>5.0000000000000001E-4</v>
      </c>
      <c r="AH19" s="110" t="s">
        <v>4673</v>
      </c>
      <c r="AI19" s="100" t="str">
        <f>VLOOKUP(AH19,$N$10:$O$28,2,FALSE)</f>
        <v>Not Ordered</v>
      </c>
      <c r="AJ19" s="110">
        <v>200</v>
      </c>
      <c r="AK19" s="111">
        <v>300000</v>
      </c>
      <c r="AL19" s="69">
        <f>ABS(((AK19*AQ19)-(AK19*(AQ19+AP19)))*AR19)*AJ19</f>
        <v>0</v>
      </c>
      <c r="AM19" s="42" t="str">
        <f>VLOOKUP(AH19,Table9[],3,FALSE)</f>
        <v>N/A</v>
      </c>
      <c r="AN19" s="42">
        <f>VLOOKUP(AH19,Table11[[#All],[Product Proper]:[Fat factor]],4,FALSE)</f>
        <v>0</v>
      </c>
      <c r="AO19" s="42" t="str">
        <f>AM19&amp;""&amp;AN19</f>
        <v>N/A0</v>
      </c>
      <c r="AP19" s="42">
        <f>VLOOKUP(AO19,Table7[],4,FALSE)</f>
        <v>0</v>
      </c>
      <c r="AQ19" s="42">
        <f>VLOOKUP(AH19,Table9[],8,FALSE)</f>
        <v>0</v>
      </c>
      <c r="AR19" s="70">
        <v>2.9</v>
      </c>
      <c r="AS19" s="42">
        <f>VLOOKUP(AH19,Table9[],2,FALSE)</f>
        <v>0</v>
      </c>
      <c r="AT19" s="42" t="str">
        <f>VLOOKUP(AH19,Table9[],9,FALSE)</f>
        <v>N/A</v>
      </c>
      <c r="AU19" s="42">
        <f>VLOOKUP(AT19,Table2[],3,FALSE)</f>
        <v>0</v>
      </c>
      <c r="AV19" s="42">
        <f>(26-AS19)*AU19</f>
        <v>0</v>
      </c>
      <c r="AW19" s="42">
        <f>(12-AS19)*AU19</f>
        <v>0</v>
      </c>
    </row>
    <row r="20" spans="2:49" ht="15.75" thickBot="1" x14ac:dyDescent="0.3">
      <c r="B20" s="88" t="s">
        <v>119</v>
      </c>
      <c r="C20" s="94" t="s">
        <v>120</v>
      </c>
      <c r="D20" s="95">
        <f>COUNTA('Ordering Form'!$K$19:$K$44,'Ordering Form'!$K$48:$K$74)</f>
        <v>0</v>
      </c>
      <c r="E20" s="94">
        <f>SUM('Ordering Form'!$K$19:$K$44,'Ordering Form'!$K$48:$K$74)</f>
        <v>0</v>
      </c>
      <c r="F20" s="96">
        <f>VLOOKUP(B20,Table2[#All],3,FALSE)</f>
        <v>306</v>
      </c>
      <c r="G20" s="97">
        <f t="shared" si="3"/>
        <v>0</v>
      </c>
      <c r="H20" s="98" t="str" cm="1">
        <f t="array" ref="H20">_xlfn.IFS(D20&gt;45,"Weekly",AND(D20&lt;45,D20&gt;20),"Biweekly",AND(D20&lt;20,D20&gt;10),"Monthly",AND(D20&lt;10,D20&gt;4),"Bimonthly",AND(D20&lt;=4,D20&gt;0),"Yearly",D20=0,"Not Ordered")</f>
        <v>Not Ordered</v>
      </c>
      <c r="J20" s="106" t="s">
        <v>121</v>
      </c>
      <c r="K20" s="107" t="e">
        <f>SUM(November!F2:F33)</f>
        <v>#N/A</v>
      </c>
      <c r="M20" s="42" t="str">
        <f t="shared" si="0"/>
        <v>LIT CRM</v>
      </c>
      <c r="N20" s="42" t="str">
        <f>VLOOKUP(Table11[[#This Row],[Product]],Table12[],2,FALSE)</f>
        <v>Light Cream</v>
      </c>
      <c r="O20" s="42" t="str" cm="1">
        <f t="array" ref="O20">_xlfn.IFS(D19&gt;45,"Weekly",AND(D19&lt;45,D19&gt;20),"Biweekly",AND(D19&lt;20,D19&gt;10),"Monthly",AND(D19&lt;10,D19&gt;4),"Bimonthly",AND(D19&lt;=4,D19&gt;0),"Yearly",D19=0,"Not Ordered")</f>
        <v>Not Ordered</v>
      </c>
      <c r="P20" s="42">
        <f t="shared" si="1"/>
        <v>0</v>
      </c>
      <c r="Q20" s="42">
        <f>VLOOKUP(O20,Table10[],2,FALSE)</f>
        <v>0</v>
      </c>
      <c r="R20" s="42">
        <f>VLOOKUP(N20,Table9[],8,FALSE)</f>
        <v>0.18</v>
      </c>
    </row>
    <row r="21" spans="2:49" ht="15.75" thickBot="1" x14ac:dyDescent="0.3">
      <c r="B21" s="88" t="s">
        <v>122</v>
      </c>
      <c r="C21" s="94" t="s">
        <v>123</v>
      </c>
      <c r="D21" s="95">
        <f>COUNTA('Ordering Form'!$N$19:$N$44,'Ordering Form'!$N$48:$N$74)</f>
        <v>0</v>
      </c>
      <c r="E21" s="94">
        <f>SUM('Ordering Form'!$N$19:$N$44,'Ordering Form'!$N$48:$N$74)</f>
        <v>0</v>
      </c>
      <c r="F21" s="96">
        <f>VLOOKUP(B21,Table2[#All],3,FALSE)</f>
        <v>313</v>
      </c>
      <c r="G21" s="97">
        <f t="shared" si="3"/>
        <v>0</v>
      </c>
      <c r="H21" s="98" t="str" cm="1">
        <f t="array" ref="H21">_xlfn.IFS(D21&gt;45,"Weekly",AND(D21&lt;45,D21&gt;20),"Biweekly",AND(D21&lt;20,D21&gt;10),"Monthly",AND(D21&lt;10,D21&gt;4),"Bimonthly",AND(D21&lt;=4,D21&gt;0),"Yearly",D21=0,"Not Ordered")</f>
        <v>Not Ordered</v>
      </c>
      <c r="J21" s="106" t="s">
        <v>124</v>
      </c>
      <c r="K21" s="107" t="e">
        <f>SUM(December!F2:F33)</f>
        <v>#N/A</v>
      </c>
      <c r="M21" s="42" t="str">
        <f t="shared" si="0"/>
        <v>H&amp;H</v>
      </c>
      <c r="N21" s="42" t="str">
        <f>VLOOKUP(Table11[[#This Row],[Product]],Table12[],2,FALSE)</f>
        <v>Half &amp; Half</v>
      </c>
      <c r="O21" s="42" t="str" cm="1">
        <f t="array" ref="O21">_xlfn.IFS(D20&gt;45,"Weekly",AND(D20&lt;45,D20&gt;20),"Biweekly",AND(D20&lt;20,D20&gt;10),"Monthly",AND(D20&lt;10,D20&gt;4),"Bimonthly",AND(D20&lt;=4,D20&gt;0),"Yearly",D20=0,"Not Ordered")</f>
        <v>Not Ordered</v>
      </c>
      <c r="P21" s="42">
        <f t="shared" si="1"/>
        <v>0</v>
      </c>
      <c r="Q21" s="42">
        <f>VLOOKUP(O21,Table10[],2,FALSE)</f>
        <v>0</v>
      </c>
      <c r="R21" s="42">
        <f>VLOOKUP(N21,Table9[],8,FALSE)</f>
        <v>0.1</v>
      </c>
      <c r="AH21" s="87" t="s">
        <v>68</v>
      </c>
      <c r="AI21" s="102" t="s">
        <v>74</v>
      </c>
      <c r="AJ21" s="87" t="s">
        <v>75</v>
      </c>
      <c r="AK21" s="103" t="s">
        <v>76</v>
      </c>
      <c r="AL21" s="42" t="s">
        <v>77</v>
      </c>
      <c r="AM21" s="42" t="s">
        <v>78</v>
      </c>
      <c r="AN21" s="42" t="s">
        <v>70</v>
      </c>
      <c r="AO21" s="42" t="s">
        <v>79</v>
      </c>
      <c r="AP21" s="42" t="s">
        <v>80</v>
      </c>
      <c r="AQ21" s="42" t="s">
        <v>81</v>
      </c>
      <c r="AR21" s="42" t="s">
        <v>82</v>
      </c>
    </row>
    <row r="22" spans="2:49" ht="15.75" thickBot="1" x14ac:dyDescent="0.3">
      <c r="B22" s="88" t="s">
        <v>125</v>
      </c>
      <c r="C22" s="94" t="s">
        <v>126</v>
      </c>
      <c r="D22" s="95">
        <f>COUNTA('Ordering Form'!$V$19:$V$44,'Ordering Form'!$V$48:$V$74)</f>
        <v>0</v>
      </c>
      <c r="E22" s="94">
        <f>SUM('Ordering Form'!$V$19:$V$44,'Ordering Form'!$V$48:$V$74)</f>
        <v>0</v>
      </c>
      <c r="F22" s="96">
        <f>VLOOKUP(B22,Table2[#All],3,FALSE)</f>
        <v>87</v>
      </c>
      <c r="G22" s="97">
        <f t="shared" si="3"/>
        <v>0</v>
      </c>
      <c r="H22" s="98" t="str" cm="1">
        <f t="array" ref="H22">_xlfn.IFS(D22&gt;45,"Weekly",AND(D22&lt;45,D22&gt;20),"Biweekly",AND(D22&lt;20,D22&gt;10),"Monthly",AND(D22&lt;10,D22&gt;4),"Bimonthly",AND(D22&lt;=4,D22&gt;0),"Yearly",D22=0,"Not Ordered")</f>
        <v>Not Ordered</v>
      </c>
      <c r="J22" s="106"/>
      <c r="K22" s="153" t="e">
        <f>SUM(K10:K21)</f>
        <v>#N/A</v>
      </c>
      <c r="M22" s="42" t="str">
        <f t="shared" si="0"/>
        <v>Cond Skim</v>
      </c>
      <c r="N22" s="42" t="str">
        <f>VLOOKUP(Table11[[#This Row],[Product]],Table12[],2,FALSE)</f>
        <v>Condensed Skim</v>
      </c>
      <c r="O22" s="42" t="str" cm="1">
        <f t="array" ref="O22">_xlfn.IFS(D21&gt;45,"Weekly",AND(D21&lt;45,D21&gt;20),"Biweekly",AND(D21&lt;20,D21&gt;10),"Monthly",AND(D21&lt;10,D21&gt;4),"Bimonthly",AND(D21&lt;=4,D21&gt;0),"Yearly",D21=0,"Not Ordered")</f>
        <v>Not Ordered</v>
      </c>
      <c r="P22" s="42">
        <f t="shared" si="1"/>
        <v>0</v>
      </c>
      <c r="Q22" s="42">
        <f>VLOOKUP(O22,Table10[],2,FALSE)</f>
        <v>0</v>
      </c>
      <c r="R22" s="42">
        <f>VLOOKUP(N22,Table9[],8,FALSE)</f>
        <v>5.0000000000000001E-3</v>
      </c>
      <c r="AH22" s="110" t="s">
        <v>98</v>
      </c>
      <c r="AI22" s="100" t="str">
        <f>VLOOKUP(AH22,$N$10:$O$28,2,FALSE)</f>
        <v>Not Ordered</v>
      </c>
      <c r="AJ22" s="110">
        <v>200</v>
      </c>
      <c r="AK22" s="111">
        <v>300000</v>
      </c>
      <c r="AL22" s="69">
        <f>ABS((((AK22*AQ22)-(AK22*(AQ22+AP22)))*AR22)*AJ22)</f>
        <v>0</v>
      </c>
      <c r="AM22" s="42" t="str">
        <f>VLOOKUP(AH22,Table9[],3,FALSE)</f>
        <v>Cream</v>
      </c>
      <c r="AN22" s="42">
        <f>VLOOKUP(AH22,Table11[[#All],[Product Proper]:[Fat factor]],4,FALSE)</f>
        <v>0</v>
      </c>
      <c r="AO22" s="42" t="str">
        <f>AM22&amp;""&amp;AN22</f>
        <v>Cream0</v>
      </c>
      <c r="AP22" s="42">
        <f>VLOOKUP(AO22,Table7[],4,FALSE)</f>
        <v>0</v>
      </c>
      <c r="AQ22" s="42">
        <f>VLOOKUP(AH22,Table9[],8,FALSE)</f>
        <v>0.36</v>
      </c>
      <c r="AR22" s="70">
        <v>2.9</v>
      </c>
      <c r="AS22" s="42">
        <f>VLOOKUP(AH22,Table9[],2,FALSE)</f>
        <v>0</v>
      </c>
      <c r="AT22" s="42" t="str">
        <f>VLOOKUP(AH22,Table9[],9,FALSE)</f>
        <v>QVS08</v>
      </c>
      <c r="AU22" s="42">
        <f>VLOOKUP(AT22,Table2[],3,FALSE)</f>
        <v>313</v>
      </c>
      <c r="AV22" s="42">
        <f>(26-AS22)*AU22</f>
        <v>8138</v>
      </c>
      <c r="AW22" s="42">
        <f>(12-AS22)*AU22</f>
        <v>3756</v>
      </c>
    </row>
    <row r="23" spans="2:49" ht="15" x14ac:dyDescent="0.25">
      <c r="B23" s="88" t="s">
        <v>128</v>
      </c>
      <c r="C23" s="94" t="s">
        <v>129</v>
      </c>
      <c r="D23" s="95">
        <f>COUNTA('Ordering Form'!$AA$19:$AA$44,'Ordering Form'!$AA$48:$AA$74)</f>
        <v>0</v>
      </c>
      <c r="E23" s="94">
        <f>SUM('Ordering Form'!$AA$19:$AA$44,'Ordering Form'!$AA$48:$AA$74)</f>
        <v>0</v>
      </c>
      <c r="F23" s="96">
        <f>VLOOKUP(B23,Table2[#All],3,FALSE)</f>
        <v>110</v>
      </c>
      <c r="G23" s="97">
        <f t="shared" si="3"/>
        <v>0</v>
      </c>
      <c r="H23" s="98" t="str" cm="1">
        <f t="array" ref="H23">_xlfn.IFS(D23&gt;45,"Weekly",AND(D23&lt;45,D23&gt;20),"Biweekly",AND(D23&lt;20,D23&gt;10),"Monthly",AND(D23&lt;10,D23&gt;4),"Bimonthly",AND(D23&lt;=4,D23&gt;0),"Yearly",D23=0,"Not Ordered")</f>
        <v>Not Ordered</v>
      </c>
      <c r="J23" s="106"/>
      <c r="K23" s="108"/>
      <c r="M23" s="42" t="str">
        <f t="shared" si="0"/>
        <v>Raw Freeze Point</v>
      </c>
      <c r="N23" s="42" t="str">
        <f>VLOOKUP(Table11[[#This Row],[Product]],Table12[],2,FALSE)</f>
        <v>Freeze Point</v>
      </c>
      <c r="O23" s="42" t="str" cm="1">
        <f t="array" ref="O23">_xlfn.IFS(D22&gt;45,"Weekly",AND(D22&lt;45,D22&gt;20),"Biweekly",AND(D22&lt;20,D22&gt;10),"Monthly",AND(D22&lt;10,D22&gt;4),"Bimonthly",AND(D22&lt;=4,D22&gt;0),"Yearly",D22=0,"Not Ordered")</f>
        <v>Not Ordered</v>
      </c>
      <c r="P23" s="42">
        <f t="shared" si="1"/>
        <v>0</v>
      </c>
      <c r="Q23" s="42">
        <f>VLOOKUP(O23,Table10[],2,FALSE)</f>
        <v>0</v>
      </c>
      <c r="R23" s="42">
        <f>VLOOKUP(N23,Table9[],8,FALSE)</f>
        <v>0</v>
      </c>
    </row>
    <row r="24" spans="2:49" ht="15.75" thickBot="1" x14ac:dyDescent="0.3">
      <c r="B24" s="88" t="s">
        <v>130</v>
      </c>
      <c r="C24" s="94" t="s">
        <v>131</v>
      </c>
      <c r="D24" s="95">
        <f>COUNTA('Ordering Form'!$W19:$W$44,'Ordering Form'!$W$48:$W$74)</f>
        <v>0</v>
      </c>
      <c r="E24" s="94">
        <f>SUM('Ordering Form'!$W$19:$W$44,'Ordering Form'!$W$48:$W$74)</f>
        <v>0</v>
      </c>
      <c r="F24" s="96">
        <f>VLOOKUP(B24,Table2[#All],3,FALSE)</f>
        <v>268</v>
      </c>
      <c r="G24" s="97">
        <f t="shared" si="3"/>
        <v>0</v>
      </c>
      <c r="H24" s="98" t="str" cm="1">
        <f t="array" ref="H24">_xlfn.IFS(D24&gt;45,"Weekly",AND(D24&lt;45,D24&gt;20),"Biweekly",AND(D24&lt;20,D24&gt;10),"Monthly",AND(D24&lt;10,D24&gt;4),"Bimonthly",AND(D24&lt;=4,D24&gt;0),"Yearly",D24=0,"Not Ordered")</f>
        <v>Not Ordered</v>
      </c>
      <c r="J24" s="106"/>
      <c r="K24" s="108"/>
      <c r="M24" s="42" t="str">
        <f t="shared" si="0"/>
        <v>Urea</v>
      </c>
      <c r="N24" s="42" t="str">
        <f>VLOOKUP(Table11[[#This Row],[Product]],Table12[],2,FALSE)</f>
        <v>Urea</v>
      </c>
      <c r="O24" s="42" t="str" cm="1">
        <f t="array" ref="O24">_xlfn.IFS(D23&gt;45,"Weekly",AND(D23&lt;45,D23&gt;20),"Biweekly",AND(D23&lt;20,D23&gt;10),"Monthly",AND(D23&lt;10,D23&gt;4),"Bimonthly",AND(D23&lt;=4,D23&gt;0),"Yearly",D23=0,"Not Ordered")</f>
        <v>Not Ordered</v>
      </c>
      <c r="P24" s="42">
        <f t="shared" si="1"/>
        <v>0</v>
      </c>
      <c r="Q24" s="42">
        <f>VLOOKUP(O24,Table10[],2,FALSE)</f>
        <v>0</v>
      </c>
      <c r="R24" s="42">
        <f>VLOOKUP(N24,Table9[],8,FALSE)</f>
        <v>0</v>
      </c>
    </row>
    <row r="25" spans="2:49" ht="15.75" thickBot="1" x14ac:dyDescent="0.3">
      <c r="B25" s="88" t="s">
        <v>132</v>
      </c>
      <c r="C25" s="94" t="s">
        <v>133</v>
      </c>
      <c r="D25" s="95">
        <f>COUNTA('Ordering Form'!$AB$19:$AB$44,'Ordering Form'!$AB$48:$AB$74)</f>
        <v>0</v>
      </c>
      <c r="E25" s="94">
        <f>SUM('Ordering Form'!$AB$19:$AB$44,'Ordering Form'!$AB$48:$AB$74)</f>
        <v>0</v>
      </c>
      <c r="F25" s="96">
        <f>VLOOKUP(B25,Table2[#All],3,FALSE)</f>
        <v>335</v>
      </c>
      <c r="G25" s="97">
        <f t="shared" si="3"/>
        <v>0</v>
      </c>
      <c r="H25" s="98" t="str" cm="1">
        <f t="array" ref="H25">_xlfn.IFS(D25&gt;45,"Weekly",AND(D25&lt;45,D25&gt;20),"Biweekly",AND(D25&lt;20,D25&gt;10),"Monthly",AND(D25&lt;10,D25&gt;4),"Bimonthly",AND(D25&lt;=4,D25&gt;0),"Yearly",D25=0,"Not Ordered")</f>
        <v>Not Ordered</v>
      </c>
      <c r="J25" s="87" t="s">
        <v>134</v>
      </c>
      <c r="K25" s="101" t="e">
        <f>SUM(G10:G41)</f>
        <v>#N/A</v>
      </c>
      <c r="M25" s="42" t="str">
        <f t="shared" si="0"/>
        <v>California</v>
      </c>
      <c r="N25" s="42" t="str">
        <f>VLOOKUP(Table11[[#This Row],[Product]],Table12[],2,FALSE)</f>
        <v>California</v>
      </c>
      <c r="O25" s="42" t="str" cm="1">
        <f t="array" ref="O25">_xlfn.IFS(D24&gt;45,"Weekly",AND(D24&lt;45,D24&gt;20),"Biweekly",AND(D24&lt;20,D24&gt;10),"Monthly",AND(D24&lt;10,D24&gt;4),"Bimonthly",AND(D24&lt;=4,D24&gt;0),"Yearly",D24=0,"Not Ordered")</f>
        <v>Not Ordered</v>
      </c>
      <c r="P25" s="42">
        <f t="shared" si="1"/>
        <v>0</v>
      </c>
      <c r="Q25" s="42">
        <f>VLOOKUP(O25,Table10[],2,FALSE)</f>
        <v>0</v>
      </c>
      <c r="R25" s="42">
        <f>VLOOKUP(N25,Table9[],8,FALSE)</f>
        <v>3.2500000000000001E-2</v>
      </c>
      <c r="AI25" s="186" t="s">
        <v>4700</v>
      </c>
      <c r="AJ25" s="71">
        <f>SUM(AV10:AV22)</f>
        <v>13546</v>
      </c>
    </row>
    <row r="26" spans="2:49" ht="15" x14ac:dyDescent="0.25">
      <c r="B26" s="88" t="s">
        <v>135</v>
      </c>
      <c r="C26" s="94" t="s">
        <v>136</v>
      </c>
      <c r="D26" s="95">
        <f>COUNTA('Ordering Form'!$Y$19:$Y$44,'Ordering Form'!$Y$48:$Y$74)</f>
        <v>0</v>
      </c>
      <c r="E26" s="94">
        <f>SUM('Ordering Form'!$Y$19:$Y$44,'Ordering Form'!$Y$48:$Y$74)</f>
        <v>0</v>
      </c>
      <c r="F26" s="96">
        <f>VLOOKUP(B26,Table2[#All],3,FALSE)</f>
        <v>313</v>
      </c>
      <c r="G26" s="97">
        <f t="shared" si="3"/>
        <v>0</v>
      </c>
      <c r="H26" s="98" t="str" cm="1">
        <f t="array" ref="H26">_xlfn.IFS(D26&gt;45,"Weekly",AND(D26&lt;45,D26&gt;20),"Biweekly",AND(D26&lt;20,D26&gt;10),"Monthly",AND(D26&lt;10,D26&gt;4),"Bimonthly",AND(D26&lt;=4,D26&gt;0),"Yearly",D26=0,"Not Ordered")</f>
        <v>Not Ordered</v>
      </c>
      <c r="M26" s="42" t="str">
        <f t="shared" si="0"/>
        <v>UF Skim</v>
      </c>
      <c r="N26" s="42" t="str">
        <f>VLOOKUP(Table11[[#This Row],[Product]],Table12[],2,FALSE)</f>
        <v>UF Skim</v>
      </c>
      <c r="O26" s="42" t="str" cm="1">
        <f t="array" ref="O26">_xlfn.IFS(D25&gt;45,"Weekly",AND(D25&lt;45,D25&gt;20),"Biweekly",AND(D25&lt;20,D25&gt;10),"Monthly",AND(D25&lt;10,D25&gt;4),"Bimonthly",AND(D25&lt;=4,D25&gt;0),"Yearly",D25=0,"Not Ordered")</f>
        <v>Not Ordered</v>
      </c>
      <c r="P26" s="42">
        <f t="shared" si="1"/>
        <v>0</v>
      </c>
      <c r="Q26" s="42">
        <f>VLOOKUP(O26,Table10[],2,FALSE)</f>
        <v>0</v>
      </c>
      <c r="R26" s="42">
        <f>VLOOKUP(N26,Table9[],8,FALSE)</f>
        <v>5.0000000000000001E-3</v>
      </c>
      <c r="AI26" s="186" t="s">
        <v>4701</v>
      </c>
      <c r="AJ26" s="71">
        <f>SUM(AW10:AW22)</f>
        <v>6252</v>
      </c>
    </row>
    <row r="27" spans="2:49" x14ac:dyDescent="0.2">
      <c r="B27" s="88" t="s">
        <v>137</v>
      </c>
      <c r="C27" s="94" t="s">
        <v>138</v>
      </c>
      <c r="D27" s="95">
        <f>COUNTA('Ordering Form'!$X$19:$X$44,'Ordering Form'!$X$48:$X$74)</f>
        <v>0</v>
      </c>
      <c r="E27" s="94">
        <f>SUM('Ordering Form'!$X$19:$X$44,'Ordering Form'!$X$48:$X$74)</f>
        <v>0</v>
      </c>
      <c r="F27" s="96">
        <f>VLOOKUP(B27,Table2[#All],3,FALSE)</f>
        <v>313</v>
      </c>
      <c r="G27" s="97">
        <f t="shared" si="3"/>
        <v>0</v>
      </c>
      <c r="H27" s="98" t="str" cm="1">
        <f t="array" ref="H27">_xlfn.IFS(D27&gt;45,"Weekly",AND(D27&lt;45,D27&gt;20),"Biweekly",AND(D27&lt;20,D27&gt;10),"Monthly",AND(D27&lt;10,D27&gt;4),"Bimonthly",AND(D27&lt;=4,D27&gt;0),"Yearly",D27=0,"Not Ordered")</f>
        <v>Not Ordered</v>
      </c>
      <c r="M27" s="42" t="str">
        <f t="shared" si="0"/>
        <v>Cond Whole</v>
      </c>
      <c r="N27" s="42" t="str">
        <f>VLOOKUP(Table11[[#This Row],[Product]],Table12[],2,FALSE)</f>
        <v>Condensed Whole</v>
      </c>
      <c r="O27" s="42" t="str" cm="1">
        <f t="array" ref="O27">_xlfn.IFS(D26&gt;45,"Weekly",AND(D26&lt;45,D26&gt;20),"Biweekly",AND(D26&lt;20,D26&gt;10),"Monthly",AND(D26&lt;10,D26&gt;4),"Bimonthly",AND(D26&lt;=4,D26&gt;0),"Yearly",D26=0,"Not Ordered")</f>
        <v>Not Ordered</v>
      </c>
      <c r="P27" s="42">
        <f t="shared" si="1"/>
        <v>0</v>
      </c>
      <c r="Q27" s="42">
        <f>VLOOKUP(O27,Table10[],2,FALSE)</f>
        <v>0</v>
      </c>
      <c r="R27" s="42">
        <f>VLOOKUP(N27,Table9[],8,FALSE)</f>
        <v>3.2500000000000001E-2</v>
      </c>
      <c r="AI27" s="114"/>
    </row>
    <row r="28" spans="2:49" ht="15" x14ac:dyDescent="0.25">
      <c r="B28" s="88" t="s">
        <v>139</v>
      </c>
      <c r="C28" s="94" t="s">
        <v>140</v>
      </c>
      <c r="D28" s="95">
        <f>COUNTA('Ordering Form'!$P$19:$P$44,'Ordering Form'!$P$48:$P$74)</f>
        <v>0</v>
      </c>
      <c r="E28" s="94">
        <f>SUM('Ordering Form'!$P$19:$P$44,'Ordering Form'!$P$48:$P$74)</f>
        <v>0</v>
      </c>
      <c r="F28" s="96">
        <f>VLOOKUP(B28,Table2[#All],3,FALSE)</f>
        <v>5</v>
      </c>
      <c r="G28" s="97">
        <f t="shared" si="3"/>
        <v>0</v>
      </c>
      <c r="H28" s="98" t="str" cm="1">
        <f t="array" ref="H28">_xlfn.IFS(D28&gt;45,"Weekly",AND(D28&lt;45,D28&gt;20),"Biweekly",AND(D28&lt;20,D28&gt;10),"Monthly",AND(D28&lt;10,D28&gt;4),"Bimonthly",AND(D28&lt;=4,D28&gt;0),"Yearly",D28=0,"Not Ordered")</f>
        <v>Not Ordered</v>
      </c>
      <c r="M28" s="42" t="str">
        <f t="shared" si="0"/>
        <v>Cond Buttermilk</v>
      </c>
      <c r="N28" s="42" t="str">
        <f>VLOOKUP(Table11[[#This Row],[Product]],Table12[],2,FALSE)</f>
        <v>Condensed Buttermilk</v>
      </c>
      <c r="O28" s="42" t="str" cm="1">
        <f t="array" ref="O28">_xlfn.IFS(D27&gt;45,"Weekly",AND(D27&lt;45,D27&gt;20),"Biweekly",AND(D27&lt;20,D27&gt;10),"Monthly",AND(D27&lt;10,D27&gt;4),"Bimonthly",AND(D27&lt;=4,D27&gt;0),"Yearly",D27=0,"Not Ordered")</f>
        <v>Not Ordered</v>
      </c>
      <c r="P28" s="42">
        <f t="shared" si="1"/>
        <v>0</v>
      </c>
      <c r="Q28" s="42">
        <f>VLOOKUP(O28,Table10[],2,FALSE)</f>
        <v>0</v>
      </c>
      <c r="R28" s="42">
        <f>VLOOKUP(N28,Table9[],8,FALSE)</f>
        <v>5.0000000000000001E-3</v>
      </c>
      <c r="AI28" s="187" t="s">
        <v>4703</v>
      </c>
      <c r="AJ28" s="69">
        <f>SUM(AL10,AL13,AL16,AL19,AL22)</f>
        <v>0</v>
      </c>
    </row>
    <row r="29" spans="2:49" ht="15" x14ac:dyDescent="0.25">
      <c r="B29" s="88" t="s">
        <v>141</v>
      </c>
      <c r="C29" s="94" t="s">
        <v>142</v>
      </c>
      <c r="D29" s="95">
        <f>COUNTA('Ordering Form'!$Q$19:$Q$44,'Ordering Form'!$Q$48:$Q$74)</f>
        <v>0</v>
      </c>
      <c r="E29" s="94">
        <f>SUM('Ordering Form'!$Q$19:$Q$44,'Ordering Form'!$Q$48:$Q$74)</f>
        <v>0</v>
      </c>
      <c r="F29" s="96">
        <f>VLOOKUP(B29,Table2[#All],3,FALSE)</f>
        <v>5</v>
      </c>
      <c r="G29" s="97">
        <f t="shared" si="3"/>
        <v>0</v>
      </c>
      <c r="H29" s="98" t="str" cm="1">
        <f t="array" ref="H29">_xlfn.IFS(D29&gt;45,"Weekly",AND(D29&lt;45,D29&gt;20),"Biweekly",AND(D29&lt;20,D29&gt;10),"Monthly",AND(D29&lt;10,D29&gt;4),"Bimonthly",AND(D29&lt;=4,D29&gt;0),"Yearly",D29=0,"Not Ordered")</f>
        <v>Not Ordered</v>
      </c>
      <c r="M29" s="42" t="str">
        <f t="shared" si="0"/>
        <v>A check</v>
      </c>
      <c r="N29" s="42" t="e">
        <f>VLOOKUP(Table11[[#This Row],[Product]],Table12[],2,FALSE)</f>
        <v>#N/A</v>
      </c>
      <c r="O29" s="42" t="str" cm="1">
        <f t="array" ref="O29">_xlfn.IFS(D28&gt;45,"Weekly",AND(D28&lt;45,D28&gt;20),"Biweekly",AND(D28&lt;20,D28&gt;10),"Monthly",AND(D28&lt;10,D28&gt;4),"Bimonthly",AND(D28&lt;=4,D28&gt;0),"Yearly",D28=0,"Not Ordered")</f>
        <v>Not Ordered</v>
      </c>
      <c r="P29" s="42">
        <f t="shared" si="1"/>
        <v>0</v>
      </c>
      <c r="Q29" s="42">
        <f>VLOOKUP(O29,Table10[],2,FALSE)</f>
        <v>0</v>
      </c>
      <c r="R29" s="42" t="e">
        <f>VLOOKUP(N29,Table9[],8,FALSE)</f>
        <v>#N/A</v>
      </c>
      <c r="AI29" s="187" t="s">
        <v>4702</v>
      </c>
      <c r="AJ29" s="69" t="str">
        <f>IF(AJ28&lt;1,"",(AJ28-AJ25))</f>
        <v/>
      </c>
    </row>
    <row r="30" spans="2:49" ht="15" x14ac:dyDescent="0.25">
      <c r="B30" s="88" t="s">
        <v>143</v>
      </c>
      <c r="C30" s="94" t="s">
        <v>144</v>
      </c>
      <c r="D30" s="95">
        <f>COUNTA('Ordering Form'!$D$19:$D$44,'Ordering Form'!$D$48:$D$74)</f>
        <v>0</v>
      </c>
      <c r="E30" s="94">
        <f>SUM('Ordering Form'!$D$19:$D$44,'Ordering Form'!$D$48:$D$74)</f>
        <v>0</v>
      </c>
      <c r="F30" s="96">
        <f>VLOOKUP(B30,Table2[#All],3,FALSE)</f>
        <v>5</v>
      </c>
      <c r="G30" s="97">
        <f t="shared" si="3"/>
        <v>0</v>
      </c>
      <c r="H30" s="98" t="str" cm="1">
        <f t="array" ref="H30">_xlfn.IFS(D30&gt;45,"Weekly",AND(D30&lt;45,D30&gt;20),"Biweekly",AND(D30&lt;20,D30&gt;10),"Monthly",AND(D30&lt;10,D30&gt;4),"Bimonthly",AND(D30&lt;=4,D30&gt;0),"Yearly",D30=0,"Not Ordered")</f>
        <v>Not Ordered</v>
      </c>
      <c r="M30" s="42" t="str">
        <f t="shared" si="0"/>
        <v>B check</v>
      </c>
      <c r="N30" s="42" t="e">
        <f>VLOOKUP(Table11[[#This Row],[Product]],Table12[],2,FALSE)</f>
        <v>#N/A</v>
      </c>
      <c r="O30" s="42" t="str" cm="1">
        <f t="array" ref="O30">_xlfn.IFS(D29&gt;45,"Weekly",AND(D29&lt;45,D29&gt;20),"Biweekly",AND(D29&lt;20,D29&gt;10),"Monthly",AND(D29&lt;10,D29&gt;4),"Bimonthly",AND(D29&lt;=4,D29&gt;0),"Yearly",D29=0,"Not Ordered")</f>
        <v>Not Ordered</v>
      </c>
      <c r="P30" s="42">
        <f t="shared" si="1"/>
        <v>0</v>
      </c>
      <c r="Q30" s="42">
        <f>VLOOKUP(O30,Table10[],2,FALSE)</f>
        <v>0</v>
      </c>
      <c r="R30" s="42" t="e">
        <f>VLOOKUP(N30,Table9[],8,FALSE)</f>
        <v>#N/A</v>
      </c>
      <c r="AI30" s="187" t="s">
        <v>4704</v>
      </c>
      <c r="AJ30" s="69" t="str">
        <f>IF(AJ28&lt;1,"",(AJ28-AJ26))</f>
        <v/>
      </c>
    </row>
    <row r="31" spans="2:49" x14ac:dyDescent="0.2">
      <c r="B31" s="88" t="s">
        <v>145</v>
      </c>
      <c r="C31" s="94" t="s">
        <v>146</v>
      </c>
      <c r="D31" s="95">
        <f>COUNTA('Ordering Form'!$E$19:$E$44,'Ordering Form'!$E$48:$E$74)</f>
        <v>0</v>
      </c>
      <c r="E31" s="94">
        <f>SUM('Ordering Form'!$E$19:$E$44,'Ordering Form'!$E$48:$E$74)</f>
        <v>0</v>
      </c>
      <c r="F31" s="96">
        <f>VLOOKUP(B31,Table2[#All],3,FALSE)</f>
        <v>5</v>
      </c>
      <c r="G31" s="97">
        <f t="shared" si="3"/>
        <v>0</v>
      </c>
      <c r="H31" s="98" t="str" cm="1">
        <f t="array" ref="H31">_xlfn.IFS(D31&gt;45,"Weekly",AND(D31&lt;45,D31&gt;20),"Biweekly",AND(D31&lt;20,D31&gt;10),"Monthly",AND(D31&lt;10,D31&gt;4),"Bimonthly",AND(D31&lt;=4,D31&gt;0),"Yearly",D31=0,"Not Ordered")</f>
        <v>Not Ordered</v>
      </c>
      <c r="M31" s="42" t="str">
        <f t="shared" si="0"/>
        <v>L/M cells</v>
      </c>
      <c r="N31" s="42" t="e">
        <f>VLOOKUP(Table11[[#This Row],[Product]],Table12[],2,FALSE)</f>
        <v>#N/A</v>
      </c>
      <c r="O31" s="42" t="str" cm="1">
        <f t="array" ref="O31">_xlfn.IFS(D30&gt;45,"Weekly",AND(D30&lt;45,D30&gt;20),"Biweekly",AND(D30&lt;20,D30&gt;10),"Monthly",AND(D30&lt;10,D30&gt;4),"Bimonthly",AND(D30&lt;=4,D30&gt;0),"Yearly",D30=0,"Not Ordered")</f>
        <v>Not Ordered</v>
      </c>
      <c r="P31" s="42">
        <f t="shared" si="1"/>
        <v>0</v>
      </c>
      <c r="Q31" s="42">
        <f>VLOOKUP(O31,Table10[],2,FALSE)</f>
        <v>0</v>
      </c>
      <c r="R31" s="42" t="e">
        <f>VLOOKUP(N31,Table9[],8,FALSE)</f>
        <v>#N/A</v>
      </c>
      <c r="AI31" s="114"/>
    </row>
    <row r="32" spans="2:49" x14ac:dyDescent="0.2">
      <c r="B32" s="88" t="s">
        <v>147</v>
      </c>
      <c r="C32" s="99">
        <v>0.32</v>
      </c>
      <c r="D32" s="95">
        <f>COUNTA('Ordering Form'!$G$19:$G$44,'Ordering Form'!$G$48:$G$74)</f>
        <v>0</v>
      </c>
      <c r="E32" s="94">
        <f>SUM('Ordering Form'!$G$19:$G$44,'Ordering Form'!$G$48:$G$74)</f>
        <v>0</v>
      </c>
      <c r="F32" s="96">
        <f>VLOOKUP(B32,Table2[#All],3,FALSE)</f>
        <v>7</v>
      </c>
      <c r="G32" s="97">
        <f t="shared" si="3"/>
        <v>0</v>
      </c>
      <c r="H32" s="98" t="str" cm="1">
        <f t="array" ref="H32">_xlfn.IFS(D32&gt;45,"Weekly",AND(D32&lt;45,D32&gt;20),"Biweekly",AND(D32&lt;20,D32&gt;10),"Monthly",AND(D32&lt;10,D32&gt;4),"Bimonthly",AND(D32&lt;=4,D32&gt;0),"Yearly",D32=0,"Not Ordered")</f>
        <v>Not Ordered</v>
      </c>
      <c r="M32" s="42" t="str">
        <f t="shared" si="0"/>
        <v>M/H cells</v>
      </c>
      <c r="N32" s="42" t="e">
        <f>VLOOKUP(Table11[[#This Row],[Product]],Table12[],2,FALSE)</f>
        <v>#N/A</v>
      </c>
      <c r="O32" s="42" t="str" cm="1">
        <f t="array" ref="O32">_xlfn.IFS(D31&gt;45,"Weekly",AND(D31&lt;45,D31&gt;20),"Biweekly",AND(D31&lt;20,D31&gt;10),"Monthly",AND(D31&lt;10,D31&gt;4),"Bimonthly",AND(D31&lt;=4,D31&gt;0),"Yearly",D31=0,"Not Ordered")</f>
        <v>Not Ordered</v>
      </c>
      <c r="P32" s="42">
        <f t="shared" si="1"/>
        <v>0</v>
      </c>
      <c r="Q32" s="42">
        <f>VLOOKUP(O32,Table10[],2,FALSE)</f>
        <v>0</v>
      </c>
      <c r="R32" s="42" t="e">
        <f>VLOOKUP(N32,Table9[],8,FALSE)</f>
        <v>#N/A</v>
      </c>
      <c r="AI32" s="188" t="s">
        <v>4706</v>
      </c>
    </row>
    <row r="33" spans="1:34" x14ac:dyDescent="0.2">
      <c r="B33" s="88" t="s">
        <v>148</v>
      </c>
      <c r="C33" s="99">
        <v>0.36</v>
      </c>
      <c r="D33" s="95">
        <f>COUNTA('Ordering Form'!$H$19:$H$44,'Ordering Form'!$H$48:$H$74)</f>
        <v>0</v>
      </c>
      <c r="E33" s="94">
        <f>SUM('Ordering Form'!$H$19:$H$44,'Ordering Form'!$H$48:$H$74)</f>
        <v>0</v>
      </c>
      <c r="F33" s="96">
        <f>VLOOKUP(B33,Table2[#All],3,FALSE)</f>
        <v>7</v>
      </c>
      <c r="G33" s="97">
        <f t="shared" si="3"/>
        <v>0</v>
      </c>
      <c r="H33" s="98" t="str" cm="1">
        <f t="array" ref="H33">_xlfn.IFS(D33&gt;45,"Weekly",AND(D33&lt;45,D33&gt;20),"Biweekly",AND(D33&lt;20,D33&gt;10),"Monthly",AND(D33&lt;10,D33&gt;4),"Bimonthly",AND(D33&lt;=4,D33&gt;0),"Yearly",D33=0,"Not Ordered")</f>
        <v>Not Ordered</v>
      </c>
      <c r="M33" s="42">
        <f t="shared" si="0"/>
        <v>0.32</v>
      </c>
      <c r="N33" s="42" t="e">
        <f>VLOOKUP(Table11[[#This Row],[Product]],Table12[],2,FALSE)</f>
        <v>#N/A</v>
      </c>
      <c r="O33" s="42" t="str" cm="1">
        <f t="array" ref="O33">_xlfn.IFS(D32&gt;45,"Weekly",AND(D32&lt;45,D32&gt;20),"Biweekly",AND(D32&lt;20,D32&gt;10),"Monthly",AND(D32&lt;10,D32&gt;4),"Bimonthly",AND(D32&lt;=4,D32&gt;0),"Yearly",D32=0,"Not Ordered")</f>
        <v>Not Ordered</v>
      </c>
      <c r="P33" s="42">
        <f t="shared" si="1"/>
        <v>0</v>
      </c>
      <c r="Q33" s="42">
        <f>VLOOKUP(O33,Table10[],2,FALSE)</f>
        <v>0</v>
      </c>
      <c r="R33" s="42" t="e">
        <f>VLOOKUP(N33,Table9[],8,FALSE)</f>
        <v>#N/A</v>
      </c>
    </row>
    <row r="34" spans="1:34" x14ac:dyDescent="0.2">
      <c r="B34" s="88" t="s">
        <v>149</v>
      </c>
      <c r="C34" s="99">
        <v>0.4</v>
      </c>
      <c r="D34" s="95">
        <f>COUNTA('Ordering Form'!$I$19:$I$44,'Ordering Form'!$I$48:$I$74)</f>
        <v>0</v>
      </c>
      <c r="E34" s="94">
        <f>SUM('Ordering Form'!$I$19:$I$44,'Ordering Form'!$I$48:$I$74)</f>
        <v>0</v>
      </c>
      <c r="F34" s="96">
        <f>VLOOKUP(B34,Table2[#All],3,FALSE)</f>
        <v>7</v>
      </c>
      <c r="G34" s="97">
        <f t="shared" si="3"/>
        <v>0</v>
      </c>
      <c r="H34" s="98" t="str" cm="1">
        <f t="array" ref="H34">_xlfn.IFS(D34&gt;45,"Weekly",AND(D34&lt;45,D34&gt;20),"Biweekly",AND(D34&lt;20,D34&gt;10),"Monthly",AND(D34&lt;10,D34&gt;4),"Bimonthly",AND(D34&lt;=4,D34&gt;0),"Yearly",D34=0,"Not Ordered")</f>
        <v>Not Ordered</v>
      </c>
      <c r="M34" s="42">
        <f t="shared" si="0"/>
        <v>0.36</v>
      </c>
      <c r="N34" s="42" t="e">
        <f>VLOOKUP(Table11[[#This Row],[Product]],Table12[],2,FALSE)</f>
        <v>#N/A</v>
      </c>
      <c r="O34" s="42" t="str" cm="1">
        <f t="array" ref="O34">_xlfn.IFS(D33&gt;45,"Weekly",AND(D33&lt;45,D33&gt;20),"Biweekly",AND(D33&lt;20,D33&gt;10),"Monthly",AND(D33&lt;10,D33&gt;4),"Bimonthly",AND(D33&lt;=4,D33&gt;0),"Yearly",D33=0,"Not Ordered")</f>
        <v>Not Ordered</v>
      </c>
      <c r="P34" s="42">
        <f t="shared" si="1"/>
        <v>0</v>
      </c>
      <c r="Q34" s="42">
        <f>VLOOKUP(O34,Table10[],2,FALSE)</f>
        <v>0</v>
      </c>
      <c r="R34" s="42" t="e">
        <f>VLOOKUP(N34,Table9[],8,FALSE)</f>
        <v>#N/A</v>
      </c>
    </row>
    <row r="35" spans="1:34" x14ac:dyDescent="0.2">
      <c r="B35" s="88" t="s">
        <v>150</v>
      </c>
      <c r="C35" s="94" t="s">
        <v>151</v>
      </c>
      <c r="D35" s="95">
        <f>COUNTA('Ordering Form'!$AC$19:$AC$44,'Ordering Form'!$AC$48:$AC$74)</f>
        <v>0</v>
      </c>
      <c r="E35" s="94">
        <f>SUM('Ordering Form'!$AC$19:$AC$44,'Ordering Form'!$AC$48:$AC$74)</f>
        <v>0</v>
      </c>
      <c r="F35" s="96">
        <f>VLOOKUP(B35,Table2[#All],3,FALSE)</f>
        <v>509</v>
      </c>
      <c r="G35" s="97">
        <f t="shared" si="3"/>
        <v>0</v>
      </c>
      <c r="H35" s="98" t="str" cm="1">
        <f t="array" ref="H35">_xlfn.IFS(D35&gt;45,"Weekly",AND(D35&lt;45,D35&gt;20),"Biweekly",AND(D35&lt;20,D35&gt;10),"Monthly",AND(D35&lt;10,D35&gt;4),"Bimonthly",AND(D35&lt;=4,D35&gt;0),"Yearly",D35=0,"Not Ordered")</f>
        <v>Not Ordered</v>
      </c>
      <c r="M35" s="42">
        <f t="shared" si="0"/>
        <v>0.4</v>
      </c>
      <c r="N35" s="42" t="e">
        <f>VLOOKUP(Table11[[#This Row],[Product]],Table12[],2,FALSE)</f>
        <v>#N/A</v>
      </c>
      <c r="O35" s="42" t="str" cm="1">
        <f t="array" ref="O35">_xlfn.IFS(D34&gt;45,"Weekly",AND(D34&lt;45,D34&gt;20),"Biweekly",AND(D34&lt;20,D34&gt;10),"Monthly",AND(D34&lt;10,D34&gt;4),"Bimonthly",AND(D34&lt;=4,D34&gt;0),"Yearly",D34=0,"Not Ordered")</f>
        <v>Not Ordered</v>
      </c>
      <c r="P35" s="42">
        <f t="shared" si="1"/>
        <v>0</v>
      </c>
      <c r="Q35" s="42">
        <f>VLOOKUP(O35,Table10[],2,FALSE)</f>
        <v>0</v>
      </c>
      <c r="R35" s="42" t="e">
        <f>VLOOKUP(N35,Table9[],8,FALSE)</f>
        <v>#N/A</v>
      </c>
    </row>
    <row r="36" spans="1:34" x14ac:dyDescent="0.2">
      <c r="B36" s="88" t="s">
        <v>152</v>
      </c>
      <c r="C36" s="94" t="s">
        <v>153</v>
      </c>
      <c r="D36" s="95">
        <f>COUNTA('Ordering Form'!$AD$19:$AD$44,'Ordering Form'!$AD$48:$AD$74)</f>
        <v>0</v>
      </c>
      <c r="E36" s="94">
        <f>SUM('Ordering Form'!$AD$19:$AD$44,'Ordering Form'!$AD$48:$AD$74)</f>
        <v>0</v>
      </c>
      <c r="F36" s="96">
        <f>VLOOKUP(B36,Table2[#All],3,FALSE)</f>
        <v>479</v>
      </c>
      <c r="G36" s="97">
        <f t="shared" si="3"/>
        <v>0</v>
      </c>
      <c r="H36" s="98" t="str" cm="1">
        <f t="array" ref="H36">_xlfn.IFS(D36&gt;45,"Weekly",AND(D36&lt;45,D36&gt;20),"Biweekly",AND(D36&lt;20,D36&gt;10),"Monthly",AND(D36&lt;10,D36&gt;4),"Bimonthly",AND(D36&lt;=4,D36&gt;0),"Yearly",D36=0,"Not Ordered")</f>
        <v>Not Ordered</v>
      </c>
      <c r="M36" s="42" t="str">
        <f t="shared" si="0"/>
        <v>Goat</v>
      </c>
      <c r="N36" s="42" t="str">
        <f>VLOOKUP(Table11[[#This Row],[Product]],Table12[],2,FALSE)</f>
        <v>Goat</v>
      </c>
      <c r="O36" s="42" t="str" cm="1">
        <f t="array" ref="O36">_xlfn.IFS(D35&gt;45,"Weekly",AND(D35&lt;45,D35&gt;20),"Biweekly",AND(D35&lt;20,D35&gt;10),"Monthly",AND(D35&lt;10,D35&gt;4),"Bimonthly",AND(D35&lt;=4,D35&gt;0),"Yearly",D35=0,"Not Ordered")</f>
        <v>Not Ordered</v>
      </c>
      <c r="P36" s="42">
        <f t="shared" si="1"/>
        <v>0</v>
      </c>
      <c r="Q36" s="42">
        <f>VLOOKUP(O36,Table10[],2,FALSE)</f>
        <v>0</v>
      </c>
      <c r="R36" s="42">
        <f>VLOOKUP(N36,Table9[],8,FALSE)</f>
        <v>3.2500000000000001E-2</v>
      </c>
    </row>
    <row r="37" spans="1:34" x14ac:dyDescent="0.2">
      <c r="B37" s="88" t="s">
        <v>4693</v>
      </c>
      <c r="C37" s="94" t="s">
        <v>4694</v>
      </c>
      <c r="D37" s="95">
        <f>COUNTA('Ordering Form'!$Z$19:$Z$44,'Ordering Form'!$Z$48:$Z$74)</f>
        <v>0</v>
      </c>
      <c r="E37" s="94">
        <f>SUM('Ordering Form'!$Z$19:$Z$44,'Ordering Form'!$Z$48:$Z$74)</f>
        <v>0</v>
      </c>
      <c r="F37" s="96">
        <f>VLOOKUP(B37,Table2[#All],3,FALSE)</f>
        <v>250</v>
      </c>
      <c r="G37" s="97">
        <f t="shared" si="3"/>
        <v>0</v>
      </c>
      <c r="H37" s="98" t="str" cm="1">
        <f t="array" ref="H37">_xlfn.IFS(D37&gt;45,"Weekly",AND(D37&lt;45,D37&gt;20),"Biweekly",AND(D37&lt;20,D37&gt;10),"Monthly",AND(D37&lt;10,D37&gt;4),"Bimonthly",AND(D37&lt;=4,D37&gt;0),"Yearly",D37=0,"Not Ordered")</f>
        <v>Not Ordered</v>
      </c>
      <c r="M37" s="42" t="str">
        <f t="shared" si="0"/>
        <v>WPC</v>
      </c>
      <c r="N37" s="42" t="str">
        <f>VLOOKUP(Table11[[#This Row],[Product]],Table12[],2,FALSE)</f>
        <v>WPC</v>
      </c>
      <c r="O37" s="42" t="str" cm="1">
        <f t="array" ref="O37">_xlfn.IFS(D36&gt;45,"Weekly",AND(D36&lt;45,D36&gt;20),"Biweekly",AND(D36&lt;20,D36&gt;10),"Monthly",AND(D36&lt;10,D36&gt;4),"Bimonthly",AND(D36&lt;=4,D36&gt;0),"Yearly",D36=0,"Not Ordered")</f>
        <v>Not Ordered</v>
      </c>
      <c r="P37" s="42">
        <f t="shared" si="1"/>
        <v>0</v>
      </c>
      <c r="Q37" s="42">
        <f>VLOOKUP(O37,Table10[],2,FALSE)</f>
        <v>0</v>
      </c>
      <c r="R37" s="42">
        <f>VLOOKUP(N37,Table9[],8,FALSE)</f>
        <v>0</v>
      </c>
    </row>
    <row r="38" spans="1:34" x14ac:dyDescent="0.2">
      <c r="B38" s="88" t="s">
        <v>154</v>
      </c>
      <c r="C38" s="94" t="s">
        <v>155</v>
      </c>
      <c r="D38" s="95">
        <f>IF(OR('Ordering Form'!C6="US","USA","U.S.A"),0,SUM(D47:D99))</f>
        <v>0</v>
      </c>
      <c r="E38" s="94">
        <v>0</v>
      </c>
      <c r="F38" s="96">
        <f>VLOOKUP(B38,Table2[#All],3,FALSE)</f>
        <v>43</v>
      </c>
      <c r="G38" s="97">
        <f>F38*D38</f>
        <v>0</v>
      </c>
      <c r="H38" s="98" t="str" cm="1">
        <f t="array" ref="H38">_xlfn.IFS(D38&gt;45,"Weekly",AND(D38&lt;45,D38&gt;20),"Biweekly",AND(D38&lt;20,D38&gt;10),"Monthly",AND(D38&lt;10,D38&gt;4),"Bimonthly",AND(D38&lt;=4,D38&gt;0),"Yearly",D38=0,"Not Ordered")</f>
        <v>Not Ordered</v>
      </c>
    </row>
    <row r="39" spans="1:34" x14ac:dyDescent="0.2">
      <c r="B39" s="88" t="s">
        <v>156</v>
      </c>
      <c r="C39" s="94" t="str">
        <f>VLOOKUP(B39,Table2[#All],2,FALSE)</f>
        <v>Ground Return</v>
      </c>
      <c r="D39" s="95">
        <f>SUM(E47:E99)</f>
        <v>0</v>
      </c>
      <c r="E39" s="94">
        <v>0</v>
      </c>
      <c r="F39" s="96">
        <f>VLOOKUP(B39,Table2[#All],3,FALSE)</f>
        <v>24</v>
      </c>
      <c r="G39" s="97">
        <f>F39*D39</f>
        <v>0</v>
      </c>
      <c r="H39" s="98"/>
    </row>
    <row r="40" spans="1:34" ht="15" thickBot="1" x14ac:dyDescent="0.25">
      <c r="B40" s="88" t="s">
        <v>157</v>
      </c>
      <c r="C40" s="94" t="str">
        <f>VLOOKUP(B40,Table2[#All],2,FALSE)</f>
        <v>Handling</v>
      </c>
      <c r="D40" s="95">
        <f>IF(OR('Ordering Form'!C6="US","USA","U.S.A"),SUM(D47:D99),0)</f>
        <v>0</v>
      </c>
      <c r="E40" s="94">
        <v>0</v>
      </c>
      <c r="F40" s="96">
        <f>VLOOKUP(B40,Table2[#All],3,FALSE)</f>
        <v>19</v>
      </c>
      <c r="G40" s="97">
        <f>F40*D40</f>
        <v>0</v>
      </c>
      <c r="H40" s="98"/>
    </row>
    <row r="41" spans="1:34" ht="29.25" thickBot="1" x14ac:dyDescent="0.25">
      <c r="B41" s="190" t="s">
        <v>158</v>
      </c>
      <c r="C41" s="191" t="str">
        <f>VLOOKUP(B41,Table2[#All],2,FALSE)</f>
        <v>*Freight per box</v>
      </c>
      <c r="D41" s="192">
        <f>SUM(E47:E99)</f>
        <v>0</v>
      </c>
      <c r="E41" s="191">
        <v>0</v>
      </c>
      <c r="F41" s="193" t="e">
        <f>VLOOKUP(B41,Table2[#All],3,FALSE)</f>
        <v>#N/A</v>
      </c>
      <c r="G41" s="194" t="e">
        <f>F41*D41</f>
        <v>#N/A</v>
      </c>
      <c r="H41" s="197" t="s">
        <v>4769</v>
      </c>
    </row>
    <row r="42" spans="1:34" ht="15.75" x14ac:dyDescent="0.25">
      <c r="A42" s="72" t="s">
        <v>159</v>
      </c>
      <c r="F42" s="70"/>
      <c r="G42" s="70"/>
      <c r="H42" s="70"/>
    </row>
    <row r="43" spans="1:34" hidden="1" x14ac:dyDescent="0.2"/>
    <row r="44" spans="1:34" hidden="1" x14ac:dyDescent="0.2"/>
    <row r="45" spans="1:34" hidden="1" x14ac:dyDescent="0.2"/>
    <row r="46" spans="1:34" ht="15" hidden="1" thickBot="1" x14ac:dyDescent="0.25">
      <c r="B46" s="42" t="s">
        <v>160</v>
      </c>
      <c r="C46" s="42" t="s">
        <v>161</v>
      </c>
      <c r="D46" s="42" t="s">
        <v>162</v>
      </c>
      <c r="E46" s="42" t="s">
        <v>163</v>
      </c>
      <c r="F46" s="42" t="s">
        <v>4771</v>
      </c>
      <c r="G46" s="42" t="s">
        <v>88</v>
      </c>
      <c r="H46" s="42" t="s">
        <v>92</v>
      </c>
      <c r="I46" s="42" t="s">
        <v>94</v>
      </c>
      <c r="J46" s="42" t="s">
        <v>96</v>
      </c>
      <c r="K46" s="42" t="s">
        <v>99</v>
      </c>
      <c r="L46" s="42" t="s">
        <v>102</v>
      </c>
      <c r="M46" s="42" t="s">
        <v>109</v>
      </c>
      <c r="N46" s="42" t="s">
        <v>112</v>
      </c>
      <c r="O46" s="42" t="s">
        <v>115</v>
      </c>
      <c r="P46" s="42" t="s">
        <v>119</v>
      </c>
      <c r="Q46" s="42" t="s">
        <v>122</v>
      </c>
      <c r="R46" s="42" t="s">
        <v>125</v>
      </c>
      <c r="S46" s="42" t="s">
        <v>128</v>
      </c>
      <c r="T46" s="42" t="s">
        <v>130</v>
      </c>
      <c r="U46" s="42" t="s">
        <v>132</v>
      </c>
      <c r="V46" s="42" t="s">
        <v>135</v>
      </c>
      <c r="W46" s="42" t="s">
        <v>137</v>
      </c>
      <c r="X46" s="42" t="s">
        <v>139</v>
      </c>
      <c r="Y46" s="42" t="s">
        <v>141</v>
      </c>
      <c r="Z46" s="42" t="s">
        <v>143</v>
      </c>
      <c r="AA46" s="42" t="s">
        <v>145</v>
      </c>
      <c r="AB46" s="42" t="s">
        <v>147</v>
      </c>
      <c r="AC46" s="42" t="s">
        <v>148</v>
      </c>
      <c r="AD46" s="42" t="s">
        <v>149</v>
      </c>
      <c r="AE46" s="125" t="s">
        <v>105</v>
      </c>
      <c r="AF46" s="125" t="s">
        <v>4693</v>
      </c>
      <c r="AG46" s="125" t="s">
        <v>152</v>
      </c>
      <c r="AH46" s="125" t="s">
        <v>150</v>
      </c>
    </row>
    <row r="47" spans="1:34" ht="15" hidden="1" x14ac:dyDescent="0.2">
      <c r="B47" s="154">
        <v>45656</v>
      </c>
      <c r="C47" s="42">
        <f>COUNTA('Ordering Form'!$C19:$AE19)</f>
        <v>0</v>
      </c>
      <c r="D47" s="42">
        <f>IF(C47&gt;0,1,0)</f>
        <v>0</v>
      </c>
      <c r="E47" s="42" cm="1">
        <f t="array" ref="E47">_xlfn.IFS(F47&gt;=10,5,F47&gt;=9,4,F47&gt;=8,4,F47&gt;=7,3,F47&gt;=6,3,F47&gt;=5,2,F47&gt;=4,2,F47&gt;=3,1,F47&gt;=2,1,F47&gt;=1,1,F47=0,0)</f>
        <v>0</v>
      </c>
      <c r="F47" s="42">
        <f t="shared" ref="F47:F78" si="4">SUM(G47:AH47)</f>
        <v>0</v>
      </c>
      <c r="G47" s="42">
        <f>SUM('Ordering Form'!C19)</f>
        <v>0</v>
      </c>
      <c r="H47" s="42">
        <f>SUM('Ordering Form'!F19)</f>
        <v>0</v>
      </c>
      <c r="I47" s="42">
        <f>SUM('Ordering Form'!L19)</f>
        <v>0</v>
      </c>
      <c r="J47" s="42">
        <f>SUM('Ordering Form'!O19)</f>
        <v>0</v>
      </c>
      <c r="K47" s="42">
        <f>SUM('Ordering Form'!R19)</f>
        <v>0</v>
      </c>
      <c r="L47" s="42">
        <f>SUM('Ordering Form'!M19)</f>
        <v>0</v>
      </c>
      <c r="M47" s="42">
        <f>SUM('Ordering Form'!S19)</f>
        <v>0</v>
      </c>
      <c r="N47" s="42">
        <f>SUM('Ordering Form'!T19)</f>
        <v>0</v>
      </c>
      <c r="O47" s="42">
        <f>SUM('Ordering Form'!J19)</f>
        <v>0</v>
      </c>
      <c r="P47" s="42">
        <f>SUM('Ordering Form'!K19)</f>
        <v>0</v>
      </c>
      <c r="Q47" s="42">
        <f>SUM('Ordering Form'!N19)</f>
        <v>0</v>
      </c>
      <c r="R47" s="42">
        <f>SUM('Ordering Form'!V19)</f>
        <v>0</v>
      </c>
      <c r="S47" s="42">
        <f>SUM('Ordering Form'!AA19)</f>
        <v>0</v>
      </c>
      <c r="T47" s="42">
        <f>SUM('Ordering Form'!W19)</f>
        <v>0</v>
      </c>
      <c r="U47" s="42">
        <f>SUM('Ordering Form'!AB19)</f>
        <v>0</v>
      </c>
      <c r="V47" s="42">
        <f>SUM('Ordering Form'!Y19)</f>
        <v>0</v>
      </c>
      <c r="W47" s="42">
        <f>SUM('Ordering Form'!X19)</f>
        <v>0</v>
      </c>
      <c r="X47" s="42">
        <f>SUM('Ordering Form'!P19)</f>
        <v>0</v>
      </c>
      <c r="Y47" s="42">
        <f>SUM('Ordering Form'!Q19)</f>
        <v>0</v>
      </c>
      <c r="Z47" s="42">
        <f>SUM('Ordering Form'!D19)</f>
        <v>0</v>
      </c>
      <c r="AA47" s="42">
        <f>SUM('Ordering Form'!E19)</f>
        <v>0</v>
      </c>
      <c r="AB47" s="42">
        <f>SUM('Ordering Form'!G19)</f>
        <v>0</v>
      </c>
      <c r="AC47" s="42">
        <f>SUM('Ordering Form'!H19)</f>
        <v>0</v>
      </c>
      <c r="AD47" s="42">
        <f>SUM('Ordering Form'!I19)</f>
        <v>0</v>
      </c>
      <c r="AE47" s="42">
        <f>SUM('Ordering Form'!U19)</f>
        <v>0</v>
      </c>
      <c r="AF47" s="42">
        <f>SUM('Ordering Form'!Z19)</f>
        <v>0</v>
      </c>
      <c r="AG47" s="42">
        <f>SUM('Ordering Form'!AD19)</f>
        <v>0</v>
      </c>
      <c r="AH47" s="42">
        <f>SUM('Ordering Form'!AC19)</f>
        <v>0</v>
      </c>
    </row>
    <row r="48" spans="1:34" ht="15" hidden="1" x14ac:dyDescent="0.2">
      <c r="B48" s="155">
        <f>B47+7</f>
        <v>45663</v>
      </c>
      <c r="C48" s="42">
        <f>COUNTA('Ordering Form'!$C20:$AE20)</f>
        <v>0</v>
      </c>
      <c r="D48" s="42">
        <f t="shared" ref="D48:D99" si="5">IF(C48&gt;0,1,0)</f>
        <v>0</v>
      </c>
      <c r="E48" s="42" cm="1">
        <f t="array" ref="E48">_xlfn.IFS(F48&gt;=10,5,F48&gt;=9,4,F48&gt;=8,4,F48&gt;=7,3,F48&gt;=6,3,F48&gt;=5,2,F48&gt;=4,2,F48&gt;=3,1,F48&gt;=2,1,F48&gt;=1,1,F48=0,0)</f>
        <v>0</v>
      </c>
      <c r="F48" s="42">
        <f t="shared" si="4"/>
        <v>0</v>
      </c>
      <c r="G48" s="42">
        <f>SUM('Ordering Form'!F20)</f>
        <v>0</v>
      </c>
      <c r="H48" s="42">
        <f>SUM('Ordering Form'!F20)</f>
        <v>0</v>
      </c>
      <c r="I48" s="42">
        <f>SUM('Ordering Form'!L20)</f>
        <v>0</v>
      </c>
      <c r="J48" s="42">
        <f>SUM('Ordering Form'!O20)</f>
        <v>0</v>
      </c>
      <c r="K48" s="42">
        <f>SUM('Ordering Form'!R20)</f>
        <v>0</v>
      </c>
      <c r="L48" s="42">
        <f>SUM('Ordering Form'!M20)</f>
        <v>0</v>
      </c>
      <c r="M48" s="42">
        <f>SUM('Ordering Form'!S20)</f>
        <v>0</v>
      </c>
      <c r="N48" s="42">
        <f>SUM('Ordering Form'!T20)</f>
        <v>0</v>
      </c>
      <c r="O48" s="42">
        <f>SUM('Ordering Form'!J20)</f>
        <v>0</v>
      </c>
      <c r="P48" s="42">
        <f>SUM('Ordering Form'!K20)</f>
        <v>0</v>
      </c>
      <c r="Q48" s="42">
        <f>SUM('Ordering Form'!N20)</f>
        <v>0</v>
      </c>
      <c r="R48" s="42">
        <f>SUM('Ordering Form'!V20)</f>
        <v>0</v>
      </c>
      <c r="S48" s="42">
        <f>SUM('Ordering Form'!AA20)</f>
        <v>0</v>
      </c>
      <c r="T48" s="42">
        <f>SUM('Ordering Form'!W20)</f>
        <v>0</v>
      </c>
      <c r="U48" s="42">
        <f>SUM('Ordering Form'!AB20)</f>
        <v>0</v>
      </c>
      <c r="V48" s="42">
        <f>SUM('Ordering Form'!Y20)</f>
        <v>0</v>
      </c>
      <c r="W48" s="42">
        <f>SUM('Ordering Form'!X20)</f>
        <v>0</v>
      </c>
      <c r="X48" s="42">
        <f>SUM('Ordering Form'!P20)</f>
        <v>0</v>
      </c>
      <c r="Y48" s="42">
        <f>SUM('Ordering Form'!Q20)</f>
        <v>0</v>
      </c>
      <c r="Z48" s="42">
        <f>SUM('Ordering Form'!D20)</f>
        <v>0</v>
      </c>
      <c r="AA48" s="42">
        <f>SUM('Ordering Form'!E20)</f>
        <v>0</v>
      </c>
      <c r="AB48" s="42">
        <f>SUM('Ordering Form'!G20)</f>
        <v>0</v>
      </c>
      <c r="AC48" s="42">
        <f>SUM('Ordering Form'!H20)</f>
        <v>0</v>
      </c>
      <c r="AD48" s="42">
        <f>SUM('Ordering Form'!I20)</f>
        <v>0</v>
      </c>
      <c r="AE48" s="42">
        <f>SUM('Ordering Form'!U20)</f>
        <v>0</v>
      </c>
      <c r="AF48" s="42">
        <f>SUM('Ordering Form'!Z20)</f>
        <v>0</v>
      </c>
      <c r="AG48" s="42">
        <f>SUM('Ordering Form'!AD20)</f>
        <v>0</v>
      </c>
      <c r="AH48" s="42">
        <f>SUM('Ordering Form'!AC20)</f>
        <v>0</v>
      </c>
    </row>
    <row r="49" spans="2:34" ht="15" hidden="1" x14ac:dyDescent="0.2">
      <c r="B49" s="155">
        <f t="shared" ref="B49:B99" si="6">B48+7</f>
        <v>45670</v>
      </c>
      <c r="C49" s="42">
        <f>COUNTA('Ordering Form'!$C21:$AE21)</f>
        <v>0</v>
      </c>
      <c r="D49" s="42">
        <f t="shared" si="5"/>
        <v>0</v>
      </c>
      <c r="E49" s="42" cm="1">
        <f t="array" ref="E49">_xlfn.IFS(F49&gt;=10,5,F49&gt;=9,4,F49&gt;=8,4,F49&gt;=7,3,F49&gt;=6,3,F49&gt;=5,2,F49&gt;=4,2,F49&gt;=3,1,F49&gt;=2,1,F49&gt;=1,1,F49=0,0)</f>
        <v>0</v>
      </c>
      <c r="F49" s="42">
        <f t="shared" si="4"/>
        <v>0</v>
      </c>
      <c r="G49" s="42">
        <f>SUM('Ordering Form'!F21)</f>
        <v>0</v>
      </c>
      <c r="H49" s="42">
        <f>SUM('Ordering Form'!F21)</f>
        <v>0</v>
      </c>
      <c r="I49" s="42">
        <f>SUM('Ordering Form'!L21)</f>
        <v>0</v>
      </c>
      <c r="J49" s="42">
        <f>SUM('Ordering Form'!O21)</f>
        <v>0</v>
      </c>
      <c r="K49" s="42">
        <f>SUM('Ordering Form'!R21)</f>
        <v>0</v>
      </c>
      <c r="L49" s="42">
        <f>SUM('Ordering Form'!M21)</f>
        <v>0</v>
      </c>
      <c r="M49" s="42">
        <f>SUM('Ordering Form'!S21)</f>
        <v>0</v>
      </c>
      <c r="N49" s="42">
        <f>SUM('Ordering Form'!T21)</f>
        <v>0</v>
      </c>
      <c r="O49" s="42">
        <f>SUM('Ordering Form'!J21)</f>
        <v>0</v>
      </c>
      <c r="P49" s="42">
        <f>SUM('Ordering Form'!K21)</f>
        <v>0</v>
      </c>
      <c r="Q49" s="42">
        <f>SUM('Ordering Form'!N21)</f>
        <v>0</v>
      </c>
      <c r="R49" s="42">
        <f>SUM('Ordering Form'!V21)</f>
        <v>0</v>
      </c>
      <c r="S49" s="42">
        <f>SUM('Ordering Form'!AA21)</f>
        <v>0</v>
      </c>
      <c r="T49" s="42">
        <f>SUM('Ordering Form'!W21)</f>
        <v>0</v>
      </c>
      <c r="U49" s="42">
        <f>SUM('Ordering Form'!AB21)</f>
        <v>0</v>
      </c>
      <c r="V49" s="42">
        <f>SUM('Ordering Form'!Y21)</f>
        <v>0</v>
      </c>
      <c r="W49" s="42">
        <f>SUM('Ordering Form'!X21)</f>
        <v>0</v>
      </c>
      <c r="X49" s="42">
        <f>SUM('Ordering Form'!P21)</f>
        <v>0</v>
      </c>
      <c r="Y49" s="42">
        <f>SUM('Ordering Form'!Q21)</f>
        <v>0</v>
      </c>
      <c r="Z49" s="42">
        <f>SUM('Ordering Form'!D21)</f>
        <v>0</v>
      </c>
      <c r="AA49" s="42">
        <f>SUM('Ordering Form'!E21)</f>
        <v>0</v>
      </c>
      <c r="AB49" s="42">
        <f>SUM('Ordering Form'!G21)</f>
        <v>0</v>
      </c>
      <c r="AC49" s="42">
        <f>SUM('Ordering Form'!H21)</f>
        <v>0</v>
      </c>
      <c r="AD49" s="42">
        <f>SUM('Ordering Form'!I21)</f>
        <v>0</v>
      </c>
      <c r="AE49" s="42">
        <f>SUM('Ordering Form'!U21)</f>
        <v>0</v>
      </c>
      <c r="AF49" s="42">
        <f>SUM('Ordering Form'!Z21)</f>
        <v>0</v>
      </c>
      <c r="AG49" s="42">
        <f>SUM('Ordering Form'!AD21)</f>
        <v>0</v>
      </c>
      <c r="AH49" s="42">
        <f>SUM('Ordering Form'!AC21)</f>
        <v>0</v>
      </c>
    </row>
    <row r="50" spans="2:34" ht="15" hidden="1" x14ac:dyDescent="0.2">
      <c r="B50" s="155">
        <f t="shared" si="6"/>
        <v>45677</v>
      </c>
      <c r="C50" s="42">
        <f>COUNTA('Ordering Form'!$C22:$AE22)</f>
        <v>0</v>
      </c>
      <c r="D50" s="42">
        <f t="shared" si="5"/>
        <v>0</v>
      </c>
      <c r="E50" s="42" cm="1">
        <f t="array" ref="E50">_xlfn.IFS(F50&gt;=10,5,F50&gt;=9,4,F50&gt;=8,4,F50&gt;=7,3,F50&gt;=6,3,F50&gt;=5,2,F50&gt;=4,2,F50&gt;=3,1,F50&gt;=2,1,F50&gt;=1,1,F50=0,0)</f>
        <v>0</v>
      </c>
      <c r="F50" s="42">
        <f t="shared" si="4"/>
        <v>0</v>
      </c>
      <c r="G50" s="42">
        <f>SUM('Ordering Form'!F22)</f>
        <v>0</v>
      </c>
      <c r="H50" s="42">
        <f>SUM('Ordering Form'!F22)</f>
        <v>0</v>
      </c>
      <c r="I50" s="42">
        <f>SUM('Ordering Form'!L22)</f>
        <v>0</v>
      </c>
      <c r="J50" s="42">
        <f>SUM('Ordering Form'!O22)</f>
        <v>0</v>
      </c>
      <c r="K50" s="42">
        <f>SUM('Ordering Form'!R22)</f>
        <v>0</v>
      </c>
      <c r="L50" s="42">
        <f>SUM('Ordering Form'!M22)</f>
        <v>0</v>
      </c>
      <c r="M50" s="42">
        <f>SUM('Ordering Form'!S22)</f>
        <v>0</v>
      </c>
      <c r="N50" s="42">
        <f>SUM('Ordering Form'!T22)</f>
        <v>0</v>
      </c>
      <c r="O50" s="42">
        <f>SUM('Ordering Form'!J22)</f>
        <v>0</v>
      </c>
      <c r="P50" s="42">
        <f>SUM('Ordering Form'!K22)</f>
        <v>0</v>
      </c>
      <c r="Q50" s="42">
        <f>SUM('Ordering Form'!N22)</f>
        <v>0</v>
      </c>
      <c r="R50" s="42">
        <f>SUM('Ordering Form'!V22)</f>
        <v>0</v>
      </c>
      <c r="S50" s="42">
        <f>SUM('Ordering Form'!AA22)</f>
        <v>0</v>
      </c>
      <c r="T50" s="42">
        <f>SUM('Ordering Form'!W22)</f>
        <v>0</v>
      </c>
      <c r="U50" s="42">
        <f>SUM('Ordering Form'!AB22)</f>
        <v>0</v>
      </c>
      <c r="V50" s="42">
        <f>SUM('Ordering Form'!Y22)</f>
        <v>0</v>
      </c>
      <c r="W50" s="42">
        <f>SUM('Ordering Form'!X22)</f>
        <v>0</v>
      </c>
      <c r="X50" s="42">
        <f>SUM('Ordering Form'!P22)</f>
        <v>0</v>
      </c>
      <c r="Y50" s="42">
        <f>SUM('Ordering Form'!Q22)</f>
        <v>0</v>
      </c>
      <c r="Z50" s="42">
        <f>SUM('Ordering Form'!D22)</f>
        <v>0</v>
      </c>
      <c r="AA50" s="42">
        <f>SUM('Ordering Form'!E22)</f>
        <v>0</v>
      </c>
      <c r="AB50" s="42">
        <f>SUM('Ordering Form'!G22)</f>
        <v>0</v>
      </c>
      <c r="AC50" s="42">
        <f>SUM('Ordering Form'!H22)</f>
        <v>0</v>
      </c>
      <c r="AD50" s="42">
        <f>SUM('Ordering Form'!I22)</f>
        <v>0</v>
      </c>
      <c r="AE50" s="42">
        <f>SUM('Ordering Form'!U22)</f>
        <v>0</v>
      </c>
      <c r="AF50" s="42">
        <f>SUM('Ordering Form'!Z22)</f>
        <v>0</v>
      </c>
      <c r="AG50" s="42">
        <f>SUM('Ordering Form'!AD22)</f>
        <v>0</v>
      </c>
      <c r="AH50" s="42">
        <f>SUM('Ordering Form'!AC22)</f>
        <v>0</v>
      </c>
    </row>
    <row r="51" spans="2:34" ht="15" hidden="1" x14ac:dyDescent="0.2">
      <c r="B51" s="155">
        <f t="shared" si="6"/>
        <v>45684</v>
      </c>
      <c r="C51" s="42">
        <f>COUNTA('Ordering Form'!$C23:$AE23)</f>
        <v>0</v>
      </c>
      <c r="D51" s="42">
        <f t="shared" si="5"/>
        <v>0</v>
      </c>
      <c r="E51" s="42" cm="1">
        <f t="array" ref="E51">_xlfn.IFS(F51&gt;=10,5,F51&gt;=9,4,F51&gt;=8,4,F51&gt;=7,3,F51&gt;=6,3,F51&gt;=5,2,F51&gt;=4,2,F51&gt;=3,1,F51&gt;=2,1,F51&gt;=1,1,F51=0,0)</f>
        <v>0</v>
      </c>
      <c r="F51" s="42">
        <f t="shared" si="4"/>
        <v>0</v>
      </c>
      <c r="G51" s="42">
        <f>SUM('Ordering Form'!F23)</f>
        <v>0</v>
      </c>
      <c r="H51" s="42">
        <f>SUM('Ordering Form'!F23)</f>
        <v>0</v>
      </c>
      <c r="I51" s="42">
        <f>SUM('Ordering Form'!L23)</f>
        <v>0</v>
      </c>
      <c r="J51" s="42">
        <f>SUM('Ordering Form'!O23)</f>
        <v>0</v>
      </c>
      <c r="K51" s="42">
        <f>SUM('Ordering Form'!R23)</f>
        <v>0</v>
      </c>
      <c r="L51" s="42">
        <f>SUM('Ordering Form'!M23)</f>
        <v>0</v>
      </c>
      <c r="M51" s="42">
        <f>SUM('Ordering Form'!S23)</f>
        <v>0</v>
      </c>
      <c r="N51" s="42">
        <f>SUM('Ordering Form'!T23)</f>
        <v>0</v>
      </c>
      <c r="O51" s="42">
        <f>SUM('Ordering Form'!J23)</f>
        <v>0</v>
      </c>
      <c r="P51" s="42">
        <f>SUM('Ordering Form'!K23)</f>
        <v>0</v>
      </c>
      <c r="Q51" s="42">
        <f>SUM('Ordering Form'!N23)</f>
        <v>0</v>
      </c>
      <c r="R51" s="42">
        <f>SUM('Ordering Form'!V23)</f>
        <v>0</v>
      </c>
      <c r="S51" s="42">
        <f>SUM('Ordering Form'!AA23)</f>
        <v>0</v>
      </c>
      <c r="T51" s="42">
        <f>SUM('Ordering Form'!W23)</f>
        <v>0</v>
      </c>
      <c r="U51" s="42">
        <f>SUM('Ordering Form'!AB23)</f>
        <v>0</v>
      </c>
      <c r="V51" s="42">
        <f>SUM('Ordering Form'!Y23)</f>
        <v>0</v>
      </c>
      <c r="W51" s="42">
        <f>SUM('Ordering Form'!X23)</f>
        <v>0</v>
      </c>
      <c r="X51" s="42">
        <f>SUM('Ordering Form'!P23)</f>
        <v>0</v>
      </c>
      <c r="Y51" s="42">
        <f>SUM('Ordering Form'!Q23)</f>
        <v>0</v>
      </c>
      <c r="Z51" s="42">
        <f>SUM('Ordering Form'!D23)</f>
        <v>0</v>
      </c>
      <c r="AA51" s="42">
        <f>SUM('Ordering Form'!E23)</f>
        <v>0</v>
      </c>
      <c r="AB51" s="42">
        <f>SUM('Ordering Form'!G23)</f>
        <v>0</v>
      </c>
      <c r="AC51" s="42">
        <f>SUM('Ordering Form'!H23)</f>
        <v>0</v>
      </c>
      <c r="AD51" s="42">
        <f>SUM('Ordering Form'!I23)</f>
        <v>0</v>
      </c>
      <c r="AE51" s="42">
        <f>SUM('Ordering Form'!U23)</f>
        <v>0</v>
      </c>
      <c r="AF51" s="42">
        <f>SUM('Ordering Form'!Z23)</f>
        <v>0</v>
      </c>
      <c r="AG51" s="42">
        <f>SUM('Ordering Form'!AD23)</f>
        <v>0</v>
      </c>
      <c r="AH51" s="42">
        <f>SUM('Ordering Form'!AC23)</f>
        <v>0</v>
      </c>
    </row>
    <row r="52" spans="2:34" ht="15" hidden="1" x14ac:dyDescent="0.2">
      <c r="B52" s="52">
        <f t="shared" si="6"/>
        <v>45691</v>
      </c>
      <c r="C52" s="42">
        <f>COUNTA('Ordering Form'!$C24:$AE24)</f>
        <v>0</v>
      </c>
      <c r="D52" s="42">
        <f t="shared" si="5"/>
        <v>0</v>
      </c>
      <c r="E52" s="42" cm="1">
        <f t="array" ref="E52">_xlfn.IFS(F52&gt;=10,5,F52&gt;=9,4,F52&gt;=8,4,F52&gt;=7,3,F52&gt;=6,3,F52&gt;=5,2,F52&gt;=4,2,F52&gt;=3,1,F52&gt;=2,1,F52&gt;=1,1,F52=0,0)</f>
        <v>0</v>
      </c>
      <c r="F52" s="42">
        <f t="shared" si="4"/>
        <v>0</v>
      </c>
      <c r="G52" s="42">
        <f>SUM('Ordering Form'!F24)</f>
        <v>0</v>
      </c>
      <c r="H52" s="42">
        <f>SUM('Ordering Form'!F24)</f>
        <v>0</v>
      </c>
      <c r="I52" s="42">
        <f>SUM('Ordering Form'!L24)</f>
        <v>0</v>
      </c>
      <c r="J52" s="42">
        <f>SUM('Ordering Form'!O24)</f>
        <v>0</v>
      </c>
      <c r="K52" s="42">
        <f>SUM('Ordering Form'!R24)</f>
        <v>0</v>
      </c>
      <c r="L52" s="42">
        <f>SUM('Ordering Form'!M24)</f>
        <v>0</v>
      </c>
      <c r="M52" s="42">
        <f>SUM('Ordering Form'!S24)</f>
        <v>0</v>
      </c>
      <c r="N52" s="42">
        <f>SUM('Ordering Form'!T24)</f>
        <v>0</v>
      </c>
      <c r="O52" s="42">
        <f>SUM('Ordering Form'!J24)</f>
        <v>0</v>
      </c>
      <c r="P52" s="42">
        <f>SUM('Ordering Form'!K24)</f>
        <v>0</v>
      </c>
      <c r="Q52" s="42">
        <f>SUM('Ordering Form'!N24)</f>
        <v>0</v>
      </c>
      <c r="R52" s="42">
        <f>SUM('Ordering Form'!V24)</f>
        <v>0</v>
      </c>
      <c r="S52" s="42">
        <f>SUM('Ordering Form'!AA24)</f>
        <v>0</v>
      </c>
      <c r="T52" s="42">
        <f>SUM('Ordering Form'!W24)</f>
        <v>0</v>
      </c>
      <c r="U52" s="42">
        <f>SUM('Ordering Form'!AB24)</f>
        <v>0</v>
      </c>
      <c r="V52" s="42">
        <f>SUM('Ordering Form'!Y24)</f>
        <v>0</v>
      </c>
      <c r="W52" s="42">
        <f>SUM('Ordering Form'!X24)</f>
        <v>0</v>
      </c>
      <c r="X52" s="42">
        <f>SUM('Ordering Form'!P24)</f>
        <v>0</v>
      </c>
      <c r="Y52" s="42">
        <f>SUM('Ordering Form'!Q24)</f>
        <v>0</v>
      </c>
      <c r="Z52" s="42">
        <f>SUM('Ordering Form'!D24)</f>
        <v>0</v>
      </c>
      <c r="AA52" s="42">
        <f>SUM('Ordering Form'!E24)</f>
        <v>0</v>
      </c>
      <c r="AB52" s="42">
        <f>SUM('Ordering Form'!G24)</f>
        <v>0</v>
      </c>
      <c r="AC52" s="42">
        <f>SUM('Ordering Form'!H24)</f>
        <v>0</v>
      </c>
      <c r="AD52" s="42">
        <f>SUM('Ordering Form'!I24)</f>
        <v>0</v>
      </c>
      <c r="AE52" s="42">
        <f>SUM('Ordering Form'!U24)</f>
        <v>0</v>
      </c>
      <c r="AF52" s="42">
        <f>SUM('Ordering Form'!Z24)</f>
        <v>0</v>
      </c>
      <c r="AG52" s="42">
        <f>SUM('Ordering Form'!AD24)</f>
        <v>0</v>
      </c>
      <c r="AH52" s="42">
        <f>SUM('Ordering Form'!AC24)</f>
        <v>0</v>
      </c>
    </row>
    <row r="53" spans="2:34" ht="15" hidden="1" x14ac:dyDescent="0.2">
      <c r="B53" s="52">
        <f t="shared" si="6"/>
        <v>45698</v>
      </c>
      <c r="C53" s="42">
        <f>COUNTA('Ordering Form'!$C25:$AE25)</f>
        <v>0</v>
      </c>
      <c r="D53" s="42">
        <f t="shared" si="5"/>
        <v>0</v>
      </c>
      <c r="E53" s="42" cm="1">
        <f t="array" ref="E53">_xlfn.IFS(F53&gt;=10,5,F53&gt;=9,4,F53&gt;=8,4,F53&gt;=7,3,F53&gt;=6,3,F53&gt;=5,2,F53&gt;=4,2,F53&gt;=3,1,F53&gt;=2,1,F53&gt;=1,1,F53=0,0)</f>
        <v>0</v>
      </c>
      <c r="F53" s="42">
        <f t="shared" si="4"/>
        <v>0</v>
      </c>
      <c r="G53" s="42">
        <f>SUM('Ordering Form'!F25)</f>
        <v>0</v>
      </c>
      <c r="H53" s="42">
        <f>SUM('Ordering Form'!F25)</f>
        <v>0</v>
      </c>
      <c r="I53" s="42">
        <f>SUM('Ordering Form'!L25)</f>
        <v>0</v>
      </c>
      <c r="J53" s="42">
        <f>SUM('Ordering Form'!O25)</f>
        <v>0</v>
      </c>
      <c r="K53" s="42">
        <f>SUM('Ordering Form'!R25)</f>
        <v>0</v>
      </c>
      <c r="L53" s="42">
        <f>SUM('Ordering Form'!M25)</f>
        <v>0</v>
      </c>
      <c r="M53" s="42">
        <f>SUM('Ordering Form'!S25)</f>
        <v>0</v>
      </c>
      <c r="N53" s="42">
        <f>SUM('Ordering Form'!T25)</f>
        <v>0</v>
      </c>
      <c r="O53" s="42">
        <f>SUM('Ordering Form'!J25)</f>
        <v>0</v>
      </c>
      <c r="P53" s="42">
        <f>SUM('Ordering Form'!K25)</f>
        <v>0</v>
      </c>
      <c r="Q53" s="42">
        <f>SUM('Ordering Form'!N25)</f>
        <v>0</v>
      </c>
      <c r="R53" s="42">
        <f>SUM('Ordering Form'!V25)</f>
        <v>0</v>
      </c>
      <c r="S53" s="42">
        <f>SUM('Ordering Form'!AA25)</f>
        <v>0</v>
      </c>
      <c r="T53" s="42">
        <f>SUM('Ordering Form'!W25)</f>
        <v>0</v>
      </c>
      <c r="U53" s="42">
        <f>SUM('Ordering Form'!AB25)</f>
        <v>0</v>
      </c>
      <c r="V53" s="42">
        <f>SUM('Ordering Form'!Y25)</f>
        <v>0</v>
      </c>
      <c r="W53" s="42">
        <f>SUM('Ordering Form'!X25)</f>
        <v>0</v>
      </c>
      <c r="X53" s="42">
        <f>SUM('Ordering Form'!P25)</f>
        <v>0</v>
      </c>
      <c r="Y53" s="42">
        <f>SUM('Ordering Form'!Q25)</f>
        <v>0</v>
      </c>
      <c r="Z53" s="42">
        <f>SUM('Ordering Form'!D25)</f>
        <v>0</v>
      </c>
      <c r="AA53" s="42">
        <f>SUM('Ordering Form'!E25)</f>
        <v>0</v>
      </c>
      <c r="AB53" s="42">
        <f>SUM('Ordering Form'!G25)</f>
        <v>0</v>
      </c>
      <c r="AC53" s="42">
        <f>SUM('Ordering Form'!H25)</f>
        <v>0</v>
      </c>
      <c r="AD53" s="42">
        <f>SUM('Ordering Form'!I25)</f>
        <v>0</v>
      </c>
      <c r="AE53" s="42">
        <f>SUM('Ordering Form'!U25)</f>
        <v>0</v>
      </c>
      <c r="AF53" s="42">
        <f>SUM('Ordering Form'!Z25)</f>
        <v>0</v>
      </c>
      <c r="AG53" s="42">
        <f>SUM('Ordering Form'!AD25)</f>
        <v>0</v>
      </c>
      <c r="AH53" s="42">
        <f>SUM('Ordering Form'!AC25)</f>
        <v>0</v>
      </c>
    </row>
    <row r="54" spans="2:34" ht="15" hidden="1" x14ac:dyDescent="0.2">
      <c r="B54" s="52">
        <f t="shared" si="6"/>
        <v>45705</v>
      </c>
      <c r="C54" s="42">
        <f>COUNTA('Ordering Form'!$C26:$AE26)</f>
        <v>0</v>
      </c>
      <c r="D54" s="42">
        <f t="shared" si="5"/>
        <v>0</v>
      </c>
      <c r="E54" s="42" cm="1">
        <f t="array" ref="E54">_xlfn.IFS(F54&gt;=10,5,F54&gt;=9,4,F54&gt;=8,4,F54&gt;=7,3,F54&gt;=6,3,F54&gt;=5,2,F54&gt;=4,2,F54&gt;=3,1,F54&gt;=2,1,F54&gt;=1,1,F54=0,0)</f>
        <v>0</v>
      </c>
      <c r="F54" s="42">
        <f t="shared" si="4"/>
        <v>0</v>
      </c>
      <c r="G54" s="42">
        <f>SUM('Ordering Form'!F26)</f>
        <v>0</v>
      </c>
      <c r="H54" s="42">
        <f>SUM('Ordering Form'!F26)</f>
        <v>0</v>
      </c>
      <c r="I54" s="42">
        <f>SUM('Ordering Form'!L26)</f>
        <v>0</v>
      </c>
      <c r="J54" s="42">
        <f>SUM('Ordering Form'!O26)</f>
        <v>0</v>
      </c>
      <c r="K54" s="42">
        <f>SUM('Ordering Form'!R26)</f>
        <v>0</v>
      </c>
      <c r="L54" s="42">
        <f>SUM('Ordering Form'!M26)</f>
        <v>0</v>
      </c>
      <c r="M54" s="42">
        <f>SUM('Ordering Form'!S26)</f>
        <v>0</v>
      </c>
      <c r="N54" s="42">
        <f>SUM('Ordering Form'!T26)</f>
        <v>0</v>
      </c>
      <c r="O54" s="42">
        <f>SUM('Ordering Form'!J26)</f>
        <v>0</v>
      </c>
      <c r="P54" s="42">
        <f>SUM('Ordering Form'!K26)</f>
        <v>0</v>
      </c>
      <c r="Q54" s="42">
        <f>SUM('Ordering Form'!N26)</f>
        <v>0</v>
      </c>
      <c r="R54" s="42">
        <f>SUM('Ordering Form'!V26)</f>
        <v>0</v>
      </c>
      <c r="S54" s="42">
        <f>SUM('Ordering Form'!AA26)</f>
        <v>0</v>
      </c>
      <c r="T54" s="42">
        <f>SUM('Ordering Form'!W26)</f>
        <v>0</v>
      </c>
      <c r="U54" s="42">
        <f>SUM('Ordering Form'!AB26)</f>
        <v>0</v>
      </c>
      <c r="V54" s="42">
        <f>SUM('Ordering Form'!Y26)</f>
        <v>0</v>
      </c>
      <c r="W54" s="42">
        <f>SUM('Ordering Form'!X26)</f>
        <v>0</v>
      </c>
      <c r="X54" s="42">
        <f>SUM('Ordering Form'!P26)</f>
        <v>0</v>
      </c>
      <c r="Y54" s="42">
        <f>SUM('Ordering Form'!Q26)</f>
        <v>0</v>
      </c>
      <c r="Z54" s="42">
        <f>SUM('Ordering Form'!D26)</f>
        <v>0</v>
      </c>
      <c r="AA54" s="42">
        <f>SUM('Ordering Form'!E26)</f>
        <v>0</v>
      </c>
      <c r="AB54" s="42">
        <f>SUM('Ordering Form'!G26)</f>
        <v>0</v>
      </c>
      <c r="AC54" s="42">
        <f>SUM('Ordering Form'!H26)</f>
        <v>0</v>
      </c>
      <c r="AD54" s="42">
        <f>SUM('Ordering Form'!I26)</f>
        <v>0</v>
      </c>
      <c r="AE54" s="42">
        <f>SUM('Ordering Form'!U26)</f>
        <v>0</v>
      </c>
      <c r="AF54" s="42">
        <f>SUM('Ordering Form'!Z26)</f>
        <v>0</v>
      </c>
      <c r="AG54" s="42">
        <f>SUM('Ordering Form'!AD26)</f>
        <v>0</v>
      </c>
      <c r="AH54" s="42">
        <f>SUM('Ordering Form'!AC26)</f>
        <v>0</v>
      </c>
    </row>
    <row r="55" spans="2:34" ht="15" hidden="1" x14ac:dyDescent="0.2">
      <c r="B55" s="52">
        <f t="shared" si="6"/>
        <v>45712</v>
      </c>
      <c r="C55" s="42">
        <f>COUNTA('Ordering Form'!$C27:$AE27)</f>
        <v>0</v>
      </c>
      <c r="D55" s="42">
        <f t="shared" si="5"/>
        <v>0</v>
      </c>
      <c r="E55" s="42" cm="1">
        <f t="array" ref="E55">_xlfn.IFS(F55&gt;=10,5,F55&gt;=9,4,F55&gt;=8,4,F55&gt;=7,3,F55&gt;=6,3,F55&gt;=5,2,F55&gt;=4,2,F55&gt;=3,1,F55&gt;=2,1,F55&gt;=1,1,F55=0,0)</f>
        <v>0</v>
      </c>
      <c r="F55" s="42">
        <f t="shared" si="4"/>
        <v>0</v>
      </c>
      <c r="G55" s="42">
        <f>SUM('Ordering Form'!F27)</f>
        <v>0</v>
      </c>
      <c r="H55" s="42">
        <f>SUM('Ordering Form'!F27)</f>
        <v>0</v>
      </c>
      <c r="I55" s="42">
        <f>SUM('Ordering Form'!L27)</f>
        <v>0</v>
      </c>
      <c r="J55" s="42">
        <f>SUM('Ordering Form'!O27)</f>
        <v>0</v>
      </c>
      <c r="K55" s="42">
        <f>SUM('Ordering Form'!R27)</f>
        <v>0</v>
      </c>
      <c r="L55" s="42">
        <f>SUM('Ordering Form'!M27)</f>
        <v>0</v>
      </c>
      <c r="M55" s="42">
        <f>SUM('Ordering Form'!S27)</f>
        <v>0</v>
      </c>
      <c r="N55" s="42">
        <f>SUM('Ordering Form'!T27)</f>
        <v>0</v>
      </c>
      <c r="O55" s="42">
        <f>SUM('Ordering Form'!J27)</f>
        <v>0</v>
      </c>
      <c r="P55" s="42">
        <f>SUM('Ordering Form'!K27)</f>
        <v>0</v>
      </c>
      <c r="Q55" s="42">
        <f>SUM('Ordering Form'!N27)</f>
        <v>0</v>
      </c>
      <c r="R55" s="42">
        <f>SUM('Ordering Form'!V27)</f>
        <v>0</v>
      </c>
      <c r="S55" s="42">
        <f>SUM('Ordering Form'!AA27)</f>
        <v>0</v>
      </c>
      <c r="T55" s="42">
        <f>SUM('Ordering Form'!W27)</f>
        <v>0</v>
      </c>
      <c r="U55" s="42">
        <f>SUM('Ordering Form'!AB27)</f>
        <v>0</v>
      </c>
      <c r="V55" s="42">
        <f>SUM('Ordering Form'!Y27)</f>
        <v>0</v>
      </c>
      <c r="W55" s="42">
        <f>SUM('Ordering Form'!X27)</f>
        <v>0</v>
      </c>
      <c r="X55" s="42">
        <f>SUM('Ordering Form'!P27)</f>
        <v>0</v>
      </c>
      <c r="Y55" s="42">
        <f>SUM('Ordering Form'!Q27)</f>
        <v>0</v>
      </c>
      <c r="Z55" s="42">
        <f>SUM('Ordering Form'!D27)</f>
        <v>0</v>
      </c>
      <c r="AA55" s="42">
        <f>SUM('Ordering Form'!E27)</f>
        <v>0</v>
      </c>
      <c r="AB55" s="42">
        <f>SUM('Ordering Form'!G27)</f>
        <v>0</v>
      </c>
      <c r="AC55" s="42">
        <f>SUM('Ordering Form'!H27)</f>
        <v>0</v>
      </c>
      <c r="AD55" s="42">
        <f>SUM('Ordering Form'!I27)</f>
        <v>0</v>
      </c>
      <c r="AE55" s="42">
        <f>SUM('Ordering Form'!U27)</f>
        <v>0</v>
      </c>
      <c r="AF55" s="42">
        <f>SUM('Ordering Form'!Z27)</f>
        <v>0</v>
      </c>
      <c r="AG55" s="42">
        <f>SUM('Ordering Form'!AD27)</f>
        <v>0</v>
      </c>
      <c r="AH55" s="42">
        <f>SUM('Ordering Form'!AC27)</f>
        <v>0</v>
      </c>
    </row>
    <row r="56" spans="2:34" ht="15" hidden="1" x14ac:dyDescent="0.2">
      <c r="B56" s="52">
        <f t="shared" si="6"/>
        <v>45719</v>
      </c>
      <c r="C56" s="42">
        <f>COUNTA('Ordering Form'!$C28:$AE28)</f>
        <v>0</v>
      </c>
      <c r="D56" s="42">
        <f t="shared" si="5"/>
        <v>0</v>
      </c>
      <c r="E56" s="42" cm="1">
        <f t="array" ref="E56">_xlfn.IFS(F56&gt;=10,5,F56&gt;=9,4,F56&gt;=8,4,F56&gt;=7,3,F56&gt;=6,3,F56&gt;=5,2,F56&gt;=4,2,F56&gt;=3,1,F56&gt;=2,1,F56&gt;=1,1,F56=0,0)</f>
        <v>0</v>
      </c>
      <c r="F56" s="42">
        <f t="shared" si="4"/>
        <v>0</v>
      </c>
      <c r="G56" s="42">
        <f>SUM('Ordering Form'!F28)</f>
        <v>0</v>
      </c>
      <c r="H56" s="42">
        <f>SUM('Ordering Form'!F28)</f>
        <v>0</v>
      </c>
      <c r="I56" s="42">
        <f>SUM('Ordering Form'!L28)</f>
        <v>0</v>
      </c>
      <c r="J56" s="42">
        <f>SUM('Ordering Form'!O28)</f>
        <v>0</v>
      </c>
      <c r="K56" s="42">
        <f>SUM('Ordering Form'!R28)</f>
        <v>0</v>
      </c>
      <c r="L56" s="42">
        <f>SUM('Ordering Form'!M28)</f>
        <v>0</v>
      </c>
      <c r="M56" s="42">
        <f>SUM('Ordering Form'!S28)</f>
        <v>0</v>
      </c>
      <c r="N56" s="42">
        <f>SUM('Ordering Form'!T28)</f>
        <v>0</v>
      </c>
      <c r="O56" s="42">
        <f>SUM('Ordering Form'!J28)</f>
        <v>0</v>
      </c>
      <c r="P56" s="42">
        <f>SUM('Ordering Form'!K28)</f>
        <v>0</v>
      </c>
      <c r="Q56" s="42">
        <f>SUM('Ordering Form'!N28)</f>
        <v>0</v>
      </c>
      <c r="R56" s="42">
        <f>SUM('Ordering Form'!V28)</f>
        <v>0</v>
      </c>
      <c r="S56" s="42">
        <f>SUM('Ordering Form'!AA28)</f>
        <v>0</v>
      </c>
      <c r="T56" s="42">
        <f>SUM('Ordering Form'!W28)</f>
        <v>0</v>
      </c>
      <c r="U56" s="42">
        <f>SUM('Ordering Form'!AB28)</f>
        <v>0</v>
      </c>
      <c r="V56" s="42">
        <f>SUM('Ordering Form'!Y28)</f>
        <v>0</v>
      </c>
      <c r="W56" s="42">
        <f>SUM('Ordering Form'!X28)</f>
        <v>0</v>
      </c>
      <c r="X56" s="42">
        <f>SUM('Ordering Form'!P28)</f>
        <v>0</v>
      </c>
      <c r="Y56" s="42">
        <f>SUM('Ordering Form'!Q28)</f>
        <v>0</v>
      </c>
      <c r="Z56" s="42">
        <f>SUM('Ordering Form'!D28)</f>
        <v>0</v>
      </c>
      <c r="AA56" s="42">
        <f>SUM('Ordering Form'!E28)</f>
        <v>0</v>
      </c>
      <c r="AB56" s="42">
        <f>SUM('Ordering Form'!G28)</f>
        <v>0</v>
      </c>
      <c r="AC56" s="42">
        <f>SUM('Ordering Form'!H28)</f>
        <v>0</v>
      </c>
      <c r="AD56" s="42">
        <f>SUM('Ordering Form'!I28)</f>
        <v>0</v>
      </c>
      <c r="AE56" s="42">
        <f>SUM('Ordering Form'!U28)</f>
        <v>0</v>
      </c>
      <c r="AF56" s="42">
        <f>SUM('Ordering Form'!Z28)</f>
        <v>0</v>
      </c>
      <c r="AG56" s="42">
        <f>SUM('Ordering Form'!AD28)</f>
        <v>0</v>
      </c>
      <c r="AH56" s="42">
        <f>SUM('Ordering Form'!AC28)</f>
        <v>0</v>
      </c>
    </row>
    <row r="57" spans="2:34" ht="15" hidden="1" x14ac:dyDescent="0.2">
      <c r="B57" s="52">
        <f t="shared" si="6"/>
        <v>45726</v>
      </c>
      <c r="C57" s="42">
        <f>COUNTA('Ordering Form'!$C29:$AE29)</f>
        <v>0</v>
      </c>
      <c r="D57" s="42">
        <f t="shared" si="5"/>
        <v>0</v>
      </c>
      <c r="E57" s="42" cm="1">
        <f t="array" ref="E57">_xlfn.IFS(F57&gt;=10,5,F57&gt;=9,4,F57&gt;=8,4,F57&gt;=7,3,F57&gt;=6,3,F57&gt;=5,2,F57&gt;=4,2,F57&gt;=3,1,F57&gt;=2,1,F57&gt;=1,1,F57=0,0)</f>
        <v>0</v>
      </c>
      <c r="F57" s="42">
        <f t="shared" si="4"/>
        <v>0</v>
      </c>
      <c r="G57" s="42">
        <f>SUM('Ordering Form'!F29)</f>
        <v>0</v>
      </c>
      <c r="H57" s="42">
        <f>SUM('Ordering Form'!F29)</f>
        <v>0</v>
      </c>
      <c r="I57" s="42">
        <f>SUM('Ordering Form'!L29)</f>
        <v>0</v>
      </c>
      <c r="J57" s="42">
        <f>SUM('Ordering Form'!O29)</f>
        <v>0</v>
      </c>
      <c r="K57" s="42">
        <f>SUM('Ordering Form'!R29)</f>
        <v>0</v>
      </c>
      <c r="L57" s="42">
        <f>SUM('Ordering Form'!M29)</f>
        <v>0</v>
      </c>
      <c r="M57" s="42">
        <f>SUM('Ordering Form'!S29)</f>
        <v>0</v>
      </c>
      <c r="N57" s="42">
        <f>SUM('Ordering Form'!T29)</f>
        <v>0</v>
      </c>
      <c r="O57" s="42">
        <f>SUM('Ordering Form'!J29)</f>
        <v>0</v>
      </c>
      <c r="P57" s="42">
        <f>SUM('Ordering Form'!K29)</f>
        <v>0</v>
      </c>
      <c r="Q57" s="42">
        <f>SUM('Ordering Form'!N29)</f>
        <v>0</v>
      </c>
      <c r="R57" s="42">
        <f>SUM('Ordering Form'!V29)</f>
        <v>0</v>
      </c>
      <c r="S57" s="42">
        <f>SUM('Ordering Form'!AA29)</f>
        <v>0</v>
      </c>
      <c r="T57" s="42">
        <f>SUM('Ordering Form'!W29)</f>
        <v>0</v>
      </c>
      <c r="U57" s="42">
        <f>SUM('Ordering Form'!AB29)</f>
        <v>0</v>
      </c>
      <c r="V57" s="42">
        <f>SUM('Ordering Form'!Y29)</f>
        <v>0</v>
      </c>
      <c r="W57" s="42">
        <f>SUM('Ordering Form'!X29)</f>
        <v>0</v>
      </c>
      <c r="X57" s="42">
        <f>SUM('Ordering Form'!P29)</f>
        <v>0</v>
      </c>
      <c r="Y57" s="42">
        <f>SUM('Ordering Form'!Q29)</f>
        <v>0</v>
      </c>
      <c r="Z57" s="42">
        <f>SUM('Ordering Form'!D29)</f>
        <v>0</v>
      </c>
      <c r="AA57" s="42">
        <f>SUM('Ordering Form'!E29)</f>
        <v>0</v>
      </c>
      <c r="AB57" s="42">
        <f>SUM('Ordering Form'!G29)</f>
        <v>0</v>
      </c>
      <c r="AC57" s="42">
        <f>SUM('Ordering Form'!H29)</f>
        <v>0</v>
      </c>
      <c r="AD57" s="42">
        <f>SUM('Ordering Form'!I29)</f>
        <v>0</v>
      </c>
      <c r="AE57" s="42">
        <f>SUM('Ordering Form'!U29)</f>
        <v>0</v>
      </c>
      <c r="AF57" s="42">
        <f>SUM('Ordering Form'!Z29)</f>
        <v>0</v>
      </c>
      <c r="AG57" s="42">
        <f>SUM('Ordering Form'!AD29)</f>
        <v>0</v>
      </c>
      <c r="AH57" s="42">
        <f>SUM('Ordering Form'!AC29)</f>
        <v>0</v>
      </c>
    </row>
    <row r="58" spans="2:34" ht="15" hidden="1" x14ac:dyDescent="0.2">
      <c r="B58" s="52">
        <f t="shared" si="6"/>
        <v>45733</v>
      </c>
      <c r="C58" s="42">
        <f>COUNTA('Ordering Form'!$C30:$AE30)</f>
        <v>0</v>
      </c>
      <c r="D58" s="42">
        <f t="shared" si="5"/>
        <v>0</v>
      </c>
      <c r="E58" s="42" cm="1">
        <f t="array" ref="E58">_xlfn.IFS(F58&gt;=10,5,F58&gt;=9,4,F58&gt;=8,4,F58&gt;=7,3,F58&gt;=6,3,F58&gt;=5,2,F58&gt;=4,2,F58&gt;=3,1,F58&gt;=2,1,F58&gt;=1,1,F58=0,0)</f>
        <v>0</v>
      </c>
      <c r="F58" s="42">
        <f t="shared" si="4"/>
        <v>0</v>
      </c>
      <c r="G58" s="42">
        <f>SUM('Ordering Form'!F30)</f>
        <v>0</v>
      </c>
      <c r="H58" s="42">
        <f>SUM('Ordering Form'!F30)</f>
        <v>0</v>
      </c>
      <c r="I58" s="42">
        <f>SUM('Ordering Form'!L30)</f>
        <v>0</v>
      </c>
      <c r="J58" s="42">
        <f>SUM('Ordering Form'!O30)</f>
        <v>0</v>
      </c>
      <c r="K58" s="42">
        <f>SUM('Ordering Form'!R30)</f>
        <v>0</v>
      </c>
      <c r="L58" s="42">
        <f>SUM('Ordering Form'!M30)</f>
        <v>0</v>
      </c>
      <c r="M58" s="42">
        <f>SUM('Ordering Form'!S30)</f>
        <v>0</v>
      </c>
      <c r="N58" s="42">
        <f>SUM('Ordering Form'!T30)</f>
        <v>0</v>
      </c>
      <c r="O58" s="42">
        <f>SUM('Ordering Form'!J30)</f>
        <v>0</v>
      </c>
      <c r="P58" s="42">
        <f>SUM('Ordering Form'!K30)</f>
        <v>0</v>
      </c>
      <c r="Q58" s="42">
        <f>SUM('Ordering Form'!N30)</f>
        <v>0</v>
      </c>
      <c r="R58" s="42">
        <f>SUM('Ordering Form'!V30)</f>
        <v>0</v>
      </c>
      <c r="S58" s="42">
        <f>SUM('Ordering Form'!AA30)</f>
        <v>0</v>
      </c>
      <c r="T58" s="42">
        <f>SUM('Ordering Form'!W30)</f>
        <v>0</v>
      </c>
      <c r="U58" s="42">
        <f>SUM('Ordering Form'!AB30)</f>
        <v>0</v>
      </c>
      <c r="V58" s="42">
        <f>SUM('Ordering Form'!Y30)</f>
        <v>0</v>
      </c>
      <c r="W58" s="42">
        <f>SUM('Ordering Form'!X30)</f>
        <v>0</v>
      </c>
      <c r="X58" s="42">
        <f>SUM('Ordering Form'!P30)</f>
        <v>0</v>
      </c>
      <c r="Y58" s="42">
        <f>SUM('Ordering Form'!Q30)</f>
        <v>0</v>
      </c>
      <c r="Z58" s="42">
        <f>SUM('Ordering Form'!D30)</f>
        <v>0</v>
      </c>
      <c r="AA58" s="42">
        <f>SUM('Ordering Form'!E30)</f>
        <v>0</v>
      </c>
      <c r="AB58" s="42">
        <f>SUM('Ordering Form'!G30)</f>
        <v>0</v>
      </c>
      <c r="AC58" s="42">
        <f>SUM('Ordering Form'!H30)</f>
        <v>0</v>
      </c>
      <c r="AD58" s="42">
        <f>SUM('Ordering Form'!I30)</f>
        <v>0</v>
      </c>
      <c r="AE58" s="42">
        <f>SUM('Ordering Form'!U30)</f>
        <v>0</v>
      </c>
      <c r="AF58" s="42">
        <f>SUM('Ordering Form'!Z30)</f>
        <v>0</v>
      </c>
      <c r="AG58" s="42">
        <f>SUM('Ordering Form'!AD30)</f>
        <v>0</v>
      </c>
      <c r="AH58" s="42">
        <f>SUM('Ordering Form'!AC30)</f>
        <v>0</v>
      </c>
    </row>
    <row r="59" spans="2:34" ht="15" hidden="1" x14ac:dyDescent="0.2">
      <c r="B59" s="52">
        <f t="shared" si="6"/>
        <v>45740</v>
      </c>
      <c r="C59" s="42">
        <f>COUNTA('Ordering Form'!$C31:$AE31)</f>
        <v>0</v>
      </c>
      <c r="D59" s="42">
        <f t="shared" si="5"/>
        <v>0</v>
      </c>
      <c r="E59" s="42" cm="1">
        <f t="array" ref="E59">_xlfn.IFS(F59&gt;=10,5,F59&gt;=9,4,F59&gt;=8,4,F59&gt;=7,3,F59&gt;=6,3,F59&gt;=5,2,F59&gt;=4,2,F59&gt;=3,1,F59&gt;=2,1,F59&gt;=1,1,F59=0,0)</f>
        <v>0</v>
      </c>
      <c r="F59" s="42">
        <f t="shared" si="4"/>
        <v>0</v>
      </c>
      <c r="G59" s="42">
        <f>SUM('Ordering Form'!F31)</f>
        <v>0</v>
      </c>
      <c r="H59" s="42">
        <f>SUM('Ordering Form'!F31)</f>
        <v>0</v>
      </c>
      <c r="I59" s="42">
        <f>SUM('Ordering Form'!L31)</f>
        <v>0</v>
      </c>
      <c r="J59" s="42">
        <f>SUM('Ordering Form'!O31)</f>
        <v>0</v>
      </c>
      <c r="K59" s="42">
        <f>SUM('Ordering Form'!R31)</f>
        <v>0</v>
      </c>
      <c r="L59" s="42">
        <f>SUM('Ordering Form'!M31)</f>
        <v>0</v>
      </c>
      <c r="M59" s="42">
        <f>SUM('Ordering Form'!S31)</f>
        <v>0</v>
      </c>
      <c r="N59" s="42">
        <f>SUM('Ordering Form'!T31)</f>
        <v>0</v>
      </c>
      <c r="O59" s="42">
        <f>SUM('Ordering Form'!J31)</f>
        <v>0</v>
      </c>
      <c r="P59" s="42">
        <f>SUM('Ordering Form'!K31)</f>
        <v>0</v>
      </c>
      <c r="Q59" s="42">
        <f>SUM('Ordering Form'!N31)</f>
        <v>0</v>
      </c>
      <c r="R59" s="42">
        <f>SUM('Ordering Form'!V31)</f>
        <v>0</v>
      </c>
      <c r="S59" s="42">
        <f>SUM('Ordering Form'!AA31)</f>
        <v>0</v>
      </c>
      <c r="T59" s="42">
        <f>SUM('Ordering Form'!W31)</f>
        <v>0</v>
      </c>
      <c r="U59" s="42">
        <f>SUM('Ordering Form'!AB31)</f>
        <v>0</v>
      </c>
      <c r="V59" s="42">
        <f>SUM('Ordering Form'!Y31)</f>
        <v>0</v>
      </c>
      <c r="W59" s="42">
        <f>SUM('Ordering Form'!X31)</f>
        <v>0</v>
      </c>
      <c r="X59" s="42">
        <f>SUM('Ordering Form'!P31)</f>
        <v>0</v>
      </c>
      <c r="Y59" s="42">
        <f>SUM('Ordering Form'!Q31)</f>
        <v>0</v>
      </c>
      <c r="Z59" s="42">
        <f>SUM('Ordering Form'!D31)</f>
        <v>0</v>
      </c>
      <c r="AA59" s="42">
        <f>SUM('Ordering Form'!E31)</f>
        <v>0</v>
      </c>
      <c r="AB59" s="42">
        <f>SUM('Ordering Form'!G31)</f>
        <v>0</v>
      </c>
      <c r="AC59" s="42">
        <f>SUM('Ordering Form'!H31)</f>
        <v>0</v>
      </c>
      <c r="AD59" s="42">
        <f>SUM('Ordering Form'!I31)</f>
        <v>0</v>
      </c>
      <c r="AE59" s="42">
        <f>SUM('Ordering Form'!U31)</f>
        <v>0</v>
      </c>
      <c r="AF59" s="42">
        <f>SUM('Ordering Form'!Z31)</f>
        <v>0</v>
      </c>
      <c r="AG59" s="42">
        <f>SUM('Ordering Form'!AD31)</f>
        <v>0</v>
      </c>
      <c r="AH59" s="42">
        <f>SUM('Ordering Form'!AC31)</f>
        <v>0</v>
      </c>
    </row>
    <row r="60" spans="2:34" ht="15" hidden="1" x14ac:dyDescent="0.2">
      <c r="B60" s="52">
        <f t="shared" si="6"/>
        <v>45747</v>
      </c>
      <c r="C60" s="42">
        <f>COUNTA('Ordering Form'!$C32:$AE32)</f>
        <v>0</v>
      </c>
      <c r="D60" s="42">
        <f t="shared" si="5"/>
        <v>0</v>
      </c>
      <c r="E60" s="42" cm="1">
        <f t="array" ref="E60">_xlfn.IFS(F60&gt;=10,5,F60&gt;=9,4,F60&gt;=8,4,F60&gt;=7,3,F60&gt;=6,3,F60&gt;=5,2,F60&gt;=4,2,F60&gt;=3,1,F60&gt;=2,1,F60&gt;=1,1,F60=0,0)</f>
        <v>0</v>
      </c>
      <c r="F60" s="42">
        <f t="shared" si="4"/>
        <v>0</v>
      </c>
      <c r="G60" s="42">
        <f>SUM('Ordering Form'!F32)</f>
        <v>0</v>
      </c>
      <c r="H60" s="42">
        <f>SUM('Ordering Form'!F32)</f>
        <v>0</v>
      </c>
      <c r="I60" s="42">
        <f>SUM('Ordering Form'!L32)</f>
        <v>0</v>
      </c>
      <c r="J60" s="42">
        <f>SUM('Ordering Form'!O32)</f>
        <v>0</v>
      </c>
      <c r="K60" s="42">
        <f>SUM('Ordering Form'!R32)</f>
        <v>0</v>
      </c>
      <c r="L60" s="42">
        <f>SUM('Ordering Form'!M32)</f>
        <v>0</v>
      </c>
      <c r="M60" s="42">
        <f>SUM('Ordering Form'!S32)</f>
        <v>0</v>
      </c>
      <c r="N60" s="42">
        <f>SUM('Ordering Form'!T32)</f>
        <v>0</v>
      </c>
      <c r="O60" s="42">
        <f>SUM('Ordering Form'!J32)</f>
        <v>0</v>
      </c>
      <c r="P60" s="42">
        <f>SUM('Ordering Form'!K32)</f>
        <v>0</v>
      </c>
      <c r="Q60" s="42">
        <f>SUM('Ordering Form'!N32)</f>
        <v>0</v>
      </c>
      <c r="R60" s="42">
        <f>SUM('Ordering Form'!V32)</f>
        <v>0</v>
      </c>
      <c r="S60" s="42">
        <f>SUM('Ordering Form'!AA32)</f>
        <v>0</v>
      </c>
      <c r="T60" s="42">
        <f>SUM('Ordering Form'!W32)</f>
        <v>0</v>
      </c>
      <c r="U60" s="42">
        <f>SUM('Ordering Form'!AB32)</f>
        <v>0</v>
      </c>
      <c r="V60" s="42">
        <f>SUM('Ordering Form'!Y32)</f>
        <v>0</v>
      </c>
      <c r="W60" s="42">
        <f>SUM('Ordering Form'!X32)</f>
        <v>0</v>
      </c>
      <c r="X60" s="42">
        <f>SUM('Ordering Form'!P32)</f>
        <v>0</v>
      </c>
      <c r="Y60" s="42">
        <f>SUM('Ordering Form'!Q32)</f>
        <v>0</v>
      </c>
      <c r="Z60" s="42">
        <f>SUM('Ordering Form'!D32)</f>
        <v>0</v>
      </c>
      <c r="AA60" s="42">
        <f>SUM('Ordering Form'!E32)</f>
        <v>0</v>
      </c>
      <c r="AB60" s="42">
        <f>SUM('Ordering Form'!G32)</f>
        <v>0</v>
      </c>
      <c r="AC60" s="42">
        <f>SUM('Ordering Form'!H32)</f>
        <v>0</v>
      </c>
      <c r="AD60" s="42">
        <f>SUM('Ordering Form'!I32)</f>
        <v>0</v>
      </c>
      <c r="AE60" s="42">
        <f>SUM('Ordering Form'!U32)</f>
        <v>0</v>
      </c>
      <c r="AF60" s="42">
        <f>SUM('Ordering Form'!Z32)</f>
        <v>0</v>
      </c>
      <c r="AG60" s="42">
        <f>SUM('Ordering Form'!AD32)</f>
        <v>0</v>
      </c>
      <c r="AH60" s="42">
        <f>SUM('Ordering Form'!AC32)</f>
        <v>0</v>
      </c>
    </row>
    <row r="61" spans="2:34" ht="15" hidden="1" x14ac:dyDescent="0.2">
      <c r="B61" s="52">
        <f t="shared" si="6"/>
        <v>45754</v>
      </c>
      <c r="C61" s="42">
        <f>COUNTA('Ordering Form'!$C33:$AE33)</f>
        <v>0</v>
      </c>
      <c r="D61" s="42">
        <f t="shared" si="5"/>
        <v>0</v>
      </c>
      <c r="E61" s="42" cm="1">
        <f t="array" ref="E61">_xlfn.IFS(F61&gt;=10,5,F61&gt;=9,4,F61&gt;=8,4,F61&gt;=7,3,F61&gt;=6,3,F61&gt;=5,2,F61&gt;=4,2,F61&gt;=3,1,F61&gt;=2,1,F61&gt;=1,1,F61=0,0)</f>
        <v>0</v>
      </c>
      <c r="F61" s="42">
        <f t="shared" si="4"/>
        <v>0</v>
      </c>
      <c r="G61" s="42">
        <f>SUM('Ordering Form'!F33)</f>
        <v>0</v>
      </c>
      <c r="H61" s="42">
        <f>SUM('Ordering Form'!F33)</f>
        <v>0</v>
      </c>
      <c r="I61" s="42">
        <f>SUM('Ordering Form'!L33)</f>
        <v>0</v>
      </c>
      <c r="J61" s="42">
        <f>SUM('Ordering Form'!O33)</f>
        <v>0</v>
      </c>
      <c r="K61" s="42">
        <f>SUM('Ordering Form'!R33)</f>
        <v>0</v>
      </c>
      <c r="L61" s="42">
        <f>SUM('Ordering Form'!M33)</f>
        <v>0</v>
      </c>
      <c r="M61" s="42">
        <f>SUM('Ordering Form'!S33)</f>
        <v>0</v>
      </c>
      <c r="N61" s="42">
        <f>SUM('Ordering Form'!T33)</f>
        <v>0</v>
      </c>
      <c r="O61" s="42">
        <f>SUM('Ordering Form'!J33)</f>
        <v>0</v>
      </c>
      <c r="P61" s="42">
        <f>SUM('Ordering Form'!K33)</f>
        <v>0</v>
      </c>
      <c r="Q61" s="42">
        <f>SUM('Ordering Form'!N33)</f>
        <v>0</v>
      </c>
      <c r="R61" s="42">
        <f>SUM('Ordering Form'!V33)</f>
        <v>0</v>
      </c>
      <c r="S61" s="42">
        <f>SUM('Ordering Form'!AA33)</f>
        <v>0</v>
      </c>
      <c r="T61" s="42">
        <f>SUM('Ordering Form'!W33)</f>
        <v>0</v>
      </c>
      <c r="U61" s="42">
        <f>SUM('Ordering Form'!AB33)</f>
        <v>0</v>
      </c>
      <c r="V61" s="42">
        <f>SUM('Ordering Form'!Y33)</f>
        <v>0</v>
      </c>
      <c r="W61" s="42">
        <f>SUM('Ordering Form'!X33)</f>
        <v>0</v>
      </c>
      <c r="X61" s="42">
        <f>SUM('Ordering Form'!P33)</f>
        <v>0</v>
      </c>
      <c r="Y61" s="42">
        <f>SUM('Ordering Form'!Q33)</f>
        <v>0</v>
      </c>
      <c r="Z61" s="42">
        <f>SUM('Ordering Form'!D33)</f>
        <v>0</v>
      </c>
      <c r="AA61" s="42">
        <f>SUM('Ordering Form'!E33)</f>
        <v>0</v>
      </c>
      <c r="AB61" s="42">
        <f>SUM('Ordering Form'!G33)</f>
        <v>0</v>
      </c>
      <c r="AC61" s="42">
        <f>SUM('Ordering Form'!H33)</f>
        <v>0</v>
      </c>
      <c r="AD61" s="42">
        <f>SUM('Ordering Form'!I33)</f>
        <v>0</v>
      </c>
      <c r="AE61" s="42">
        <f>SUM('Ordering Form'!U33)</f>
        <v>0</v>
      </c>
      <c r="AF61" s="42">
        <f>SUM('Ordering Form'!Z33)</f>
        <v>0</v>
      </c>
      <c r="AG61" s="42">
        <f>SUM('Ordering Form'!AD33)</f>
        <v>0</v>
      </c>
      <c r="AH61" s="42">
        <f>SUM('Ordering Form'!AC33)</f>
        <v>0</v>
      </c>
    </row>
    <row r="62" spans="2:34" ht="15" hidden="1" x14ac:dyDescent="0.2">
      <c r="B62" s="52">
        <f t="shared" si="6"/>
        <v>45761</v>
      </c>
      <c r="C62" s="42">
        <f>COUNTA('Ordering Form'!$C34:$AE34)</f>
        <v>0</v>
      </c>
      <c r="D62" s="42">
        <f t="shared" si="5"/>
        <v>0</v>
      </c>
      <c r="E62" s="42" cm="1">
        <f t="array" ref="E62">_xlfn.IFS(F62&gt;=10,5,F62&gt;=9,4,F62&gt;=8,4,F62&gt;=7,3,F62&gt;=6,3,F62&gt;=5,2,F62&gt;=4,2,F62&gt;=3,1,F62&gt;=2,1,F62&gt;=1,1,F62=0,0)</f>
        <v>0</v>
      </c>
      <c r="F62" s="42">
        <f t="shared" si="4"/>
        <v>0</v>
      </c>
      <c r="G62" s="42">
        <f>SUM('Ordering Form'!F34)</f>
        <v>0</v>
      </c>
      <c r="H62" s="42">
        <f>SUM('Ordering Form'!F34)</f>
        <v>0</v>
      </c>
      <c r="I62" s="42">
        <f>SUM('Ordering Form'!L34)</f>
        <v>0</v>
      </c>
      <c r="J62" s="42">
        <f>SUM('Ordering Form'!O34)</f>
        <v>0</v>
      </c>
      <c r="K62" s="42">
        <f>SUM('Ordering Form'!R34)</f>
        <v>0</v>
      </c>
      <c r="L62" s="42">
        <f>SUM('Ordering Form'!M34)</f>
        <v>0</v>
      </c>
      <c r="M62" s="42">
        <f>SUM('Ordering Form'!S34)</f>
        <v>0</v>
      </c>
      <c r="N62" s="42">
        <f>SUM('Ordering Form'!T34)</f>
        <v>0</v>
      </c>
      <c r="O62" s="42">
        <f>SUM('Ordering Form'!J34)</f>
        <v>0</v>
      </c>
      <c r="P62" s="42">
        <f>SUM('Ordering Form'!K34)</f>
        <v>0</v>
      </c>
      <c r="Q62" s="42">
        <f>SUM('Ordering Form'!N34)</f>
        <v>0</v>
      </c>
      <c r="R62" s="42">
        <f>SUM('Ordering Form'!V34)</f>
        <v>0</v>
      </c>
      <c r="S62" s="42">
        <f>SUM('Ordering Form'!AA34)</f>
        <v>0</v>
      </c>
      <c r="T62" s="42">
        <f>SUM('Ordering Form'!W34)</f>
        <v>0</v>
      </c>
      <c r="U62" s="42">
        <f>SUM('Ordering Form'!AB34)</f>
        <v>0</v>
      </c>
      <c r="V62" s="42">
        <f>SUM('Ordering Form'!Y34)</f>
        <v>0</v>
      </c>
      <c r="W62" s="42">
        <f>SUM('Ordering Form'!X34)</f>
        <v>0</v>
      </c>
      <c r="X62" s="42">
        <f>SUM('Ordering Form'!P34)</f>
        <v>0</v>
      </c>
      <c r="Y62" s="42">
        <f>SUM('Ordering Form'!Q34)</f>
        <v>0</v>
      </c>
      <c r="Z62" s="42">
        <f>SUM('Ordering Form'!D34)</f>
        <v>0</v>
      </c>
      <c r="AA62" s="42">
        <f>SUM('Ordering Form'!E34)</f>
        <v>0</v>
      </c>
      <c r="AB62" s="42">
        <f>SUM('Ordering Form'!G34)</f>
        <v>0</v>
      </c>
      <c r="AC62" s="42">
        <f>SUM('Ordering Form'!H34)</f>
        <v>0</v>
      </c>
      <c r="AD62" s="42">
        <f>SUM('Ordering Form'!I34)</f>
        <v>0</v>
      </c>
      <c r="AE62" s="42">
        <f>SUM('Ordering Form'!U34)</f>
        <v>0</v>
      </c>
      <c r="AF62" s="42">
        <f>SUM('Ordering Form'!Z34)</f>
        <v>0</v>
      </c>
      <c r="AG62" s="42">
        <f>SUM('Ordering Form'!AD34)</f>
        <v>0</v>
      </c>
      <c r="AH62" s="42">
        <f>SUM('Ordering Form'!AC34)</f>
        <v>0</v>
      </c>
    </row>
    <row r="63" spans="2:34" ht="15" hidden="1" x14ac:dyDescent="0.2">
      <c r="B63" s="52">
        <f t="shared" si="6"/>
        <v>45768</v>
      </c>
      <c r="C63" s="42">
        <f>COUNTA('Ordering Form'!$C35:$AE35)</f>
        <v>0</v>
      </c>
      <c r="D63" s="42">
        <f t="shared" si="5"/>
        <v>0</v>
      </c>
      <c r="E63" s="42" cm="1">
        <f t="array" ref="E63">_xlfn.IFS(F63&gt;=10,5,F63&gt;=9,4,F63&gt;=8,4,F63&gt;=7,3,F63&gt;=6,3,F63&gt;=5,2,F63&gt;=4,2,F63&gt;=3,1,F63&gt;=2,1,F63&gt;=1,1,F63=0,0)</f>
        <v>0</v>
      </c>
      <c r="F63" s="42">
        <f t="shared" si="4"/>
        <v>0</v>
      </c>
      <c r="G63" s="42">
        <f>SUM('Ordering Form'!F35)</f>
        <v>0</v>
      </c>
      <c r="H63" s="42">
        <f>SUM('Ordering Form'!F35)</f>
        <v>0</v>
      </c>
      <c r="I63" s="42">
        <f>SUM('Ordering Form'!L35)</f>
        <v>0</v>
      </c>
      <c r="J63" s="42">
        <f>SUM('Ordering Form'!O35)</f>
        <v>0</v>
      </c>
      <c r="K63" s="42">
        <f>SUM('Ordering Form'!R35)</f>
        <v>0</v>
      </c>
      <c r="L63" s="42">
        <f>SUM('Ordering Form'!M35)</f>
        <v>0</v>
      </c>
      <c r="M63" s="42">
        <f>SUM('Ordering Form'!S35)</f>
        <v>0</v>
      </c>
      <c r="N63" s="42">
        <f>SUM('Ordering Form'!T35)</f>
        <v>0</v>
      </c>
      <c r="O63" s="42">
        <f>SUM('Ordering Form'!J35)</f>
        <v>0</v>
      </c>
      <c r="P63" s="42">
        <f>SUM('Ordering Form'!K35)</f>
        <v>0</v>
      </c>
      <c r="Q63" s="42">
        <f>SUM('Ordering Form'!N35)</f>
        <v>0</v>
      </c>
      <c r="R63" s="42">
        <f>SUM('Ordering Form'!V35)</f>
        <v>0</v>
      </c>
      <c r="S63" s="42">
        <f>SUM('Ordering Form'!AA35)</f>
        <v>0</v>
      </c>
      <c r="T63" s="42">
        <f>SUM('Ordering Form'!W35)</f>
        <v>0</v>
      </c>
      <c r="U63" s="42">
        <f>SUM('Ordering Form'!AB35)</f>
        <v>0</v>
      </c>
      <c r="V63" s="42">
        <f>SUM('Ordering Form'!Y35)</f>
        <v>0</v>
      </c>
      <c r="W63" s="42">
        <f>SUM('Ordering Form'!X35)</f>
        <v>0</v>
      </c>
      <c r="X63" s="42">
        <f>SUM('Ordering Form'!P35)</f>
        <v>0</v>
      </c>
      <c r="Y63" s="42">
        <f>SUM('Ordering Form'!Q35)</f>
        <v>0</v>
      </c>
      <c r="Z63" s="42">
        <f>SUM('Ordering Form'!D35)</f>
        <v>0</v>
      </c>
      <c r="AA63" s="42">
        <f>SUM('Ordering Form'!E35)</f>
        <v>0</v>
      </c>
      <c r="AB63" s="42">
        <f>SUM('Ordering Form'!G35)</f>
        <v>0</v>
      </c>
      <c r="AC63" s="42">
        <f>SUM('Ordering Form'!H35)</f>
        <v>0</v>
      </c>
      <c r="AD63" s="42">
        <f>SUM('Ordering Form'!I35)</f>
        <v>0</v>
      </c>
      <c r="AE63" s="42">
        <f>SUM('Ordering Form'!U35)</f>
        <v>0</v>
      </c>
      <c r="AF63" s="42">
        <f>SUM('Ordering Form'!Z35)</f>
        <v>0</v>
      </c>
      <c r="AG63" s="42">
        <f>SUM('Ordering Form'!AD35)</f>
        <v>0</v>
      </c>
      <c r="AH63" s="42">
        <f>SUM('Ordering Form'!AC35)</f>
        <v>0</v>
      </c>
    </row>
    <row r="64" spans="2:34" ht="15" hidden="1" x14ac:dyDescent="0.2">
      <c r="B64" s="52">
        <f t="shared" si="6"/>
        <v>45775</v>
      </c>
      <c r="C64" s="42">
        <f>COUNTA('Ordering Form'!$C36:$AE36)</f>
        <v>0</v>
      </c>
      <c r="D64" s="42">
        <f t="shared" si="5"/>
        <v>0</v>
      </c>
      <c r="E64" s="42" cm="1">
        <f t="array" ref="E64">_xlfn.IFS(F64&gt;=10,5,F64&gt;=9,4,F64&gt;=8,4,F64&gt;=7,3,F64&gt;=6,3,F64&gt;=5,2,F64&gt;=4,2,F64&gt;=3,1,F64&gt;=2,1,F64&gt;=1,1,F64=0,0)</f>
        <v>0</v>
      </c>
      <c r="F64" s="42">
        <f t="shared" si="4"/>
        <v>0</v>
      </c>
      <c r="G64" s="42">
        <f>SUM('Ordering Form'!F36)</f>
        <v>0</v>
      </c>
      <c r="H64" s="42">
        <f>SUM('Ordering Form'!F36)</f>
        <v>0</v>
      </c>
      <c r="I64" s="42">
        <f>SUM('Ordering Form'!L36)</f>
        <v>0</v>
      </c>
      <c r="J64" s="42">
        <f>SUM('Ordering Form'!O36)</f>
        <v>0</v>
      </c>
      <c r="K64" s="42">
        <f>SUM('Ordering Form'!R36)</f>
        <v>0</v>
      </c>
      <c r="L64" s="42">
        <f>SUM('Ordering Form'!M36)</f>
        <v>0</v>
      </c>
      <c r="M64" s="42">
        <f>SUM('Ordering Form'!S36)</f>
        <v>0</v>
      </c>
      <c r="N64" s="42">
        <f>SUM('Ordering Form'!T36)</f>
        <v>0</v>
      </c>
      <c r="O64" s="42">
        <f>SUM('Ordering Form'!J36)</f>
        <v>0</v>
      </c>
      <c r="P64" s="42">
        <f>SUM('Ordering Form'!K36)</f>
        <v>0</v>
      </c>
      <c r="Q64" s="42">
        <f>SUM('Ordering Form'!N36)</f>
        <v>0</v>
      </c>
      <c r="R64" s="42">
        <f>SUM('Ordering Form'!V36)</f>
        <v>0</v>
      </c>
      <c r="S64" s="42">
        <f>SUM('Ordering Form'!AA36)</f>
        <v>0</v>
      </c>
      <c r="T64" s="42">
        <f>SUM('Ordering Form'!W36)</f>
        <v>0</v>
      </c>
      <c r="U64" s="42">
        <f>SUM('Ordering Form'!AB36)</f>
        <v>0</v>
      </c>
      <c r="V64" s="42">
        <f>SUM('Ordering Form'!Y36)</f>
        <v>0</v>
      </c>
      <c r="W64" s="42">
        <f>SUM('Ordering Form'!X36)</f>
        <v>0</v>
      </c>
      <c r="X64" s="42">
        <f>SUM('Ordering Form'!P36)</f>
        <v>0</v>
      </c>
      <c r="Y64" s="42">
        <f>SUM('Ordering Form'!Q36)</f>
        <v>0</v>
      </c>
      <c r="Z64" s="42">
        <f>SUM('Ordering Form'!D36)</f>
        <v>0</v>
      </c>
      <c r="AA64" s="42">
        <f>SUM('Ordering Form'!E36)</f>
        <v>0</v>
      </c>
      <c r="AB64" s="42">
        <f>SUM('Ordering Form'!G36)</f>
        <v>0</v>
      </c>
      <c r="AC64" s="42">
        <f>SUM('Ordering Form'!H36)</f>
        <v>0</v>
      </c>
      <c r="AD64" s="42">
        <f>SUM('Ordering Form'!I36)</f>
        <v>0</v>
      </c>
      <c r="AE64" s="42">
        <f>SUM('Ordering Form'!U36)</f>
        <v>0</v>
      </c>
      <c r="AF64" s="42">
        <f>SUM('Ordering Form'!Z36)</f>
        <v>0</v>
      </c>
      <c r="AG64" s="42">
        <f>SUM('Ordering Form'!AD36)</f>
        <v>0</v>
      </c>
      <c r="AH64" s="42">
        <f>SUM('Ordering Form'!AC36)</f>
        <v>0</v>
      </c>
    </row>
    <row r="65" spans="2:34" ht="15" hidden="1" x14ac:dyDescent="0.2">
      <c r="B65" s="52">
        <f t="shared" si="6"/>
        <v>45782</v>
      </c>
      <c r="C65" s="42">
        <f>COUNTA('Ordering Form'!$C37:$AE37)</f>
        <v>0</v>
      </c>
      <c r="D65" s="42">
        <f t="shared" si="5"/>
        <v>0</v>
      </c>
      <c r="E65" s="42" cm="1">
        <f t="array" ref="E65">_xlfn.IFS(F65&gt;=10,5,F65&gt;=9,4,F65&gt;=8,4,F65&gt;=7,3,F65&gt;=6,3,F65&gt;=5,2,F65&gt;=4,2,F65&gt;=3,1,F65&gt;=2,1,F65&gt;=1,1,F65=0,0)</f>
        <v>0</v>
      </c>
      <c r="F65" s="42">
        <f t="shared" si="4"/>
        <v>0</v>
      </c>
      <c r="G65" s="42">
        <f>SUM('Ordering Form'!F37)</f>
        <v>0</v>
      </c>
      <c r="H65" s="42">
        <f>SUM('Ordering Form'!F37)</f>
        <v>0</v>
      </c>
      <c r="I65" s="42">
        <f>SUM('Ordering Form'!L37)</f>
        <v>0</v>
      </c>
      <c r="J65" s="42">
        <f>SUM('Ordering Form'!O37)</f>
        <v>0</v>
      </c>
      <c r="K65" s="42">
        <f>SUM('Ordering Form'!R37)</f>
        <v>0</v>
      </c>
      <c r="L65" s="42">
        <f>SUM('Ordering Form'!M37)</f>
        <v>0</v>
      </c>
      <c r="M65" s="42">
        <f>SUM('Ordering Form'!S37)</f>
        <v>0</v>
      </c>
      <c r="N65" s="42">
        <f>SUM('Ordering Form'!T37)</f>
        <v>0</v>
      </c>
      <c r="O65" s="42">
        <f>SUM('Ordering Form'!J37)</f>
        <v>0</v>
      </c>
      <c r="P65" s="42">
        <f>SUM('Ordering Form'!K37)</f>
        <v>0</v>
      </c>
      <c r="Q65" s="42">
        <f>SUM('Ordering Form'!N37)</f>
        <v>0</v>
      </c>
      <c r="R65" s="42">
        <f>SUM('Ordering Form'!V37)</f>
        <v>0</v>
      </c>
      <c r="S65" s="42">
        <f>SUM('Ordering Form'!AA37)</f>
        <v>0</v>
      </c>
      <c r="T65" s="42">
        <f>SUM('Ordering Form'!W37)</f>
        <v>0</v>
      </c>
      <c r="U65" s="42">
        <f>SUM('Ordering Form'!AB37)</f>
        <v>0</v>
      </c>
      <c r="V65" s="42">
        <f>SUM('Ordering Form'!Y37)</f>
        <v>0</v>
      </c>
      <c r="W65" s="42">
        <f>SUM('Ordering Form'!X37)</f>
        <v>0</v>
      </c>
      <c r="X65" s="42">
        <f>SUM('Ordering Form'!P37)</f>
        <v>0</v>
      </c>
      <c r="Y65" s="42">
        <f>SUM('Ordering Form'!Q37)</f>
        <v>0</v>
      </c>
      <c r="Z65" s="42">
        <f>SUM('Ordering Form'!D37)</f>
        <v>0</v>
      </c>
      <c r="AA65" s="42">
        <f>SUM('Ordering Form'!E37)</f>
        <v>0</v>
      </c>
      <c r="AB65" s="42">
        <f>SUM('Ordering Form'!G37)</f>
        <v>0</v>
      </c>
      <c r="AC65" s="42">
        <f>SUM('Ordering Form'!H37)</f>
        <v>0</v>
      </c>
      <c r="AD65" s="42">
        <f>SUM('Ordering Form'!I37)</f>
        <v>0</v>
      </c>
      <c r="AE65" s="42">
        <f>SUM('Ordering Form'!U37)</f>
        <v>0</v>
      </c>
      <c r="AF65" s="42">
        <f>SUM('Ordering Form'!Z37)</f>
        <v>0</v>
      </c>
      <c r="AG65" s="42">
        <f>SUM('Ordering Form'!AD37)</f>
        <v>0</v>
      </c>
      <c r="AH65" s="42">
        <f>SUM('Ordering Form'!AC37)</f>
        <v>0</v>
      </c>
    </row>
    <row r="66" spans="2:34" ht="15" hidden="1" x14ac:dyDescent="0.2">
      <c r="B66" s="52">
        <f t="shared" si="6"/>
        <v>45789</v>
      </c>
      <c r="C66" s="42">
        <f>COUNTA('Ordering Form'!$C38:$AE38)</f>
        <v>0</v>
      </c>
      <c r="D66" s="42">
        <f t="shared" si="5"/>
        <v>0</v>
      </c>
      <c r="E66" s="42" cm="1">
        <f t="array" ref="E66">_xlfn.IFS(F66&gt;=10,5,F66&gt;=9,4,F66&gt;=8,4,F66&gt;=7,3,F66&gt;=6,3,F66&gt;=5,2,F66&gt;=4,2,F66&gt;=3,1,F66&gt;=2,1,F66&gt;=1,1,F66=0,0)</f>
        <v>0</v>
      </c>
      <c r="F66" s="42">
        <f t="shared" si="4"/>
        <v>0</v>
      </c>
      <c r="G66" s="42">
        <f>SUM('Ordering Form'!F38)</f>
        <v>0</v>
      </c>
      <c r="H66" s="42">
        <f>SUM('Ordering Form'!F38)</f>
        <v>0</v>
      </c>
      <c r="I66" s="42">
        <f>SUM('Ordering Form'!L38)</f>
        <v>0</v>
      </c>
      <c r="J66" s="42">
        <f>SUM('Ordering Form'!O38)</f>
        <v>0</v>
      </c>
      <c r="K66" s="42">
        <f>SUM('Ordering Form'!R38)</f>
        <v>0</v>
      </c>
      <c r="L66" s="42">
        <f>SUM('Ordering Form'!M38)</f>
        <v>0</v>
      </c>
      <c r="M66" s="42">
        <f>SUM('Ordering Form'!S38)</f>
        <v>0</v>
      </c>
      <c r="N66" s="42">
        <f>SUM('Ordering Form'!T38)</f>
        <v>0</v>
      </c>
      <c r="O66" s="42">
        <f>SUM('Ordering Form'!J38)</f>
        <v>0</v>
      </c>
      <c r="P66" s="42">
        <f>SUM('Ordering Form'!K38)</f>
        <v>0</v>
      </c>
      <c r="Q66" s="42">
        <f>SUM('Ordering Form'!N38)</f>
        <v>0</v>
      </c>
      <c r="R66" s="42">
        <f>SUM('Ordering Form'!V38)</f>
        <v>0</v>
      </c>
      <c r="S66" s="42">
        <f>SUM('Ordering Form'!AA38)</f>
        <v>0</v>
      </c>
      <c r="T66" s="42">
        <f>SUM('Ordering Form'!W38)</f>
        <v>0</v>
      </c>
      <c r="U66" s="42">
        <f>SUM('Ordering Form'!AB38)</f>
        <v>0</v>
      </c>
      <c r="V66" s="42">
        <f>SUM('Ordering Form'!Y38)</f>
        <v>0</v>
      </c>
      <c r="W66" s="42">
        <f>SUM('Ordering Form'!X38)</f>
        <v>0</v>
      </c>
      <c r="X66" s="42">
        <f>SUM('Ordering Form'!P38)</f>
        <v>0</v>
      </c>
      <c r="Y66" s="42">
        <f>SUM('Ordering Form'!Q38)</f>
        <v>0</v>
      </c>
      <c r="Z66" s="42">
        <f>SUM('Ordering Form'!D38)</f>
        <v>0</v>
      </c>
      <c r="AA66" s="42">
        <f>SUM('Ordering Form'!E38)</f>
        <v>0</v>
      </c>
      <c r="AB66" s="42">
        <f>SUM('Ordering Form'!G38)</f>
        <v>0</v>
      </c>
      <c r="AC66" s="42">
        <f>SUM('Ordering Form'!H38)</f>
        <v>0</v>
      </c>
      <c r="AD66" s="42">
        <f>SUM('Ordering Form'!I38)</f>
        <v>0</v>
      </c>
      <c r="AE66" s="42">
        <f>SUM('Ordering Form'!U38)</f>
        <v>0</v>
      </c>
      <c r="AF66" s="42">
        <f>SUM('Ordering Form'!Z38)</f>
        <v>0</v>
      </c>
      <c r="AG66" s="42">
        <f>SUM('Ordering Form'!AD38)</f>
        <v>0</v>
      </c>
      <c r="AH66" s="42">
        <f>SUM('Ordering Form'!AC38)</f>
        <v>0</v>
      </c>
    </row>
    <row r="67" spans="2:34" ht="15" hidden="1" x14ac:dyDescent="0.2">
      <c r="B67" s="52">
        <f t="shared" si="6"/>
        <v>45796</v>
      </c>
      <c r="C67" s="42">
        <f>COUNTA('Ordering Form'!$C39:$AE39)</f>
        <v>0</v>
      </c>
      <c r="D67" s="42">
        <f t="shared" si="5"/>
        <v>0</v>
      </c>
      <c r="E67" s="42" cm="1">
        <f t="array" ref="E67">_xlfn.IFS(F67&gt;=10,5,F67&gt;=9,4,F67&gt;=8,4,F67&gt;=7,3,F67&gt;=6,3,F67&gt;=5,2,F67&gt;=4,2,F67&gt;=3,1,F67&gt;=2,1,F67&gt;=1,1,F67=0,0)</f>
        <v>0</v>
      </c>
      <c r="F67" s="42">
        <f t="shared" si="4"/>
        <v>0</v>
      </c>
      <c r="G67" s="42">
        <f>SUM('Ordering Form'!F39)</f>
        <v>0</v>
      </c>
      <c r="H67" s="42">
        <f>SUM('Ordering Form'!F39)</f>
        <v>0</v>
      </c>
      <c r="I67" s="42">
        <f>SUM('Ordering Form'!L39)</f>
        <v>0</v>
      </c>
      <c r="J67" s="42">
        <f>SUM('Ordering Form'!O39)</f>
        <v>0</v>
      </c>
      <c r="K67" s="42">
        <f>SUM('Ordering Form'!R39)</f>
        <v>0</v>
      </c>
      <c r="L67" s="42">
        <f>SUM('Ordering Form'!M39)</f>
        <v>0</v>
      </c>
      <c r="M67" s="42">
        <f>SUM('Ordering Form'!S39)</f>
        <v>0</v>
      </c>
      <c r="N67" s="42">
        <f>SUM('Ordering Form'!T39)</f>
        <v>0</v>
      </c>
      <c r="O67" s="42">
        <f>SUM('Ordering Form'!J39)</f>
        <v>0</v>
      </c>
      <c r="P67" s="42">
        <f>SUM('Ordering Form'!K39)</f>
        <v>0</v>
      </c>
      <c r="Q67" s="42">
        <f>SUM('Ordering Form'!N39)</f>
        <v>0</v>
      </c>
      <c r="R67" s="42">
        <f>SUM('Ordering Form'!V39)</f>
        <v>0</v>
      </c>
      <c r="S67" s="42">
        <f>SUM('Ordering Form'!AA39)</f>
        <v>0</v>
      </c>
      <c r="T67" s="42">
        <f>SUM('Ordering Form'!W39)</f>
        <v>0</v>
      </c>
      <c r="U67" s="42">
        <f>SUM('Ordering Form'!AB39)</f>
        <v>0</v>
      </c>
      <c r="V67" s="42">
        <f>SUM('Ordering Form'!Y39)</f>
        <v>0</v>
      </c>
      <c r="W67" s="42">
        <f>SUM('Ordering Form'!X39)</f>
        <v>0</v>
      </c>
      <c r="X67" s="42">
        <f>SUM('Ordering Form'!P39)</f>
        <v>0</v>
      </c>
      <c r="Y67" s="42">
        <f>SUM('Ordering Form'!Q39)</f>
        <v>0</v>
      </c>
      <c r="Z67" s="42">
        <f>SUM('Ordering Form'!D39)</f>
        <v>0</v>
      </c>
      <c r="AA67" s="42">
        <f>SUM('Ordering Form'!E39)</f>
        <v>0</v>
      </c>
      <c r="AB67" s="42">
        <f>SUM('Ordering Form'!G39)</f>
        <v>0</v>
      </c>
      <c r="AC67" s="42">
        <f>SUM('Ordering Form'!H39)</f>
        <v>0</v>
      </c>
      <c r="AD67" s="42">
        <f>SUM('Ordering Form'!I39)</f>
        <v>0</v>
      </c>
      <c r="AE67" s="42">
        <f>SUM('Ordering Form'!U39)</f>
        <v>0</v>
      </c>
      <c r="AF67" s="42">
        <f>SUM('Ordering Form'!Z39)</f>
        <v>0</v>
      </c>
      <c r="AG67" s="42">
        <f>SUM('Ordering Form'!AD39)</f>
        <v>0</v>
      </c>
      <c r="AH67" s="42">
        <f>SUM('Ordering Form'!AC39)</f>
        <v>0</v>
      </c>
    </row>
    <row r="68" spans="2:34" ht="15" hidden="1" x14ac:dyDescent="0.2">
      <c r="B68" s="52">
        <f t="shared" si="6"/>
        <v>45803</v>
      </c>
      <c r="C68" s="42">
        <f>COUNTA('Ordering Form'!$C40:$AE40)</f>
        <v>0</v>
      </c>
      <c r="D68" s="42">
        <f t="shared" si="5"/>
        <v>0</v>
      </c>
      <c r="E68" s="42" cm="1">
        <f t="array" ref="E68">_xlfn.IFS(F68&gt;=10,5,F68&gt;=9,4,F68&gt;=8,4,F68&gt;=7,3,F68&gt;=6,3,F68&gt;=5,2,F68&gt;=4,2,F68&gt;=3,1,F68&gt;=2,1,F68&gt;=1,1,F68=0,0)</f>
        <v>0</v>
      </c>
      <c r="F68" s="42">
        <f t="shared" si="4"/>
        <v>0</v>
      </c>
      <c r="G68" s="42">
        <f>SUM('Ordering Form'!F40)</f>
        <v>0</v>
      </c>
      <c r="H68" s="42">
        <f>SUM('Ordering Form'!F40)</f>
        <v>0</v>
      </c>
      <c r="I68" s="42">
        <f>SUM('Ordering Form'!L40)</f>
        <v>0</v>
      </c>
      <c r="J68" s="42">
        <f>SUM('Ordering Form'!O40)</f>
        <v>0</v>
      </c>
      <c r="K68" s="42">
        <f>SUM('Ordering Form'!R40)</f>
        <v>0</v>
      </c>
      <c r="L68" s="42">
        <f>SUM('Ordering Form'!M40)</f>
        <v>0</v>
      </c>
      <c r="M68" s="42">
        <f>SUM('Ordering Form'!S40)</f>
        <v>0</v>
      </c>
      <c r="N68" s="42">
        <f>SUM('Ordering Form'!T40)</f>
        <v>0</v>
      </c>
      <c r="O68" s="42">
        <f>SUM('Ordering Form'!J40)</f>
        <v>0</v>
      </c>
      <c r="P68" s="42">
        <f>SUM('Ordering Form'!K40)</f>
        <v>0</v>
      </c>
      <c r="Q68" s="42">
        <f>SUM('Ordering Form'!N40)</f>
        <v>0</v>
      </c>
      <c r="R68" s="42">
        <f>SUM('Ordering Form'!V40)</f>
        <v>0</v>
      </c>
      <c r="S68" s="42">
        <f>SUM('Ordering Form'!AA40)</f>
        <v>0</v>
      </c>
      <c r="T68" s="42">
        <f>SUM('Ordering Form'!W40)</f>
        <v>0</v>
      </c>
      <c r="U68" s="42">
        <f>SUM('Ordering Form'!AB40)</f>
        <v>0</v>
      </c>
      <c r="V68" s="42">
        <f>SUM('Ordering Form'!Y40)</f>
        <v>0</v>
      </c>
      <c r="W68" s="42">
        <f>SUM('Ordering Form'!X40)</f>
        <v>0</v>
      </c>
      <c r="X68" s="42">
        <f>SUM('Ordering Form'!P40)</f>
        <v>0</v>
      </c>
      <c r="Y68" s="42">
        <f>SUM('Ordering Form'!Q40)</f>
        <v>0</v>
      </c>
      <c r="Z68" s="42">
        <f>SUM('Ordering Form'!D40)</f>
        <v>0</v>
      </c>
      <c r="AA68" s="42">
        <f>SUM('Ordering Form'!E40)</f>
        <v>0</v>
      </c>
      <c r="AB68" s="42">
        <f>SUM('Ordering Form'!G40)</f>
        <v>0</v>
      </c>
      <c r="AC68" s="42">
        <f>SUM('Ordering Form'!H40)</f>
        <v>0</v>
      </c>
      <c r="AD68" s="42">
        <f>SUM('Ordering Form'!I40)</f>
        <v>0</v>
      </c>
      <c r="AE68" s="42">
        <f>SUM('Ordering Form'!U40)</f>
        <v>0</v>
      </c>
      <c r="AF68" s="42">
        <f>SUM('Ordering Form'!Z40)</f>
        <v>0</v>
      </c>
      <c r="AG68" s="42">
        <f>SUM('Ordering Form'!AD40)</f>
        <v>0</v>
      </c>
      <c r="AH68" s="42">
        <f>SUM('Ordering Form'!AC40)</f>
        <v>0</v>
      </c>
    </row>
    <row r="69" spans="2:34" ht="15" hidden="1" x14ac:dyDescent="0.2">
      <c r="B69" s="52">
        <f t="shared" si="6"/>
        <v>45810</v>
      </c>
      <c r="C69" s="42">
        <f>COUNTA('Ordering Form'!$C41:$AE41)</f>
        <v>0</v>
      </c>
      <c r="D69" s="42">
        <f t="shared" si="5"/>
        <v>0</v>
      </c>
      <c r="E69" s="42" cm="1">
        <f t="array" ref="E69">_xlfn.IFS(F69&gt;=10,5,F69&gt;=9,4,F69&gt;=8,4,F69&gt;=7,3,F69&gt;=6,3,F69&gt;=5,2,F69&gt;=4,2,F69&gt;=3,1,F69&gt;=2,1,F69&gt;=1,1,F69=0,0)</f>
        <v>0</v>
      </c>
      <c r="F69" s="42">
        <f t="shared" si="4"/>
        <v>0</v>
      </c>
      <c r="G69" s="42">
        <f>SUM('Ordering Form'!F41)</f>
        <v>0</v>
      </c>
      <c r="H69" s="42">
        <f>SUM('Ordering Form'!F41)</f>
        <v>0</v>
      </c>
      <c r="I69" s="42">
        <f>SUM('Ordering Form'!L41)</f>
        <v>0</v>
      </c>
      <c r="J69" s="42">
        <f>SUM('Ordering Form'!O41)</f>
        <v>0</v>
      </c>
      <c r="K69" s="42">
        <f>SUM('Ordering Form'!R41)</f>
        <v>0</v>
      </c>
      <c r="L69" s="42">
        <f>SUM('Ordering Form'!M41)</f>
        <v>0</v>
      </c>
      <c r="M69" s="42">
        <f>SUM('Ordering Form'!S41)</f>
        <v>0</v>
      </c>
      <c r="N69" s="42">
        <f>SUM('Ordering Form'!T41)</f>
        <v>0</v>
      </c>
      <c r="O69" s="42">
        <f>SUM('Ordering Form'!J41)</f>
        <v>0</v>
      </c>
      <c r="P69" s="42">
        <f>SUM('Ordering Form'!K41)</f>
        <v>0</v>
      </c>
      <c r="Q69" s="42">
        <f>SUM('Ordering Form'!N41)</f>
        <v>0</v>
      </c>
      <c r="R69" s="42">
        <f>SUM('Ordering Form'!V41)</f>
        <v>0</v>
      </c>
      <c r="S69" s="42">
        <f>SUM('Ordering Form'!AA41)</f>
        <v>0</v>
      </c>
      <c r="T69" s="42">
        <f>SUM('Ordering Form'!W41)</f>
        <v>0</v>
      </c>
      <c r="U69" s="42">
        <f>SUM('Ordering Form'!AB41)</f>
        <v>0</v>
      </c>
      <c r="V69" s="42">
        <f>SUM('Ordering Form'!Y41)</f>
        <v>0</v>
      </c>
      <c r="W69" s="42">
        <f>SUM('Ordering Form'!X41)</f>
        <v>0</v>
      </c>
      <c r="X69" s="42">
        <f>SUM('Ordering Form'!P41)</f>
        <v>0</v>
      </c>
      <c r="Y69" s="42">
        <f>SUM('Ordering Form'!Q41)</f>
        <v>0</v>
      </c>
      <c r="Z69" s="42">
        <f>SUM('Ordering Form'!D41)</f>
        <v>0</v>
      </c>
      <c r="AA69" s="42">
        <f>SUM('Ordering Form'!E41)</f>
        <v>0</v>
      </c>
      <c r="AB69" s="42">
        <f>SUM('Ordering Form'!G41)</f>
        <v>0</v>
      </c>
      <c r="AC69" s="42">
        <f>SUM('Ordering Form'!H41)</f>
        <v>0</v>
      </c>
      <c r="AD69" s="42">
        <f>SUM('Ordering Form'!I41)</f>
        <v>0</v>
      </c>
      <c r="AE69" s="42">
        <f>SUM('Ordering Form'!U41)</f>
        <v>0</v>
      </c>
      <c r="AF69" s="42">
        <f>SUM('Ordering Form'!Z41)</f>
        <v>0</v>
      </c>
      <c r="AG69" s="42">
        <f>SUM('Ordering Form'!AD41)</f>
        <v>0</v>
      </c>
      <c r="AH69" s="42">
        <f>SUM('Ordering Form'!AC41)</f>
        <v>0</v>
      </c>
    </row>
    <row r="70" spans="2:34" ht="15" hidden="1" x14ac:dyDescent="0.2">
      <c r="B70" s="52">
        <f t="shared" si="6"/>
        <v>45817</v>
      </c>
      <c r="C70" s="42">
        <f>COUNTA('Ordering Form'!$C42:$AE42)</f>
        <v>0</v>
      </c>
      <c r="D70" s="42">
        <f t="shared" si="5"/>
        <v>0</v>
      </c>
      <c r="E70" s="42" cm="1">
        <f t="array" ref="E70">_xlfn.IFS(F70&gt;=10,5,F70&gt;=9,4,F70&gt;=8,4,F70&gt;=7,3,F70&gt;=6,3,F70&gt;=5,2,F70&gt;=4,2,F70&gt;=3,1,F70&gt;=2,1,F70&gt;=1,1,F70=0,0)</f>
        <v>0</v>
      </c>
      <c r="F70" s="42">
        <f t="shared" si="4"/>
        <v>0</v>
      </c>
      <c r="G70" s="42">
        <f>SUM('Ordering Form'!F42)</f>
        <v>0</v>
      </c>
      <c r="H70" s="42">
        <f>SUM('Ordering Form'!F42)</f>
        <v>0</v>
      </c>
      <c r="I70" s="42">
        <f>SUM('Ordering Form'!L42)</f>
        <v>0</v>
      </c>
      <c r="J70" s="42">
        <f>SUM('Ordering Form'!O42)</f>
        <v>0</v>
      </c>
      <c r="K70" s="42">
        <f>SUM('Ordering Form'!R42)</f>
        <v>0</v>
      </c>
      <c r="L70" s="42">
        <f>SUM('Ordering Form'!M42)</f>
        <v>0</v>
      </c>
      <c r="M70" s="42">
        <f>SUM('Ordering Form'!S42)</f>
        <v>0</v>
      </c>
      <c r="N70" s="42">
        <f>SUM('Ordering Form'!T42)</f>
        <v>0</v>
      </c>
      <c r="O70" s="42">
        <f>SUM('Ordering Form'!J42)</f>
        <v>0</v>
      </c>
      <c r="P70" s="42">
        <f>SUM('Ordering Form'!K42)</f>
        <v>0</v>
      </c>
      <c r="Q70" s="42">
        <f>SUM('Ordering Form'!N42)</f>
        <v>0</v>
      </c>
      <c r="R70" s="42">
        <f>SUM('Ordering Form'!V42)</f>
        <v>0</v>
      </c>
      <c r="S70" s="42">
        <f>SUM('Ordering Form'!AA42)</f>
        <v>0</v>
      </c>
      <c r="T70" s="42">
        <f>SUM('Ordering Form'!W42)</f>
        <v>0</v>
      </c>
      <c r="U70" s="42">
        <f>SUM('Ordering Form'!AB42)</f>
        <v>0</v>
      </c>
      <c r="V70" s="42">
        <f>SUM('Ordering Form'!Y42)</f>
        <v>0</v>
      </c>
      <c r="W70" s="42">
        <f>SUM('Ordering Form'!X42)</f>
        <v>0</v>
      </c>
      <c r="X70" s="42">
        <f>SUM('Ordering Form'!P42)</f>
        <v>0</v>
      </c>
      <c r="Y70" s="42">
        <f>SUM('Ordering Form'!Q42)</f>
        <v>0</v>
      </c>
      <c r="Z70" s="42">
        <f>SUM('Ordering Form'!D42)</f>
        <v>0</v>
      </c>
      <c r="AA70" s="42">
        <f>SUM('Ordering Form'!E42)</f>
        <v>0</v>
      </c>
      <c r="AB70" s="42">
        <f>SUM('Ordering Form'!G42)</f>
        <v>0</v>
      </c>
      <c r="AC70" s="42">
        <f>SUM('Ordering Form'!H42)</f>
        <v>0</v>
      </c>
      <c r="AD70" s="42">
        <f>SUM('Ordering Form'!I42)</f>
        <v>0</v>
      </c>
      <c r="AE70" s="42">
        <f>SUM('Ordering Form'!U42)</f>
        <v>0</v>
      </c>
      <c r="AF70" s="42">
        <f>SUM('Ordering Form'!Z42)</f>
        <v>0</v>
      </c>
      <c r="AG70" s="42">
        <f>SUM('Ordering Form'!AD42)</f>
        <v>0</v>
      </c>
      <c r="AH70" s="42">
        <f>SUM('Ordering Form'!AC42)</f>
        <v>0</v>
      </c>
    </row>
    <row r="71" spans="2:34" ht="15" hidden="1" x14ac:dyDescent="0.2">
      <c r="B71" s="52">
        <f t="shared" si="6"/>
        <v>45824</v>
      </c>
      <c r="C71" s="42">
        <f>COUNTA('Ordering Form'!$C43:$AE43)</f>
        <v>0</v>
      </c>
      <c r="D71" s="42">
        <f t="shared" si="5"/>
        <v>0</v>
      </c>
      <c r="E71" s="42" cm="1">
        <f t="array" ref="E71">_xlfn.IFS(F71&gt;=10,5,F71&gt;=9,4,F71&gt;=8,4,F71&gt;=7,3,F71&gt;=6,3,F71&gt;=5,2,F71&gt;=4,2,F71&gt;=3,1,F71&gt;=2,1,F71&gt;=1,1,F71=0,0)</f>
        <v>0</v>
      </c>
      <c r="F71" s="42">
        <f t="shared" si="4"/>
        <v>0</v>
      </c>
      <c r="G71" s="42">
        <f>SUM('Ordering Form'!F43)</f>
        <v>0</v>
      </c>
      <c r="H71" s="42">
        <f>SUM('Ordering Form'!F43)</f>
        <v>0</v>
      </c>
      <c r="I71" s="42">
        <f>SUM('Ordering Form'!L43)</f>
        <v>0</v>
      </c>
      <c r="J71" s="42">
        <f>SUM('Ordering Form'!O43)</f>
        <v>0</v>
      </c>
      <c r="K71" s="42">
        <f>SUM('Ordering Form'!R43)</f>
        <v>0</v>
      </c>
      <c r="L71" s="42">
        <f>SUM('Ordering Form'!M43)</f>
        <v>0</v>
      </c>
      <c r="M71" s="42">
        <f>SUM('Ordering Form'!S43)</f>
        <v>0</v>
      </c>
      <c r="N71" s="42">
        <f>SUM('Ordering Form'!T43)</f>
        <v>0</v>
      </c>
      <c r="O71" s="42">
        <f>SUM('Ordering Form'!J43)</f>
        <v>0</v>
      </c>
      <c r="P71" s="42">
        <f>SUM('Ordering Form'!K43)</f>
        <v>0</v>
      </c>
      <c r="Q71" s="42">
        <f>SUM('Ordering Form'!N43)</f>
        <v>0</v>
      </c>
      <c r="R71" s="42">
        <f>SUM('Ordering Form'!V43)</f>
        <v>0</v>
      </c>
      <c r="S71" s="42">
        <f>SUM('Ordering Form'!AA43)</f>
        <v>0</v>
      </c>
      <c r="T71" s="42">
        <f>SUM('Ordering Form'!W43)</f>
        <v>0</v>
      </c>
      <c r="U71" s="42">
        <f>SUM('Ordering Form'!AB43)</f>
        <v>0</v>
      </c>
      <c r="V71" s="42">
        <f>SUM('Ordering Form'!Y43)</f>
        <v>0</v>
      </c>
      <c r="W71" s="42">
        <f>SUM('Ordering Form'!X43)</f>
        <v>0</v>
      </c>
      <c r="X71" s="42">
        <f>SUM('Ordering Form'!P43)</f>
        <v>0</v>
      </c>
      <c r="Y71" s="42">
        <f>SUM('Ordering Form'!Q43)</f>
        <v>0</v>
      </c>
      <c r="Z71" s="42">
        <f>SUM('Ordering Form'!D43)</f>
        <v>0</v>
      </c>
      <c r="AA71" s="42">
        <f>SUM('Ordering Form'!E43)</f>
        <v>0</v>
      </c>
      <c r="AB71" s="42">
        <f>SUM('Ordering Form'!G43)</f>
        <v>0</v>
      </c>
      <c r="AC71" s="42">
        <f>SUM('Ordering Form'!H43)</f>
        <v>0</v>
      </c>
      <c r="AD71" s="42">
        <f>SUM('Ordering Form'!I43)</f>
        <v>0</v>
      </c>
      <c r="AE71" s="42">
        <f>SUM('Ordering Form'!U43)</f>
        <v>0</v>
      </c>
      <c r="AF71" s="42">
        <f>SUM('Ordering Form'!Z43)</f>
        <v>0</v>
      </c>
      <c r="AG71" s="42">
        <f>SUM('Ordering Form'!AD43)</f>
        <v>0</v>
      </c>
      <c r="AH71" s="42">
        <f>SUM('Ordering Form'!AC43)</f>
        <v>0</v>
      </c>
    </row>
    <row r="72" spans="2:34" ht="15" hidden="1" x14ac:dyDescent="0.2">
      <c r="B72" s="52">
        <f t="shared" si="6"/>
        <v>45831</v>
      </c>
      <c r="C72" s="42">
        <f>COUNTA('Ordering Form'!$C44:$AE44)</f>
        <v>0</v>
      </c>
      <c r="D72" s="42">
        <f t="shared" si="5"/>
        <v>0</v>
      </c>
      <c r="E72" s="42" cm="1">
        <f t="array" ref="E72">_xlfn.IFS(F72&gt;=10,5,F72&gt;=9,4,F72&gt;=8,4,F72&gt;=7,3,F72&gt;=6,3,F72&gt;=5,2,F72&gt;=4,2,F72&gt;=3,1,F72&gt;=2,1,F72&gt;=1,1,F72=0,0)</f>
        <v>0</v>
      </c>
      <c r="F72" s="42">
        <f t="shared" si="4"/>
        <v>0</v>
      </c>
      <c r="G72" s="42">
        <f>SUM('Ordering Form'!F44)</f>
        <v>0</v>
      </c>
      <c r="H72" s="42">
        <f>SUM('Ordering Form'!F44)</f>
        <v>0</v>
      </c>
      <c r="I72" s="42">
        <f>SUM('Ordering Form'!L44)</f>
        <v>0</v>
      </c>
      <c r="J72" s="42">
        <f>SUM('Ordering Form'!O44)</f>
        <v>0</v>
      </c>
      <c r="K72" s="42">
        <f>SUM('Ordering Form'!R44)</f>
        <v>0</v>
      </c>
      <c r="L72" s="42">
        <f>SUM('Ordering Form'!M44)</f>
        <v>0</v>
      </c>
      <c r="M72" s="42">
        <f>SUM('Ordering Form'!S44)</f>
        <v>0</v>
      </c>
      <c r="N72" s="42">
        <f>SUM('Ordering Form'!T44)</f>
        <v>0</v>
      </c>
      <c r="O72" s="42">
        <f>SUM('Ordering Form'!J44)</f>
        <v>0</v>
      </c>
      <c r="P72" s="42">
        <f>SUM('Ordering Form'!K44)</f>
        <v>0</v>
      </c>
      <c r="Q72" s="42">
        <f>SUM('Ordering Form'!N44)</f>
        <v>0</v>
      </c>
      <c r="R72" s="42">
        <f>SUM('Ordering Form'!V44)</f>
        <v>0</v>
      </c>
      <c r="S72" s="42">
        <f>SUM('Ordering Form'!AA44)</f>
        <v>0</v>
      </c>
      <c r="T72" s="42">
        <f>SUM('Ordering Form'!W44)</f>
        <v>0</v>
      </c>
      <c r="U72" s="42">
        <f>SUM('Ordering Form'!AB44)</f>
        <v>0</v>
      </c>
      <c r="V72" s="42">
        <f>SUM('Ordering Form'!Y44)</f>
        <v>0</v>
      </c>
      <c r="W72" s="42">
        <f>SUM('Ordering Form'!X44)</f>
        <v>0</v>
      </c>
      <c r="X72" s="42">
        <f>SUM('Ordering Form'!P44)</f>
        <v>0</v>
      </c>
      <c r="Y72" s="42">
        <f>SUM('Ordering Form'!Q44)</f>
        <v>0</v>
      </c>
      <c r="Z72" s="42">
        <f>SUM('Ordering Form'!D44)</f>
        <v>0</v>
      </c>
      <c r="AA72" s="42">
        <f>SUM('Ordering Form'!E44)</f>
        <v>0</v>
      </c>
      <c r="AB72" s="42">
        <f>SUM('Ordering Form'!G44)</f>
        <v>0</v>
      </c>
      <c r="AC72" s="42">
        <f>SUM('Ordering Form'!H44)</f>
        <v>0</v>
      </c>
      <c r="AD72" s="42">
        <f>SUM('Ordering Form'!I44)</f>
        <v>0</v>
      </c>
      <c r="AE72" s="42">
        <f>SUM('Ordering Form'!U44)</f>
        <v>0</v>
      </c>
      <c r="AF72" s="42">
        <f>SUM('Ordering Form'!Z44)</f>
        <v>0</v>
      </c>
      <c r="AG72" s="42">
        <f>SUM('Ordering Form'!AD44)</f>
        <v>0</v>
      </c>
      <c r="AH72" s="42">
        <f>SUM('Ordering Form'!AC44)</f>
        <v>0</v>
      </c>
    </row>
    <row r="73" spans="2:34" ht="15" hidden="1" x14ac:dyDescent="0.2">
      <c r="B73" s="52">
        <f t="shared" si="6"/>
        <v>45838</v>
      </c>
      <c r="C73" s="42">
        <f>COUNTA('Ordering Form'!$C48:$AE48)</f>
        <v>0</v>
      </c>
      <c r="D73" s="42">
        <f t="shared" si="5"/>
        <v>0</v>
      </c>
      <c r="E73" s="42" cm="1">
        <f t="array" ref="E73">_xlfn.IFS(F73&gt;=10,5,F73&gt;=9,4,F73&gt;=8,4,F73&gt;=7,3,F73&gt;=6,3,F73&gt;=5,2,F73&gt;=4,2,F73&gt;=3,1,F73&gt;=2,1,F73&gt;=1,1,F73=0,0)</f>
        <v>0</v>
      </c>
      <c r="F73" s="42">
        <f t="shared" si="4"/>
        <v>0</v>
      </c>
      <c r="G73" s="42">
        <f>SUM('Ordering Form'!F48)</f>
        <v>0</v>
      </c>
      <c r="H73" s="42">
        <f>SUM('Ordering Form'!F45)</f>
        <v>0</v>
      </c>
      <c r="I73" s="42">
        <f>SUM('Ordering Form'!L48)</f>
        <v>0</v>
      </c>
      <c r="J73" s="42">
        <f>SUM('Ordering Form'!O48)</f>
        <v>0</v>
      </c>
      <c r="K73" s="42">
        <f>SUM('Ordering Form'!R48)</f>
        <v>0</v>
      </c>
      <c r="L73" s="42">
        <f>SUM('Ordering Form'!M48)</f>
        <v>0</v>
      </c>
      <c r="M73" s="42">
        <f>SUM('Ordering Form'!S48)</f>
        <v>0</v>
      </c>
      <c r="N73" s="42">
        <f>SUM('Ordering Form'!T48)</f>
        <v>0</v>
      </c>
      <c r="O73" s="42">
        <f>SUM('Ordering Form'!J48)</f>
        <v>0</v>
      </c>
      <c r="P73" s="42">
        <f>SUM('Ordering Form'!K48)</f>
        <v>0</v>
      </c>
      <c r="Q73" s="42">
        <f>SUM('Ordering Form'!N48)</f>
        <v>0</v>
      </c>
      <c r="R73" s="42">
        <f>SUM('Ordering Form'!V48)</f>
        <v>0</v>
      </c>
      <c r="S73" s="42">
        <f>SUM('Ordering Form'!AA48)</f>
        <v>0</v>
      </c>
      <c r="T73" s="42">
        <f>SUM('Ordering Form'!W48)</f>
        <v>0</v>
      </c>
      <c r="U73" s="42">
        <f>SUM('Ordering Form'!AB48)</f>
        <v>0</v>
      </c>
      <c r="V73" s="42">
        <f>SUM('Ordering Form'!Y48)</f>
        <v>0</v>
      </c>
      <c r="W73" s="42">
        <f>SUM('Ordering Form'!X48)</f>
        <v>0</v>
      </c>
      <c r="X73" s="42">
        <f>SUM('Ordering Form'!P48)</f>
        <v>0</v>
      </c>
      <c r="Y73" s="42">
        <f>SUM('Ordering Form'!Q48)</f>
        <v>0</v>
      </c>
      <c r="Z73" s="42">
        <f>SUM('Ordering Form'!D48)</f>
        <v>0</v>
      </c>
      <c r="AA73" s="42">
        <f>SUM('Ordering Form'!E48)</f>
        <v>0</v>
      </c>
      <c r="AB73" s="42">
        <f>SUM('Ordering Form'!G48)</f>
        <v>0</v>
      </c>
      <c r="AC73" s="42">
        <f>SUM('Ordering Form'!H48)</f>
        <v>0</v>
      </c>
      <c r="AD73" s="42">
        <f>SUM('Ordering Form'!I48)</f>
        <v>0</v>
      </c>
      <c r="AE73" s="42">
        <f>SUM('Ordering Form'!U48)</f>
        <v>0</v>
      </c>
      <c r="AF73" s="42">
        <f>SUM('Ordering Form'!Z48)</f>
        <v>0</v>
      </c>
      <c r="AG73" s="42">
        <f>SUM('Ordering Form'!AD48)</f>
        <v>0</v>
      </c>
      <c r="AH73" s="42">
        <f>SUM('Ordering Form'!AC48)</f>
        <v>0</v>
      </c>
    </row>
    <row r="74" spans="2:34" ht="15" hidden="1" x14ac:dyDescent="0.2">
      <c r="B74" s="52">
        <f t="shared" si="6"/>
        <v>45845</v>
      </c>
      <c r="C74" s="42">
        <f>COUNTA('Ordering Form'!$C49:$AE49)</f>
        <v>0</v>
      </c>
      <c r="D74" s="42">
        <f t="shared" si="5"/>
        <v>0</v>
      </c>
      <c r="E74" s="42" cm="1">
        <f t="array" ref="E74">_xlfn.IFS(F74&gt;=10,5,F74&gt;=9,4,F74&gt;=8,4,F74&gt;=7,3,F74&gt;=6,3,F74&gt;=5,2,F74&gt;=4,2,F74&gt;=3,1,F74&gt;=2,1,F74&gt;=1,1,F74=0,0)</f>
        <v>0</v>
      </c>
      <c r="F74" s="42">
        <f t="shared" si="4"/>
        <v>0</v>
      </c>
      <c r="G74" s="42">
        <f>SUM('Ordering Form'!F49)</f>
        <v>0</v>
      </c>
      <c r="H74" s="42">
        <f>SUM('Ordering Form'!F46)</f>
        <v>0</v>
      </c>
      <c r="I74" s="42">
        <f>SUM('Ordering Form'!L49)</f>
        <v>0</v>
      </c>
      <c r="J74" s="42">
        <f>SUM('Ordering Form'!O49)</f>
        <v>0</v>
      </c>
      <c r="K74" s="42">
        <f>SUM('Ordering Form'!R49)</f>
        <v>0</v>
      </c>
      <c r="L74" s="42">
        <f>SUM('Ordering Form'!M49)</f>
        <v>0</v>
      </c>
      <c r="M74" s="42">
        <f>SUM('Ordering Form'!S49)</f>
        <v>0</v>
      </c>
      <c r="N74" s="42">
        <f>SUM('Ordering Form'!T49)</f>
        <v>0</v>
      </c>
      <c r="O74" s="42">
        <f>SUM('Ordering Form'!J49)</f>
        <v>0</v>
      </c>
      <c r="P74" s="42">
        <f>SUM('Ordering Form'!K49)</f>
        <v>0</v>
      </c>
      <c r="Q74" s="42">
        <f>SUM('Ordering Form'!N49)</f>
        <v>0</v>
      </c>
      <c r="R74" s="42">
        <f>SUM('Ordering Form'!V49)</f>
        <v>0</v>
      </c>
      <c r="S74" s="42">
        <f>SUM('Ordering Form'!AA49)</f>
        <v>0</v>
      </c>
      <c r="T74" s="42">
        <f>SUM('Ordering Form'!W49)</f>
        <v>0</v>
      </c>
      <c r="U74" s="42">
        <f>SUM('Ordering Form'!AB49)</f>
        <v>0</v>
      </c>
      <c r="V74" s="42">
        <f>SUM('Ordering Form'!Y49)</f>
        <v>0</v>
      </c>
      <c r="W74" s="42">
        <f>SUM('Ordering Form'!X49)</f>
        <v>0</v>
      </c>
      <c r="X74" s="42">
        <f>SUM('Ordering Form'!P49)</f>
        <v>0</v>
      </c>
      <c r="Y74" s="42">
        <f>SUM('Ordering Form'!Q49)</f>
        <v>0</v>
      </c>
      <c r="Z74" s="42">
        <f>SUM('Ordering Form'!D49)</f>
        <v>0</v>
      </c>
      <c r="AA74" s="42">
        <f>SUM('Ordering Form'!E49)</f>
        <v>0</v>
      </c>
      <c r="AB74" s="42">
        <f>SUM('Ordering Form'!G49)</f>
        <v>0</v>
      </c>
      <c r="AC74" s="42">
        <f>SUM('Ordering Form'!H49)</f>
        <v>0</v>
      </c>
      <c r="AD74" s="42">
        <f>SUM('Ordering Form'!I49)</f>
        <v>0</v>
      </c>
      <c r="AE74" s="42">
        <f>SUM('Ordering Form'!U49)</f>
        <v>0</v>
      </c>
      <c r="AF74" s="42">
        <f>SUM('Ordering Form'!Z49)</f>
        <v>0</v>
      </c>
      <c r="AG74" s="42">
        <f>SUM('Ordering Form'!AD49)</f>
        <v>0</v>
      </c>
      <c r="AH74" s="42">
        <f>SUM('Ordering Form'!AC49)</f>
        <v>0</v>
      </c>
    </row>
    <row r="75" spans="2:34" ht="15" hidden="1" x14ac:dyDescent="0.2">
      <c r="B75" s="52">
        <f t="shared" si="6"/>
        <v>45852</v>
      </c>
      <c r="C75" s="42">
        <f>COUNTA('Ordering Form'!$C50:$AE50)</f>
        <v>0</v>
      </c>
      <c r="D75" s="42">
        <f t="shared" si="5"/>
        <v>0</v>
      </c>
      <c r="E75" s="42" cm="1">
        <f t="array" ref="E75">_xlfn.IFS(F75&gt;=10,5,F75&gt;=9,4,F75&gt;=8,4,F75&gt;=7,3,F75&gt;=6,3,F75&gt;=5,2,F75&gt;=4,2,F75&gt;=3,1,F75&gt;=2,1,F75&gt;=1,1,F75=0,0)</f>
        <v>0</v>
      </c>
      <c r="F75" s="42">
        <f t="shared" si="4"/>
        <v>0</v>
      </c>
      <c r="G75" s="42">
        <f>SUM('Ordering Form'!F50)</f>
        <v>0</v>
      </c>
      <c r="H75" s="42">
        <f>SUM('Ordering Form'!F47)</f>
        <v>0</v>
      </c>
      <c r="I75" s="42">
        <f>SUM('Ordering Form'!L50)</f>
        <v>0</v>
      </c>
      <c r="J75" s="42">
        <f>SUM('Ordering Form'!O50)</f>
        <v>0</v>
      </c>
      <c r="K75" s="42">
        <f>SUM('Ordering Form'!R50)</f>
        <v>0</v>
      </c>
      <c r="L75" s="42">
        <f>SUM('Ordering Form'!M50)</f>
        <v>0</v>
      </c>
      <c r="M75" s="42">
        <f>SUM('Ordering Form'!S50)</f>
        <v>0</v>
      </c>
      <c r="N75" s="42">
        <f>SUM('Ordering Form'!T50)</f>
        <v>0</v>
      </c>
      <c r="O75" s="42">
        <f>SUM('Ordering Form'!J50)</f>
        <v>0</v>
      </c>
      <c r="P75" s="42">
        <f>SUM('Ordering Form'!K50)</f>
        <v>0</v>
      </c>
      <c r="Q75" s="42">
        <f>SUM('Ordering Form'!N50)</f>
        <v>0</v>
      </c>
      <c r="R75" s="42">
        <f>SUM('Ordering Form'!V50)</f>
        <v>0</v>
      </c>
      <c r="S75" s="42">
        <f>SUM('Ordering Form'!AA50)</f>
        <v>0</v>
      </c>
      <c r="T75" s="42">
        <f>SUM('Ordering Form'!W50)</f>
        <v>0</v>
      </c>
      <c r="U75" s="42">
        <f>SUM('Ordering Form'!AB50)</f>
        <v>0</v>
      </c>
      <c r="V75" s="42">
        <f>SUM('Ordering Form'!Y50)</f>
        <v>0</v>
      </c>
      <c r="W75" s="42">
        <f>SUM('Ordering Form'!X50)</f>
        <v>0</v>
      </c>
      <c r="X75" s="42">
        <f>SUM('Ordering Form'!P50)</f>
        <v>0</v>
      </c>
      <c r="Y75" s="42">
        <f>SUM('Ordering Form'!Q50)</f>
        <v>0</v>
      </c>
      <c r="Z75" s="42">
        <f>SUM('Ordering Form'!D50)</f>
        <v>0</v>
      </c>
      <c r="AA75" s="42">
        <f>SUM('Ordering Form'!E50)</f>
        <v>0</v>
      </c>
      <c r="AB75" s="42">
        <f>SUM('Ordering Form'!G50)</f>
        <v>0</v>
      </c>
      <c r="AC75" s="42">
        <f>SUM('Ordering Form'!H50)</f>
        <v>0</v>
      </c>
      <c r="AD75" s="42">
        <f>SUM('Ordering Form'!I50)</f>
        <v>0</v>
      </c>
      <c r="AE75" s="42">
        <f>SUM('Ordering Form'!U50)</f>
        <v>0</v>
      </c>
      <c r="AF75" s="42">
        <f>SUM('Ordering Form'!Z50)</f>
        <v>0</v>
      </c>
      <c r="AG75" s="42">
        <f>SUM('Ordering Form'!AD50)</f>
        <v>0</v>
      </c>
      <c r="AH75" s="42">
        <f>SUM('Ordering Form'!AC50)</f>
        <v>0</v>
      </c>
    </row>
    <row r="76" spans="2:34" ht="15" hidden="1" x14ac:dyDescent="0.2">
      <c r="B76" s="52">
        <f t="shared" si="6"/>
        <v>45859</v>
      </c>
      <c r="C76" s="42">
        <f>COUNTA('Ordering Form'!$C51:$AE51)</f>
        <v>0</v>
      </c>
      <c r="D76" s="42">
        <f t="shared" si="5"/>
        <v>0</v>
      </c>
      <c r="E76" s="42" cm="1">
        <f t="array" ref="E76">_xlfn.IFS(F76&gt;=10,5,F76&gt;=9,4,F76&gt;=8,4,F76&gt;=7,3,F76&gt;=6,3,F76&gt;=5,2,F76&gt;=4,2,F76&gt;=3,1,F76&gt;=2,1,F76&gt;=1,1,F76=0,0)</f>
        <v>0</v>
      </c>
      <c r="F76" s="42">
        <f t="shared" si="4"/>
        <v>0</v>
      </c>
      <c r="G76" s="42">
        <f>SUM('Ordering Form'!F51)</f>
        <v>0</v>
      </c>
      <c r="H76" s="42">
        <f>SUM('Ordering Form'!F48)</f>
        <v>0</v>
      </c>
      <c r="I76" s="42">
        <f>SUM('Ordering Form'!L51)</f>
        <v>0</v>
      </c>
      <c r="J76" s="42">
        <f>SUM('Ordering Form'!O51)</f>
        <v>0</v>
      </c>
      <c r="K76" s="42">
        <f>SUM('Ordering Form'!R51)</f>
        <v>0</v>
      </c>
      <c r="L76" s="42">
        <f>SUM('Ordering Form'!M51)</f>
        <v>0</v>
      </c>
      <c r="M76" s="42">
        <f>SUM('Ordering Form'!S51)</f>
        <v>0</v>
      </c>
      <c r="N76" s="42">
        <f>SUM('Ordering Form'!T51)</f>
        <v>0</v>
      </c>
      <c r="O76" s="42">
        <f>SUM('Ordering Form'!J51)</f>
        <v>0</v>
      </c>
      <c r="P76" s="42">
        <f>SUM('Ordering Form'!K51)</f>
        <v>0</v>
      </c>
      <c r="Q76" s="42">
        <f>SUM('Ordering Form'!N51)</f>
        <v>0</v>
      </c>
      <c r="R76" s="42">
        <f>SUM('Ordering Form'!V51)</f>
        <v>0</v>
      </c>
      <c r="S76" s="42">
        <f>SUM('Ordering Form'!AA51)</f>
        <v>0</v>
      </c>
      <c r="T76" s="42">
        <f>SUM('Ordering Form'!W51)</f>
        <v>0</v>
      </c>
      <c r="U76" s="42">
        <f>SUM('Ordering Form'!AB51)</f>
        <v>0</v>
      </c>
      <c r="V76" s="42">
        <f>SUM('Ordering Form'!Y51)</f>
        <v>0</v>
      </c>
      <c r="W76" s="42">
        <f>SUM('Ordering Form'!X51)</f>
        <v>0</v>
      </c>
      <c r="X76" s="42">
        <f>SUM('Ordering Form'!P51)</f>
        <v>0</v>
      </c>
      <c r="Y76" s="42">
        <f>SUM('Ordering Form'!Q51)</f>
        <v>0</v>
      </c>
      <c r="Z76" s="42">
        <f>SUM('Ordering Form'!D51)</f>
        <v>0</v>
      </c>
      <c r="AA76" s="42">
        <f>SUM('Ordering Form'!E51)</f>
        <v>0</v>
      </c>
      <c r="AB76" s="42">
        <f>SUM('Ordering Form'!G51)</f>
        <v>0</v>
      </c>
      <c r="AC76" s="42">
        <f>SUM('Ordering Form'!H51)</f>
        <v>0</v>
      </c>
      <c r="AD76" s="42">
        <f>SUM('Ordering Form'!I51)</f>
        <v>0</v>
      </c>
      <c r="AE76" s="42">
        <f>SUM('Ordering Form'!U51)</f>
        <v>0</v>
      </c>
      <c r="AF76" s="42">
        <f>SUM('Ordering Form'!Z51)</f>
        <v>0</v>
      </c>
      <c r="AG76" s="42">
        <f>SUM('Ordering Form'!AD51)</f>
        <v>0</v>
      </c>
      <c r="AH76" s="42">
        <f>SUM('Ordering Form'!AC51)</f>
        <v>0</v>
      </c>
    </row>
    <row r="77" spans="2:34" ht="15" hidden="1" x14ac:dyDescent="0.2">
      <c r="B77" s="52">
        <f t="shared" si="6"/>
        <v>45866</v>
      </c>
      <c r="C77" s="42">
        <f>COUNTA('Ordering Form'!$C52:$AE52)</f>
        <v>0</v>
      </c>
      <c r="D77" s="42">
        <f t="shared" si="5"/>
        <v>0</v>
      </c>
      <c r="E77" s="42" cm="1">
        <f t="array" ref="E77">_xlfn.IFS(F77&gt;=10,5,F77&gt;=9,4,F77&gt;=8,4,F77&gt;=7,3,F77&gt;=6,3,F77&gt;=5,2,F77&gt;=4,2,F77&gt;=3,1,F77&gt;=2,1,F77&gt;=1,1,F77=0,0)</f>
        <v>0</v>
      </c>
      <c r="F77" s="42">
        <f t="shared" si="4"/>
        <v>0</v>
      </c>
      <c r="G77" s="42">
        <f>SUM('Ordering Form'!F52)</f>
        <v>0</v>
      </c>
      <c r="H77" s="42">
        <f>SUM('Ordering Form'!F49)</f>
        <v>0</v>
      </c>
      <c r="I77" s="42">
        <f>SUM('Ordering Form'!L52)</f>
        <v>0</v>
      </c>
      <c r="J77" s="42">
        <f>SUM('Ordering Form'!O52)</f>
        <v>0</v>
      </c>
      <c r="K77" s="42">
        <f>SUM('Ordering Form'!R52)</f>
        <v>0</v>
      </c>
      <c r="L77" s="42">
        <f>SUM('Ordering Form'!M52)</f>
        <v>0</v>
      </c>
      <c r="M77" s="42">
        <f>SUM('Ordering Form'!S52)</f>
        <v>0</v>
      </c>
      <c r="N77" s="42">
        <f>SUM('Ordering Form'!T52)</f>
        <v>0</v>
      </c>
      <c r="O77" s="42">
        <f>SUM('Ordering Form'!J52)</f>
        <v>0</v>
      </c>
      <c r="P77" s="42">
        <f>SUM('Ordering Form'!K52)</f>
        <v>0</v>
      </c>
      <c r="Q77" s="42">
        <f>SUM('Ordering Form'!N52)</f>
        <v>0</v>
      </c>
      <c r="R77" s="42">
        <f>SUM('Ordering Form'!V52)</f>
        <v>0</v>
      </c>
      <c r="S77" s="42">
        <f>SUM('Ordering Form'!AA52)</f>
        <v>0</v>
      </c>
      <c r="T77" s="42">
        <f>SUM('Ordering Form'!W52)</f>
        <v>0</v>
      </c>
      <c r="U77" s="42">
        <f>SUM('Ordering Form'!AB52)</f>
        <v>0</v>
      </c>
      <c r="V77" s="42">
        <f>SUM('Ordering Form'!Y52)</f>
        <v>0</v>
      </c>
      <c r="W77" s="42">
        <f>SUM('Ordering Form'!X52)</f>
        <v>0</v>
      </c>
      <c r="X77" s="42">
        <f>SUM('Ordering Form'!P52)</f>
        <v>0</v>
      </c>
      <c r="Y77" s="42">
        <f>SUM('Ordering Form'!Q52)</f>
        <v>0</v>
      </c>
      <c r="Z77" s="42">
        <f>SUM('Ordering Form'!D52)</f>
        <v>0</v>
      </c>
      <c r="AA77" s="42">
        <f>SUM('Ordering Form'!E52)</f>
        <v>0</v>
      </c>
      <c r="AB77" s="42">
        <f>SUM('Ordering Form'!G52)</f>
        <v>0</v>
      </c>
      <c r="AC77" s="42">
        <f>SUM('Ordering Form'!H52)</f>
        <v>0</v>
      </c>
      <c r="AD77" s="42">
        <f>SUM('Ordering Form'!I52)</f>
        <v>0</v>
      </c>
      <c r="AE77" s="42">
        <f>SUM('Ordering Form'!U52)</f>
        <v>0</v>
      </c>
      <c r="AF77" s="42">
        <f>SUM('Ordering Form'!Z52)</f>
        <v>0</v>
      </c>
      <c r="AG77" s="42">
        <f>SUM('Ordering Form'!AD52)</f>
        <v>0</v>
      </c>
      <c r="AH77" s="42">
        <f>SUM('Ordering Form'!AC52)</f>
        <v>0</v>
      </c>
    </row>
    <row r="78" spans="2:34" ht="15" hidden="1" x14ac:dyDescent="0.2">
      <c r="B78" s="52">
        <f t="shared" si="6"/>
        <v>45873</v>
      </c>
      <c r="C78" s="42">
        <f>COUNTA('Ordering Form'!$C53:$AE53)</f>
        <v>0</v>
      </c>
      <c r="D78" s="42">
        <f t="shared" si="5"/>
        <v>0</v>
      </c>
      <c r="E78" s="42" cm="1">
        <f t="array" ref="E78">_xlfn.IFS(F78&gt;=10,5,F78&gt;=9,4,F78&gt;=8,4,F78&gt;=7,3,F78&gt;=6,3,F78&gt;=5,2,F78&gt;=4,2,F78&gt;=3,1,F78&gt;=2,1,F78&gt;=1,1,F78=0,0)</f>
        <v>0</v>
      </c>
      <c r="F78" s="42">
        <f t="shared" si="4"/>
        <v>0</v>
      </c>
      <c r="G78" s="42">
        <f>SUM('Ordering Form'!F53)</f>
        <v>0</v>
      </c>
      <c r="H78" s="42">
        <f>SUM('Ordering Form'!F50)</f>
        <v>0</v>
      </c>
      <c r="I78" s="42">
        <f>SUM('Ordering Form'!L53)</f>
        <v>0</v>
      </c>
      <c r="J78" s="42">
        <f>SUM('Ordering Form'!O53)</f>
        <v>0</v>
      </c>
      <c r="K78" s="42">
        <f>SUM('Ordering Form'!R53)</f>
        <v>0</v>
      </c>
      <c r="L78" s="42">
        <f>SUM('Ordering Form'!M53)</f>
        <v>0</v>
      </c>
      <c r="M78" s="42">
        <f>SUM('Ordering Form'!S53)</f>
        <v>0</v>
      </c>
      <c r="N78" s="42">
        <f>SUM('Ordering Form'!T53)</f>
        <v>0</v>
      </c>
      <c r="O78" s="42">
        <f>SUM('Ordering Form'!J53)</f>
        <v>0</v>
      </c>
      <c r="P78" s="42">
        <f>SUM('Ordering Form'!K53)</f>
        <v>0</v>
      </c>
      <c r="Q78" s="42">
        <f>SUM('Ordering Form'!N53)</f>
        <v>0</v>
      </c>
      <c r="R78" s="42">
        <f>SUM('Ordering Form'!V53)</f>
        <v>0</v>
      </c>
      <c r="S78" s="42">
        <f>SUM('Ordering Form'!AA53)</f>
        <v>0</v>
      </c>
      <c r="T78" s="42">
        <f>SUM('Ordering Form'!W53)</f>
        <v>0</v>
      </c>
      <c r="U78" s="42">
        <f>SUM('Ordering Form'!AB53)</f>
        <v>0</v>
      </c>
      <c r="V78" s="42">
        <f>SUM('Ordering Form'!Y53)</f>
        <v>0</v>
      </c>
      <c r="W78" s="42">
        <f>SUM('Ordering Form'!X53)</f>
        <v>0</v>
      </c>
      <c r="X78" s="42">
        <f>SUM('Ordering Form'!P53)</f>
        <v>0</v>
      </c>
      <c r="Y78" s="42">
        <f>SUM('Ordering Form'!Q53)</f>
        <v>0</v>
      </c>
      <c r="Z78" s="42">
        <f>SUM('Ordering Form'!D53)</f>
        <v>0</v>
      </c>
      <c r="AA78" s="42">
        <f>SUM('Ordering Form'!E53)</f>
        <v>0</v>
      </c>
      <c r="AB78" s="42">
        <f>SUM('Ordering Form'!G53)</f>
        <v>0</v>
      </c>
      <c r="AC78" s="42">
        <f>SUM('Ordering Form'!H53)</f>
        <v>0</v>
      </c>
      <c r="AD78" s="42">
        <f>SUM('Ordering Form'!I53)</f>
        <v>0</v>
      </c>
      <c r="AE78" s="42">
        <f>SUM('Ordering Form'!U53)</f>
        <v>0</v>
      </c>
      <c r="AF78" s="42">
        <f>SUM('Ordering Form'!Z53)</f>
        <v>0</v>
      </c>
      <c r="AG78" s="42">
        <f>SUM('Ordering Form'!AD53)</f>
        <v>0</v>
      </c>
      <c r="AH78" s="42">
        <f>SUM('Ordering Form'!AC53)</f>
        <v>0</v>
      </c>
    </row>
    <row r="79" spans="2:34" ht="15" hidden="1" x14ac:dyDescent="0.2">
      <c r="B79" s="52">
        <f t="shared" si="6"/>
        <v>45880</v>
      </c>
      <c r="C79" s="42">
        <f>COUNTA('Ordering Form'!$C54:$AE54)</f>
        <v>0</v>
      </c>
      <c r="D79" s="42">
        <f t="shared" si="5"/>
        <v>0</v>
      </c>
      <c r="E79" s="42" cm="1">
        <f t="array" ref="E79">_xlfn.IFS(F79&gt;=10,5,F79&gt;=9,4,F79&gt;=8,4,F79&gt;=7,3,F79&gt;=6,3,F79&gt;=5,2,F79&gt;=4,2,F79&gt;=3,1,F79&gt;=2,1,F79&gt;=1,1,F79=0,0)</f>
        <v>0</v>
      </c>
      <c r="F79" s="42">
        <f t="shared" ref="F79:F99" si="7">SUM(G79:AH79)</f>
        <v>0</v>
      </c>
      <c r="G79" s="42">
        <f>SUM('Ordering Form'!F54)</f>
        <v>0</v>
      </c>
      <c r="H79" s="42">
        <f>SUM('Ordering Form'!F51)</f>
        <v>0</v>
      </c>
      <c r="I79" s="42">
        <f>SUM('Ordering Form'!L54)</f>
        <v>0</v>
      </c>
      <c r="J79" s="42">
        <f>SUM('Ordering Form'!O54)</f>
        <v>0</v>
      </c>
      <c r="K79" s="42">
        <f>SUM('Ordering Form'!R54)</f>
        <v>0</v>
      </c>
      <c r="L79" s="42">
        <f>SUM('Ordering Form'!M54)</f>
        <v>0</v>
      </c>
      <c r="M79" s="42">
        <f>SUM('Ordering Form'!S54)</f>
        <v>0</v>
      </c>
      <c r="N79" s="42">
        <f>SUM('Ordering Form'!T54)</f>
        <v>0</v>
      </c>
      <c r="O79" s="42">
        <f>SUM('Ordering Form'!J54)</f>
        <v>0</v>
      </c>
      <c r="P79" s="42">
        <f>SUM('Ordering Form'!K54)</f>
        <v>0</v>
      </c>
      <c r="Q79" s="42">
        <f>SUM('Ordering Form'!N54)</f>
        <v>0</v>
      </c>
      <c r="R79" s="42">
        <f>SUM('Ordering Form'!V54)</f>
        <v>0</v>
      </c>
      <c r="S79" s="42">
        <f>SUM('Ordering Form'!AA54)</f>
        <v>0</v>
      </c>
      <c r="T79" s="42">
        <f>SUM('Ordering Form'!W54)</f>
        <v>0</v>
      </c>
      <c r="U79" s="42">
        <f>SUM('Ordering Form'!AB54)</f>
        <v>0</v>
      </c>
      <c r="V79" s="42">
        <f>SUM('Ordering Form'!Y54)</f>
        <v>0</v>
      </c>
      <c r="W79" s="42">
        <f>SUM('Ordering Form'!X54)</f>
        <v>0</v>
      </c>
      <c r="X79" s="42">
        <f>SUM('Ordering Form'!P54)</f>
        <v>0</v>
      </c>
      <c r="Y79" s="42">
        <f>SUM('Ordering Form'!Q54)</f>
        <v>0</v>
      </c>
      <c r="Z79" s="42">
        <f>SUM('Ordering Form'!D54)</f>
        <v>0</v>
      </c>
      <c r="AA79" s="42">
        <f>SUM('Ordering Form'!E54)</f>
        <v>0</v>
      </c>
      <c r="AB79" s="42">
        <f>SUM('Ordering Form'!G54)</f>
        <v>0</v>
      </c>
      <c r="AC79" s="42">
        <f>SUM('Ordering Form'!H54)</f>
        <v>0</v>
      </c>
      <c r="AD79" s="42">
        <f>SUM('Ordering Form'!I54)</f>
        <v>0</v>
      </c>
      <c r="AE79" s="42">
        <f>SUM('Ordering Form'!U54)</f>
        <v>0</v>
      </c>
      <c r="AF79" s="42">
        <f>SUM('Ordering Form'!Z54)</f>
        <v>0</v>
      </c>
      <c r="AG79" s="42">
        <f>SUM('Ordering Form'!AD54)</f>
        <v>0</v>
      </c>
      <c r="AH79" s="42">
        <f>SUM('Ordering Form'!AC54)</f>
        <v>0</v>
      </c>
    </row>
    <row r="80" spans="2:34" ht="15" hidden="1" x14ac:dyDescent="0.2">
      <c r="B80" s="52">
        <f t="shared" si="6"/>
        <v>45887</v>
      </c>
      <c r="C80" s="42">
        <f>COUNTA('Ordering Form'!$C55:$AE55)</f>
        <v>0</v>
      </c>
      <c r="D80" s="42">
        <f t="shared" si="5"/>
        <v>0</v>
      </c>
      <c r="E80" s="42" cm="1">
        <f t="array" ref="E80">_xlfn.IFS(F80&gt;=10,5,F80&gt;=9,4,F80&gt;=8,4,F80&gt;=7,3,F80&gt;=6,3,F80&gt;=5,2,F80&gt;=4,2,F80&gt;=3,1,F80&gt;=2,1,F80&gt;=1,1,F80=0,0)</f>
        <v>0</v>
      </c>
      <c r="F80" s="42">
        <f t="shared" si="7"/>
        <v>0</v>
      </c>
      <c r="G80" s="42">
        <f>SUM('Ordering Form'!F55)</f>
        <v>0</v>
      </c>
      <c r="H80" s="42">
        <f>SUM('Ordering Form'!F52)</f>
        <v>0</v>
      </c>
      <c r="I80" s="42">
        <f>SUM('Ordering Form'!L55)</f>
        <v>0</v>
      </c>
      <c r="J80" s="42">
        <f>SUM('Ordering Form'!O55)</f>
        <v>0</v>
      </c>
      <c r="K80" s="42">
        <f>SUM('Ordering Form'!R55)</f>
        <v>0</v>
      </c>
      <c r="L80" s="42">
        <f>SUM('Ordering Form'!M55)</f>
        <v>0</v>
      </c>
      <c r="M80" s="42">
        <f>SUM('Ordering Form'!S55)</f>
        <v>0</v>
      </c>
      <c r="N80" s="42">
        <f>SUM('Ordering Form'!T55)</f>
        <v>0</v>
      </c>
      <c r="O80" s="42">
        <f>SUM('Ordering Form'!J55)</f>
        <v>0</v>
      </c>
      <c r="P80" s="42">
        <f>SUM('Ordering Form'!K55)</f>
        <v>0</v>
      </c>
      <c r="Q80" s="42">
        <f>SUM('Ordering Form'!N55)</f>
        <v>0</v>
      </c>
      <c r="R80" s="42">
        <f>SUM('Ordering Form'!V55)</f>
        <v>0</v>
      </c>
      <c r="S80" s="42">
        <f>SUM('Ordering Form'!AA55)</f>
        <v>0</v>
      </c>
      <c r="T80" s="42">
        <f>SUM('Ordering Form'!W55)</f>
        <v>0</v>
      </c>
      <c r="U80" s="42">
        <f>SUM('Ordering Form'!AB55)</f>
        <v>0</v>
      </c>
      <c r="V80" s="42">
        <f>SUM('Ordering Form'!Y55)</f>
        <v>0</v>
      </c>
      <c r="W80" s="42">
        <f>SUM('Ordering Form'!X55)</f>
        <v>0</v>
      </c>
      <c r="X80" s="42">
        <f>SUM('Ordering Form'!P55)</f>
        <v>0</v>
      </c>
      <c r="Y80" s="42">
        <f>SUM('Ordering Form'!Q55)</f>
        <v>0</v>
      </c>
      <c r="Z80" s="42">
        <f>SUM('Ordering Form'!D55)</f>
        <v>0</v>
      </c>
      <c r="AA80" s="42">
        <f>SUM('Ordering Form'!E55)</f>
        <v>0</v>
      </c>
      <c r="AB80" s="42">
        <f>SUM('Ordering Form'!G55)</f>
        <v>0</v>
      </c>
      <c r="AC80" s="42">
        <f>SUM('Ordering Form'!H55)</f>
        <v>0</v>
      </c>
      <c r="AD80" s="42">
        <f>SUM('Ordering Form'!I55)</f>
        <v>0</v>
      </c>
      <c r="AE80" s="42">
        <f>SUM('Ordering Form'!U55)</f>
        <v>0</v>
      </c>
      <c r="AF80" s="42">
        <f>SUM('Ordering Form'!Z55)</f>
        <v>0</v>
      </c>
      <c r="AG80" s="42">
        <f>SUM('Ordering Form'!AD55)</f>
        <v>0</v>
      </c>
      <c r="AH80" s="42">
        <f>SUM('Ordering Form'!AC55)</f>
        <v>0</v>
      </c>
    </row>
    <row r="81" spans="2:34" ht="15" hidden="1" x14ac:dyDescent="0.2">
      <c r="B81" s="52">
        <f t="shared" si="6"/>
        <v>45894</v>
      </c>
      <c r="C81" s="42">
        <f>COUNTA('Ordering Form'!$C56:$AE56)</f>
        <v>0</v>
      </c>
      <c r="D81" s="42">
        <f t="shared" si="5"/>
        <v>0</v>
      </c>
      <c r="E81" s="42" cm="1">
        <f t="array" ref="E81">_xlfn.IFS(F81&gt;=10,5,F81&gt;=9,4,F81&gt;=8,4,F81&gt;=7,3,F81&gt;=6,3,F81&gt;=5,2,F81&gt;=4,2,F81&gt;=3,1,F81&gt;=2,1,F81&gt;=1,1,F81=0,0)</f>
        <v>0</v>
      </c>
      <c r="F81" s="42">
        <f t="shared" si="7"/>
        <v>0</v>
      </c>
      <c r="G81" s="42">
        <f>SUM('Ordering Form'!F56)</f>
        <v>0</v>
      </c>
      <c r="H81" s="42">
        <f>SUM('Ordering Form'!F53)</f>
        <v>0</v>
      </c>
      <c r="I81" s="42">
        <f>SUM('Ordering Form'!L56)</f>
        <v>0</v>
      </c>
      <c r="J81" s="42">
        <f>SUM('Ordering Form'!O56)</f>
        <v>0</v>
      </c>
      <c r="K81" s="42">
        <f>SUM('Ordering Form'!R56)</f>
        <v>0</v>
      </c>
      <c r="L81" s="42">
        <f>SUM('Ordering Form'!M56)</f>
        <v>0</v>
      </c>
      <c r="M81" s="42">
        <f>SUM('Ordering Form'!S56)</f>
        <v>0</v>
      </c>
      <c r="N81" s="42">
        <f>SUM('Ordering Form'!T56)</f>
        <v>0</v>
      </c>
      <c r="O81" s="42">
        <f>SUM('Ordering Form'!J56)</f>
        <v>0</v>
      </c>
      <c r="P81" s="42">
        <f>SUM('Ordering Form'!K56)</f>
        <v>0</v>
      </c>
      <c r="Q81" s="42">
        <f>SUM('Ordering Form'!N56)</f>
        <v>0</v>
      </c>
      <c r="R81" s="42">
        <f>SUM('Ordering Form'!V56)</f>
        <v>0</v>
      </c>
      <c r="S81" s="42">
        <f>SUM('Ordering Form'!AA56)</f>
        <v>0</v>
      </c>
      <c r="T81" s="42">
        <f>SUM('Ordering Form'!W56)</f>
        <v>0</v>
      </c>
      <c r="U81" s="42">
        <f>SUM('Ordering Form'!AB56)</f>
        <v>0</v>
      </c>
      <c r="V81" s="42">
        <f>SUM('Ordering Form'!Y56)</f>
        <v>0</v>
      </c>
      <c r="W81" s="42">
        <f>SUM('Ordering Form'!X56)</f>
        <v>0</v>
      </c>
      <c r="X81" s="42">
        <f>SUM('Ordering Form'!P56)</f>
        <v>0</v>
      </c>
      <c r="Y81" s="42">
        <f>SUM('Ordering Form'!Q56)</f>
        <v>0</v>
      </c>
      <c r="Z81" s="42">
        <f>SUM('Ordering Form'!D56)</f>
        <v>0</v>
      </c>
      <c r="AA81" s="42">
        <f>SUM('Ordering Form'!E56)</f>
        <v>0</v>
      </c>
      <c r="AB81" s="42">
        <f>SUM('Ordering Form'!G56)</f>
        <v>0</v>
      </c>
      <c r="AC81" s="42">
        <f>SUM('Ordering Form'!H56)</f>
        <v>0</v>
      </c>
      <c r="AD81" s="42">
        <f>SUM('Ordering Form'!I56)</f>
        <v>0</v>
      </c>
      <c r="AE81" s="42">
        <f>SUM('Ordering Form'!U56)</f>
        <v>0</v>
      </c>
      <c r="AF81" s="42">
        <f>SUM('Ordering Form'!Z56)</f>
        <v>0</v>
      </c>
      <c r="AG81" s="42">
        <f>SUM('Ordering Form'!AD56)</f>
        <v>0</v>
      </c>
      <c r="AH81" s="42">
        <f>SUM('Ordering Form'!AC56)</f>
        <v>0</v>
      </c>
    </row>
    <row r="82" spans="2:34" ht="15" hidden="1" x14ac:dyDescent="0.2">
      <c r="B82" s="52">
        <f t="shared" si="6"/>
        <v>45901</v>
      </c>
      <c r="C82" s="42">
        <f>COUNTA('Ordering Form'!$C57:$AE57)</f>
        <v>0</v>
      </c>
      <c r="D82" s="42">
        <f t="shared" si="5"/>
        <v>0</v>
      </c>
      <c r="E82" s="42" cm="1">
        <f t="array" ref="E82">_xlfn.IFS(F82&gt;=10,5,F82&gt;=9,4,F82&gt;=8,4,F82&gt;=7,3,F82&gt;=6,3,F82&gt;=5,2,F82&gt;=4,2,F82&gt;=3,1,F82&gt;=2,1,F82&gt;=1,1,F82=0,0)</f>
        <v>0</v>
      </c>
      <c r="F82" s="42">
        <f t="shared" si="7"/>
        <v>0</v>
      </c>
      <c r="G82" s="42">
        <f>SUM('Ordering Form'!F57)</f>
        <v>0</v>
      </c>
      <c r="H82" s="42">
        <f>SUM('Ordering Form'!F54)</f>
        <v>0</v>
      </c>
      <c r="I82" s="42">
        <f>SUM('Ordering Form'!L57)</f>
        <v>0</v>
      </c>
      <c r="J82" s="42">
        <f>SUM('Ordering Form'!O57)</f>
        <v>0</v>
      </c>
      <c r="K82" s="42">
        <f>SUM('Ordering Form'!R57)</f>
        <v>0</v>
      </c>
      <c r="L82" s="42">
        <f>SUM('Ordering Form'!M57)</f>
        <v>0</v>
      </c>
      <c r="M82" s="42">
        <f>SUM('Ordering Form'!S57)</f>
        <v>0</v>
      </c>
      <c r="N82" s="42">
        <f>SUM('Ordering Form'!T57)</f>
        <v>0</v>
      </c>
      <c r="O82" s="42">
        <f>SUM('Ordering Form'!J57)</f>
        <v>0</v>
      </c>
      <c r="P82" s="42">
        <f>SUM('Ordering Form'!K57)</f>
        <v>0</v>
      </c>
      <c r="Q82" s="42">
        <f>SUM('Ordering Form'!N57)</f>
        <v>0</v>
      </c>
      <c r="R82" s="42">
        <f>SUM('Ordering Form'!V57)</f>
        <v>0</v>
      </c>
      <c r="S82" s="42">
        <f>SUM('Ordering Form'!AA57)</f>
        <v>0</v>
      </c>
      <c r="T82" s="42">
        <f>SUM('Ordering Form'!W57)</f>
        <v>0</v>
      </c>
      <c r="U82" s="42">
        <f>SUM('Ordering Form'!AB57)</f>
        <v>0</v>
      </c>
      <c r="V82" s="42">
        <f>SUM('Ordering Form'!Y57)</f>
        <v>0</v>
      </c>
      <c r="W82" s="42">
        <f>SUM('Ordering Form'!X57)</f>
        <v>0</v>
      </c>
      <c r="X82" s="42">
        <f>SUM('Ordering Form'!P57)</f>
        <v>0</v>
      </c>
      <c r="Y82" s="42">
        <f>SUM('Ordering Form'!Q57)</f>
        <v>0</v>
      </c>
      <c r="Z82" s="42">
        <f>SUM('Ordering Form'!D57)</f>
        <v>0</v>
      </c>
      <c r="AA82" s="42">
        <f>SUM('Ordering Form'!E57)</f>
        <v>0</v>
      </c>
      <c r="AB82" s="42">
        <f>SUM('Ordering Form'!G57)</f>
        <v>0</v>
      </c>
      <c r="AC82" s="42">
        <f>SUM('Ordering Form'!H57)</f>
        <v>0</v>
      </c>
      <c r="AD82" s="42">
        <f>SUM('Ordering Form'!I57)</f>
        <v>0</v>
      </c>
      <c r="AE82" s="42">
        <f>SUM('Ordering Form'!U57)</f>
        <v>0</v>
      </c>
      <c r="AF82" s="42">
        <f>SUM('Ordering Form'!Z57)</f>
        <v>0</v>
      </c>
      <c r="AG82" s="42">
        <f>SUM('Ordering Form'!AD57)</f>
        <v>0</v>
      </c>
      <c r="AH82" s="42">
        <f>SUM('Ordering Form'!AC57)</f>
        <v>0</v>
      </c>
    </row>
    <row r="83" spans="2:34" ht="15" hidden="1" x14ac:dyDescent="0.2">
      <c r="B83" s="52">
        <f t="shared" si="6"/>
        <v>45908</v>
      </c>
      <c r="C83" s="42">
        <f>COUNTA('Ordering Form'!$C58:$AE58)</f>
        <v>0</v>
      </c>
      <c r="D83" s="42">
        <f t="shared" si="5"/>
        <v>0</v>
      </c>
      <c r="E83" s="42" cm="1">
        <f t="array" ref="E83">_xlfn.IFS(F83&gt;=10,5,F83&gt;=9,4,F83&gt;=8,4,F83&gt;=7,3,F83&gt;=6,3,F83&gt;=5,2,F83&gt;=4,2,F83&gt;=3,1,F83&gt;=2,1,F83&gt;=1,1,F83=0,0)</f>
        <v>0</v>
      </c>
      <c r="F83" s="42">
        <f t="shared" si="7"/>
        <v>0</v>
      </c>
      <c r="G83" s="42">
        <f>SUM('Ordering Form'!F58)</f>
        <v>0</v>
      </c>
      <c r="H83" s="42">
        <f>SUM('Ordering Form'!F55)</f>
        <v>0</v>
      </c>
      <c r="I83" s="42">
        <f>SUM('Ordering Form'!L58)</f>
        <v>0</v>
      </c>
      <c r="J83" s="42">
        <f>SUM('Ordering Form'!O58)</f>
        <v>0</v>
      </c>
      <c r="K83" s="42">
        <f>SUM('Ordering Form'!R58)</f>
        <v>0</v>
      </c>
      <c r="L83" s="42">
        <f>SUM('Ordering Form'!M58)</f>
        <v>0</v>
      </c>
      <c r="M83" s="42">
        <f>SUM('Ordering Form'!S58)</f>
        <v>0</v>
      </c>
      <c r="N83" s="42">
        <f>SUM('Ordering Form'!T58)</f>
        <v>0</v>
      </c>
      <c r="O83" s="42">
        <f>SUM('Ordering Form'!J58)</f>
        <v>0</v>
      </c>
      <c r="P83" s="42">
        <f>SUM('Ordering Form'!K58)</f>
        <v>0</v>
      </c>
      <c r="Q83" s="42">
        <f>SUM('Ordering Form'!N58)</f>
        <v>0</v>
      </c>
      <c r="R83" s="42">
        <f>SUM('Ordering Form'!V58)</f>
        <v>0</v>
      </c>
      <c r="S83" s="42">
        <f>SUM('Ordering Form'!AA58)</f>
        <v>0</v>
      </c>
      <c r="T83" s="42">
        <f>SUM('Ordering Form'!W58)</f>
        <v>0</v>
      </c>
      <c r="U83" s="42">
        <f>SUM('Ordering Form'!AB58)</f>
        <v>0</v>
      </c>
      <c r="V83" s="42">
        <f>SUM('Ordering Form'!Y58)</f>
        <v>0</v>
      </c>
      <c r="W83" s="42">
        <f>SUM('Ordering Form'!X58)</f>
        <v>0</v>
      </c>
      <c r="X83" s="42">
        <f>SUM('Ordering Form'!P58)</f>
        <v>0</v>
      </c>
      <c r="Y83" s="42">
        <f>SUM('Ordering Form'!Q58)</f>
        <v>0</v>
      </c>
      <c r="Z83" s="42">
        <f>SUM('Ordering Form'!D58)</f>
        <v>0</v>
      </c>
      <c r="AA83" s="42">
        <f>SUM('Ordering Form'!E58)</f>
        <v>0</v>
      </c>
      <c r="AB83" s="42">
        <f>SUM('Ordering Form'!G58)</f>
        <v>0</v>
      </c>
      <c r="AC83" s="42">
        <f>SUM('Ordering Form'!H58)</f>
        <v>0</v>
      </c>
      <c r="AD83" s="42">
        <f>SUM('Ordering Form'!I58)</f>
        <v>0</v>
      </c>
      <c r="AE83" s="42">
        <f>SUM('Ordering Form'!U58)</f>
        <v>0</v>
      </c>
      <c r="AF83" s="42">
        <f>SUM('Ordering Form'!Z58)</f>
        <v>0</v>
      </c>
      <c r="AG83" s="42">
        <f>SUM('Ordering Form'!AD58)</f>
        <v>0</v>
      </c>
      <c r="AH83" s="42">
        <f>SUM('Ordering Form'!AC58)</f>
        <v>0</v>
      </c>
    </row>
    <row r="84" spans="2:34" ht="15" hidden="1" x14ac:dyDescent="0.2">
      <c r="B84" s="52">
        <f t="shared" si="6"/>
        <v>45915</v>
      </c>
      <c r="C84" s="42">
        <f>COUNTA('Ordering Form'!$C59:$AE59)</f>
        <v>0</v>
      </c>
      <c r="D84" s="42">
        <f t="shared" si="5"/>
        <v>0</v>
      </c>
      <c r="E84" s="42" cm="1">
        <f t="array" ref="E84">_xlfn.IFS(F84&gt;=10,5,F84&gt;=9,4,F84&gt;=8,4,F84&gt;=7,3,F84&gt;=6,3,F84&gt;=5,2,F84&gt;=4,2,F84&gt;=3,1,F84&gt;=2,1,F84&gt;=1,1,F84=0,0)</f>
        <v>0</v>
      </c>
      <c r="F84" s="42">
        <f t="shared" si="7"/>
        <v>0</v>
      </c>
      <c r="G84" s="42">
        <f>SUM('Ordering Form'!F59)</f>
        <v>0</v>
      </c>
      <c r="H84" s="42">
        <f>SUM('Ordering Form'!F56)</f>
        <v>0</v>
      </c>
      <c r="I84" s="42">
        <f>SUM('Ordering Form'!L59)</f>
        <v>0</v>
      </c>
      <c r="J84" s="42">
        <f>SUM('Ordering Form'!O59)</f>
        <v>0</v>
      </c>
      <c r="K84" s="42">
        <f>SUM('Ordering Form'!R59)</f>
        <v>0</v>
      </c>
      <c r="L84" s="42">
        <f>SUM('Ordering Form'!M59)</f>
        <v>0</v>
      </c>
      <c r="M84" s="42">
        <f>SUM('Ordering Form'!S59)</f>
        <v>0</v>
      </c>
      <c r="N84" s="42">
        <f>SUM('Ordering Form'!T59)</f>
        <v>0</v>
      </c>
      <c r="O84" s="42">
        <f>SUM('Ordering Form'!J59)</f>
        <v>0</v>
      </c>
      <c r="P84" s="42">
        <f>SUM('Ordering Form'!K59)</f>
        <v>0</v>
      </c>
      <c r="Q84" s="42">
        <f>SUM('Ordering Form'!N59)</f>
        <v>0</v>
      </c>
      <c r="R84" s="42">
        <f>SUM('Ordering Form'!V59)</f>
        <v>0</v>
      </c>
      <c r="S84" s="42">
        <f>SUM('Ordering Form'!AA59)</f>
        <v>0</v>
      </c>
      <c r="T84" s="42">
        <f>SUM('Ordering Form'!W59)</f>
        <v>0</v>
      </c>
      <c r="U84" s="42">
        <f>SUM('Ordering Form'!AB59)</f>
        <v>0</v>
      </c>
      <c r="V84" s="42">
        <f>SUM('Ordering Form'!Y59)</f>
        <v>0</v>
      </c>
      <c r="W84" s="42">
        <f>SUM('Ordering Form'!X59)</f>
        <v>0</v>
      </c>
      <c r="X84" s="42">
        <f>SUM('Ordering Form'!P59)</f>
        <v>0</v>
      </c>
      <c r="Y84" s="42">
        <f>SUM('Ordering Form'!Q59)</f>
        <v>0</v>
      </c>
      <c r="Z84" s="42">
        <f>SUM('Ordering Form'!D59)</f>
        <v>0</v>
      </c>
      <c r="AA84" s="42">
        <f>SUM('Ordering Form'!E59)</f>
        <v>0</v>
      </c>
      <c r="AB84" s="42">
        <f>SUM('Ordering Form'!G59)</f>
        <v>0</v>
      </c>
      <c r="AC84" s="42">
        <f>SUM('Ordering Form'!H59)</f>
        <v>0</v>
      </c>
      <c r="AD84" s="42">
        <f>SUM('Ordering Form'!I59)</f>
        <v>0</v>
      </c>
      <c r="AE84" s="42">
        <f>SUM('Ordering Form'!U59)</f>
        <v>0</v>
      </c>
      <c r="AF84" s="42">
        <f>SUM('Ordering Form'!Z59)</f>
        <v>0</v>
      </c>
      <c r="AG84" s="42">
        <f>SUM('Ordering Form'!AD59)</f>
        <v>0</v>
      </c>
      <c r="AH84" s="42">
        <f>SUM('Ordering Form'!AC59)</f>
        <v>0</v>
      </c>
    </row>
    <row r="85" spans="2:34" ht="15" hidden="1" x14ac:dyDescent="0.2">
      <c r="B85" s="52">
        <f t="shared" si="6"/>
        <v>45922</v>
      </c>
      <c r="C85" s="42">
        <f>COUNTA('Ordering Form'!$C60:$AE60)</f>
        <v>0</v>
      </c>
      <c r="D85" s="42">
        <f t="shared" si="5"/>
        <v>0</v>
      </c>
      <c r="E85" s="42" cm="1">
        <f t="array" ref="E85">_xlfn.IFS(F85&gt;=10,5,F85&gt;=9,4,F85&gt;=8,4,F85&gt;=7,3,F85&gt;=6,3,F85&gt;=5,2,F85&gt;=4,2,F85&gt;=3,1,F85&gt;=2,1,F85&gt;=1,1,F85=0,0)</f>
        <v>0</v>
      </c>
      <c r="F85" s="42">
        <f t="shared" si="7"/>
        <v>0</v>
      </c>
      <c r="G85" s="42">
        <f>SUM('Ordering Form'!F60)</f>
        <v>0</v>
      </c>
      <c r="H85" s="42">
        <f>SUM('Ordering Form'!F57)</f>
        <v>0</v>
      </c>
      <c r="I85" s="42">
        <f>SUM('Ordering Form'!L60)</f>
        <v>0</v>
      </c>
      <c r="J85" s="42">
        <f>SUM('Ordering Form'!O60)</f>
        <v>0</v>
      </c>
      <c r="K85" s="42">
        <f>SUM('Ordering Form'!R60)</f>
        <v>0</v>
      </c>
      <c r="L85" s="42">
        <f>SUM('Ordering Form'!M60)</f>
        <v>0</v>
      </c>
      <c r="M85" s="42">
        <f>SUM('Ordering Form'!S60)</f>
        <v>0</v>
      </c>
      <c r="N85" s="42">
        <f>SUM('Ordering Form'!T60)</f>
        <v>0</v>
      </c>
      <c r="O85" s="42">
        <f>SUM('Ordering Form'!J60)</f>
        <v>0</v>
      </c>
      <c r="P85" s="42">
        <f>SUM('Ordering Form'!K60)</f>
        <v>0</v>
      </c>
      <c r="Q85" s="42">
        <f>SUM('Ordering Form'!N60)</f>
        <v>0</v>
      </c>
      <c r="R85" s="42">
        <f>SUM('Ordering Form'!V60)</f>
        <v>0</v>
      </c>
      <c r="S85" s="42">
        <f>SUM('Ordering Form'!AA60)</f>
        <v>0</v>
      </c>
      <c r="T85" s="42">
        <f>SUM('Ordering Form'!W60)</f>
        <v>0</v>
      </c>
      <c r="U85" s="42">
        <f>SUM('Ordering Form'!AB60)</f>
        <v>0</v>
      </c>
      <c r="V85" s="42">
        <f>SUM('Ordering Form'!Y60)</f>
        <v>0</v>
      </c>
      <c r="W85" s="42">
        <f>SUM('Ordering Form'!X60)</f>
        <v>0</v>
      </c>
      <c r="X85" s="42">
        <f>SUM('Ordering Form'!P60)</f>
        <v>0</v>
      </c>
      <c r="Y85" s="42">
        <f>SUM('Ordering Form'!Q60)</f>
        <v>0</v>
      </c>
      <c r="Z85" s="42">
        <f>SUM('Ordering Form'!D60)</f>
        <v>0</v>
      </c>
      <c r="AA85" s="42">
        <f>SUM('Ordering Form'!E60)</f>
        <v>0</v>
      </c>
      <c r="AB85" s="42">
        <f>SUM('Ordering Form'!G60)</f>
        <v>0</v>
      </c>
      <c r="AC85" s="42">
        <f>SUM('Ordering Form'!H60)</f>
        <v>0</v>
      </c>
      <c r="AD85" s="42">
        <f>SUM('Ordering Form'!I60)</f>
        <v>0</v>
      </c>
      <c r="AE85" s="42">
        <f>SUM('Ordering Form'!U60)</f>
        <v>0</v>
      </c>
      <c r="AF85" s="42">
        <f>SUM('Ordering Form'!Z60)</f>
        <v>0</v>
      </c>
      <c r="AG85" s="42">
        <f>SUM('Ordering Form'!AD60)</f>
        <v>0</v>
      </c>
      <c r="AH85" s="42">
        <f>SUM('Ordering Form'!AC60)</f>
        <v>0</v>
      </c>
    </row>
    <row r="86" spans="2:34" ht="15" hidden="1" x14ac:dyDescent="0.2">
      <c r="B86" s="52">
        <f t="shared" si="6"/>
        <v>45929</v>
      </c>
      <c r="C86" s="42">
        <f>COUNTA('Ordering Form'!$C61:$AE61)</f>
        <v>0</v>
      </c>
      <c r="D86" s="42">
        <f t="shared" si="5"/>
        <v>0</v>
      </c>
      <c r="E86" s="42" cm="1">
        <f t="array" ref="E86">_xlfn.IFS(F86&gt;=10,5,F86&gt;=9,4,F86&gt;=8,4,F86&gt;=7,3,F86&gt;=6,3,F86&gt;=5,2,F86&gt;=4,2,F86&gt;=3,1,F86&gt;=2,1,F86&gt;=1,1,F86=0,0)</f>
        <v>0</v>
      </c>
      <c r="F86" s="42">
        <f t="shared" si="7"/>
        <v>0</v>
      </c>
      <c r="G86" s="42">
        <f>SUM('Ordering Form'!F61)</f>
        <v>0</v>
      </c>
      <c r="H86" s="42">
        <f>SUM('Ordering Form'!F58)</f>
        <v>0</v>
      </c>
      <c r="I86" s="42">
        <f>SUM('Ordering Form'!L61)</f>
        <v>0</v>
      </c>
      <c r="J86" s="42">
        <f>SUM('Ordering Form'!O61)</f>
        <v>0</v>
      </c>
      <c r="K86" s="42">
        <f>SUM('Ordering Form'!R61)</f>
        <v>0</v>
      </c>
      <c r="L86" s="42">
        <f>SUM('Ordering Form'!M61)</f>
        <v>0</v>
      </c>
      <c r="M86" s="42">
        <f>SUM('Ordering Form'!S61)</f>
        <v>0</v>
      </c>
      <c r="N86" s="42">
        <f>SUM('Ordering Form'!T61)</f>
        <v>0</v>
      </c>
      <c r="O86" s="42">
        <f>SUM('Ordering Form'!J61)</f>
        <v>0</v>
      </c>
      <c r="P86" s="42">
        <f>SUM('Ordering Form'!K61)</f>
        <v>0</v>
      </c>
      <c r="Q86" s="42">
        <f>SUM('Ordering Form'!N61)</f>
        <v>0</v>
      </c>
      <c r="R86" s="42">
        <f>SUM('Ordering Form'!V61)</f>
        <v>0</v>
      </c>
      <c r="S86" s="42">
        <f>SUM('Ordering Form'!AA61)</f>
        <v>0</v>
      </c>
      <c r="T86" s="42">
        <f>SUM('Ordering Form'!W61)</f>
        <v>0</v>
      </c>
      <c r="U86" s="42">
        <f>SUM('Ordering Form'!AB61)</f>
        <v>0</v>
      </c>
      <c r="V86" s="42">
        <f>SUM('Ordering Form'!Y61)</f>
        <v>0</v>
      </c>
      <c r="W86" s="42">
        <f>SUM('Ordering Form'!X61)</f>
        <v>0</v>
      </c>
      <c r="X86" s="42">
        <f>SUM('Ordering Form'!P61)</f>
        <v>0</v>
      </c>
      <c r="Y86" s="42">
        <f>SUM('Ordering Form'!Q61)</f>
        <v>0</v>
      </c>
      <c r="Z86" s="42">
        <f>SUM('Ordering Form'!D61)</f>
        <v>0</v>
      </c>
      <c r="AA86" s="42">
        <f>SUM('Ordering Form'!E61)</f>
        <v>0</v>
      </c>
      <c r="AB86" s="42">
        <f>SUM('Ordering Form'!G61)</f>
        <v>0</v>
      </c>
      <c r="AC86" s="42">
        <f>SUM('Ordering Form'!H61)</f>
        <v>0</v>
      </c>
      <c r="AD86" s="42">
        <f>SUM('Ordering Form'!I61)</f>
        <v>0</v>
      </c>
      <c r="AE86" s="42">
        <f>SUM('Ordering Form'!U61)</f>
        <v>0</v>
      </c>
      <c r="AF86" s="42">
        <f>SUM('Ordering Form'!Z61)</f>
        <v>0</v>
      </c>
      <c r="AG86" s="42">
        <f>SUM('Ordering Form'!AD61)</f>
        <v>0</v>
      </c>
      <c r="AH86" s="42">
        <f>SUM('Ordering Form'!AC61)</f>
        <v>0</v>
      </c>
    </row>
    <row r="87" spans="2:34" ht="15" hidden="1" x14ac:dyDescent="0.2">
      <c r="B87" s="52">
        <f t="shared" si="6"/>
        <v>45936</v>
      </c>
      <c r="C87" s="42">
        <f>COUNTA('Ordering Form'!$C62:$AE62)</f>
        <v>0</v>
      </c>
      <c r="D87" s="42">
        <f t="shared" si="5"/>
        <v>0</v>
      </c>
      <c r="E87" s="42" cm="1">
        <f t="array" ref="E87">_xlfn.IFS(F87&gt;=10,5,F87&gt;=9,4,F87&gt;=8,4,F87&gt;=7,3,F87&gt;=6,3,F87&gt;=5,2,F87&gt;=4,2,F87&gt;=3,1,F87&gt;=2,1,F87&gt;=1,1,F87=0,0)</f>
        <v>0</v>
      </c>
      <c r="F87" s="42">
        <f t="shared" si="7"/>
        <v>0</v>
      </c>
      <c r="G87" s="42">
        <f>SUM('Ordering Form'!F62)</f>
        <v>0</v>
      </c>
      <c r="H87" s="42">
        <f>SUM('Ordering Form'!F59)</f>
        <v>0</v>
      </c>
      <c r="I87" s="42">
        <f>SUM('Ordering Form'!L62)</f>
        <v>0</v>
      </c>
      <c r="J87" s="42">
        <f>SUM('Ordering Form'!O62)</f>
        <v>0</v>
      </c>
      <c r="K87" s="42">
        <f>SUM('Ordering Form'!R62)</f>
        <v>0</v>
      </c>
      <c r="L87" s="42">
        <f>SUM('Ordering Form'!M62)</f>
        <v>0</v>
      </c>
      <c r="M87" s="42">
        <f>SUM('Ordering Form'!S62)</f>
        <v>0</v>
      </c>
      <c r="N87" s="42">
        <f>SUM('Ordering Form'!T62)</f>
        <v>0</v>
      </c>
      <c r="O87" s="42">
        <f>SUM('Ordering Form'!J62)</f>
        <v>0</v>
      </c>
      <c r="P87" s="42">
        <f>SUM('Ordering Form'!K62)</f>
        <v>0</v>
      </c>
      <c r="Q87" s="42">
        <f>SUM('Ordering Form'!N62)</f>
        <v>0</v>
      </c>
      <c r="R87" s="42">
        <f>SUM('Ordering Form'!V62)</f>
        <v>0</v>
      </c>
      <c r="S87" s="42">
        <f>SUM('Ordering Form'!AA62)</f>
        <v>0</v>
      </c>
      <c r="T87" s="42">
        <f>SUM('Ordering Form'!W62)</f>
        <v>0</v>
      </c>
      <c r="U87" s="42">
        <f>SUM('Ordering Form'!AB62)</f>
        <v>0</v>
      </c>
      <c r="V87" s="42">
        <f>SUM('Ordering Form'!Y62)</f>
        <v>0</v>
      </c>
      <c r="W87" s="42">
        <f>SUM('Ordering Form'!X62)</f>
        <v>0</v>
      </c>
      <c r="X87" s="42">
        <f>SUM('Ordering Form'!P62)</f>
        <v>0</v>
      </c>
      <c r="Y87" s="42">
        <f>SUM('Ordering Form'!Q62)</f>
        <v>0</v>
      </c>
      <c r="Z87" s="42">
        <f>SUM('Ordering Form'!D62)</f>
        <v>0</v>
      </c>
      <c r="AA87" s="42">
        <f>SUM('Ordering Form'!E62)</f>
        <v>0</v>
      </c>
      <c r="AB87" s="42">
        <f>SUM('Ordering Form'!G62)</f>
        <v>0</v>
      </c>
      <c r="AC87" s="42">
        <f>SUM('Ordering Form'!H62)</f>
        <v>0</v>
      </c>
      <c r="AD87" s="42">
        <f>SUM('Ordering Form'!I62)</f>
        <v>0</v>
      </c>
      <c r="AE87" s="42">
        <f>SUM('Ordering Form'!U62)</f>
        <v>0</v>
      </c>
      <c r="AF87" s="42">
        <f>SUM('Ordering Form'!Z62)</f>
        <v>0</v>
      </c>
      <c r="AG87" s="42">
        <f>SUM('Ordering Form'!AD62)</f>
        <v>0</v>
      </c>
      <c r="AH87" s="42">
        <f>SUM('Ordering Form'!AC62)</f>
        <v>0</v>
      </c>
    </row>
    <row r="88" spans="2:34" ht="15" hidden="1" x14ac:dyDescent="0.2">
      <c r="B88" s="52">
        <f t="shared" si="6"/>
        <v>45943</v>
      </c>
      <c r="C88" s="42">
        <f>COUNTA('Ordering Form'!$C63:$AE63)</f>
        <v>0</v>
      </c>
      <c r="D88" s="42">
        <f t="shared" si="5"/>
        <v>0</v>
      </c>
      <c r="E88" s="42" cm="1">
        <f t="array" ref="E88">_xlfn.IFS(F88&gt;=10,5,F88&gt;=9,4,F88&gt;=8,4,F88&gt;=7,3,F88&gt;=6,3,F88&gt;=5,2,F88&gt;=4,2,F88&gt;=3,1,F88&gt;=2,1,F88&gt;=1,1,F88=0,0)</f>
        <v>0</v>
      </c>
      <c r="F88" s="42">
        <f t="shared" si="7"/>
        <v>0</v>
      </c>
      <c r="G88" s="42">
        <f>SUM('Ordering Form'!F63)</f>
        <v>0</v>
      </c>
      <c r="H88" s="42">
        <f>SUM('Ordering Form'!F60)</f>
        <v>0</v>
      </c>
      <c r="I88" s="42">
        <f>SUM('Ordering Form'!L63)</f>
        <v>0</v>
      </c>
      <c r="J88" s="42">
        <f>SUM('Ordering Form'!O63)</f>
        <v>0</v>
      </c>
      <c r="K88" s="42">
        <f>SUM('Ordering Form'!R63)</f>
        <v>0</v>
      </c>
      <c r="L88" s="42">
        <f>SUM('Ordering Form'!M63)</f>
        <v>0</v>
      </c>
      <c r="M88" s="42">
        <f>SUM('Ordering Form'!S63)</f>
        <v>0</v>
      </c>
      <c r="N88" s="42">
        <f>SUM('Ordering Form'!T63)</f>
        <v>0</v>
      </c>
      <c r="O88" s="42">
        <f>SUM('Ordering Form'!J63)</f>
        <v>0</v>
      </c>
      <c r="P88" s="42">
        <f>SUM('Ordering Form'!K63)</f>
        <v>0</v>
      </c>
      <c r="Q88" s="42">
        <f>SUM('Ordering Form'!N63)</f>
        <v>0</v>
      </c>
      <c r="R88" s="42">
        <f>SUM('Ordering Form'!V63)</f>
        <v>0</v>
      </c>
      <c r="S88" s="42">
        <f>SUM('Ordering Form'!AA63)</f>
        <v>0</v>
      </c>
      <c r="T88" s="42">
        <f>SUM('Ordering Form'!W63)</f>
        <v>0</v>
      </c>
      <c r="U88" s="42">
        <f>SUM('Ordering Form'!AB63)</f>
        <v>0</v>
      </c>
      <c r="V88" s="42">
        <f>SUM('Ordering Form'!Y63)</f>
        <v>0</v>
      </c>
      <c r="W88" s="42">
        <f>SUM('Ordering Form'!X63)</f>
        <v>0</v>
      </c>
      <c r="X88" s="42">
        <f>SUM('Ordering Form'!P63)</f>
        <v>0</v>
      </c>
      <c r="Y88" s="42">
        <f>SUM('Ordering Form'!Q63)</f>
        <v>0</v>
      </c>
      <c r="Z88" s="42">
        <f>SUM('Ordering Form'!D63)</f>
        <v>0</v>
      </c>
      <c r="AA88" s="42">
        <f>SUM('Ordering Form'!E63)</f>
        <v>0</v>
      </c>
      <c r="AB88" s="42">
        <f>SUM('Ordering Form'!G63)</f>
        <v>0</v>
      </c>
      <c r="AC88" s="42">
        <f>SUM('Ordering Form'!H63)</f>
        <v>0</v>
      </c>
      <c r="AD88" s="42">
        <f>SUM('Ordering Form'!I63)</f>
        <v>0</v>
      </c>
      <c r="AE88" s="42">
        <f>SUM('Ordering Form'!U63)</f>
        <v>0</v>
      </c>
      <c r="AF88" s="42">
        <f>SUM('Ordering Form'!Z63)</f>
        <v>0</v>
      </c>
      <c r="AG88" s="42">
        <f>SUM('Ordering Form'!AD63)</f>
        <v>0</v>
      </c>
      <c r="AH88" s="42">
        <f>SUM('Ordering Form'!AC63)</f>
        <v>0</v>
      </c>
    </row>
    <row r="89" spans="2:34" ht="15" hidden="1" x14ac:dyDescent="0.2">
      <c r="B89" s="52">
        <f t="shared" si="6"/>
        <v>45950</v>
      </c>
      <c r="C89" s="42">
        <f>COUNTA('Ordering Form'!$C64:$AE64)</f>
        <v>0</v>
      </c>
      <c r="D89" s="42">
        <f t="shared" si="5"/>
        <v>0</v>
      </c>
      <c r="E89" s="42" cm="1">
        <f t="array" ref="E89">_xlfn.IFS(F89&gt;=10,5,F89&gt;=9,4,F89&gt;=8,4,F89&gt;=7,3,F89&gt;=6,3,F89&gt;=5,2,F89&gt;=4,2,F89&gt;=3,1,F89&gt;=2,1,F89&gt;=1,1,F89=0,0)</f>
        <v>0</v>
      </c>
      <c r="F89" s="42">
        <f t="shared" si="7"/>
        <v>0</v>
      </c>
      <c r="G89" s="42">
        <f>SUM('Ordering Form'!F64)</f>
        <v>0</v>
      </c>
      <c r="H89" s="42">
        <f>SUM('Ordering Form'!F61)</f>
        <v>0</v>
      </c>
      <c r="I89" s="42">
        <f>SUM('Ordering Form'!L64)</f>
        <v>0</v>
      </c>
      <c r="J89" s="42">
        <f>SUM('Ordering Form'!O64)</f>
        <v>0</v>
      </c>
      <c r="K89" s="42">
        <f>SUM('Ordering Form'!R64)</f>
        <v>0</v>
      </c>
      <c r="L89" s="42">
        <f>SUM('Ordering Form'!M64)</f>
        <v>0</v>
      </c>
      <c r="M89" s="42">
        <f>SUM('Ordering Form'!S64)</f>
        <v>0</v>
      </c>
      <c r="N89" s="42">
        <f>SUM('Ordering Form'!T64)</f>
        <v>0</v>
      </c>
      <c r="O89" s="42">
        <f>SUM('Ordering Form'!J64)</f>
        <v>0</v>
      </c>
      <c r="P89" s="42">
        <f>SUM('Ordering Form'!K64)</f>
        <v>0</v>
      </c>
      <c r="Q89" s="42">
        <f>SUM('Ordering Form'!N64)</f>
        <v>0</v>
      </c>
      <c r="R89" s="42">
        <f>SUM('Ordering Form'!V64)</f>
        <v>0</v>
      </c>
      <c r="S89" s="42">
        <f>SUM('Ordering Form'!AA64)</f>
        <v>0</v>
      </c>
      <c r="T89" s="42">
        <f>SUM('Ordering Form'!W64)</f>
        <v>0</v>
      </c>
      <c r="U89" s="42">
        <f>SUM('Ordering Form'!AB64)</f>
        <v>0</v>
      </c>
      <c r="V89" s="42">
        <f>SUM('Ordering Form'!Y64)</f>
        <v>0</v>
      </c>
      <c r="W89" s="42">
        <f>SUM('Ordering Form'!X64)</f>
        <v>0</v>
      </c>
      <c r="X89" s="42">
        <f>SUM('Ordering Form'!P64)</f>
        <v>0</v>
      </c>
      <c r="Y89" s="42">
        <f>SUM('Ordering Form'!Q64)</f>
        <v>0</v>
      </c>
      <c r="Z89" s="42">
        <f>SUM('Ordering Form'!D64)</f>
        <v>0</v>
      </c>
      <c r="AA89" s="42">
        <f>SUM('Ordering Form'!E64)</f>
        <v>0</v>
      </c>
      <c r="AB89" s="42">
        <f>SUM('Ordering Form'!G64)</f>
        <v>0</v>
      </c>
      <c r="AC89" s="42">
        <f>SUM('Ordering Form'!H64)</f>
        <v>0</v>
      </c>
      <c r="AD89" s="42">
        <f>SUM('Ordering Form'!I64)</f>
        <v>0</v>
      </c>
      <c r="AE89" s="42">
        <f>SUM('Ordering Form'!U64)</f>
        <v>0</v>
      </c>
      <c r="AF89" s="42">
        <f>SUM('Ordering Form'!Z64)</f>
        <v>0</v>
      </c>
      <c r="AG89" s="42">
        <f>SUM('Ordering Form'!AD64)</f>
        <v>0</v>
      </c>
      <c r="AH89" s="42">
        <f>SUM('Ordering Form'!AC64)</f>
        <v>0</v>
      </c>
    </row>
    <row r="90" spans="2:34" ht="15" hidden="1" x14ac:dyDescent="0.2">
      <c r="B90" s="52">
        <f t="shared" si="6"/>
        <v>45957</v>
      </c>
      <c r="C90" s="42">
        <f>COUNTA('Ordering Form'!$C65:$AE65)</f>
        <v>0</v>
      </c>
      <c r="D90" s="42">
        <f t="shared" si="5"/>
        <v>0</v>
      </c>
      <c r="E90" s="42" cm="1">
        <f t="array" ref="E90">_xlfn.IFS(F90&gt;=10,5,F90&gt;=9,4,F90&gt;=8,4,F90&gt;=7,3,F90&gt;=6,3,F90&gt;=5,2,F90&gt;=4,2,F90&gt;=3,1,F90&gt;=2,1,F90&gt;=1,1,F90=0,0)</f>
        <v>0</v>
      </c>
      <c r="F90" s="42">
        <f t="shared" si="7"/>
        <v>0</v>
      </c>
      <c r="G90" s="42">
        <f>SUM('Ordering Form'!F65)</f>
        <v>0</v>
      </c>
      <c r="H90" s="42">
        <f>SUM('Ordering Form'!F62)</f>
        <v>0</v>
      </c>
      <c r="I90" s="42">
        <f>SUM('Ordering Form'!L65)</f>
        <v>0</v>
      </c>
      <c r="J90" s="42">
        <f>SUM('Ordering Form'!O65)</f>
        <v>0</v>
      </c>
      <c r="K90" s="42">
        <f>SUM('Ordering Form'!R65)</f>
        <v>0</v>
      </c>
      <c r="L90" s="42">
        <f>SUM('Ordering Form'!M65)</f>
        <v>0</v>
      </c>
      <c r="M90" s="42">
        <f>SUM('Ordering Form'!S65)</f>
        <v>0</v>
      </c>
      <c r="N90" s="42">
        <f>SUM('Ordering Form'!T65)</f>
        <v>0</v>
      </c>
      <c r="O90" s="42">
        <f>SUM('Ordering Form'!J65)</f>
        <v>0</v>
      </c>
      <c r="P90" s="42">
        <f>SUM('Ordering Form'!K65)</f>
        <v>0</v>
      </c>
      <c r="Q90" s="42">
        <f>SUM('Ordering Form'!N65)</f>
        <v>0</v>
      </c>
      <c r="R90" s="42">
        <f>SUM('Ordering Form'!V65)</f>
        <v>0</v>
      </c>
      <c r="S90" s="42">
        <f>SUM('Ordering Form'!AA65)</f>
        <v>0</v>
      </c>
      <c r="T90" s="42">
        <f>SUM('Ordering Form'!W65)</f>
        <v>0</v>
      </c>
      <c r="U90" s="42">
        <f>SUM('Ordering Form'!AB65)</f>
        <v>0</v>
      </c>
      <c r="V90" s="42">
        <f>SUM('Ordering Form'!Y65)</f>
        <v>0</v>
      </c>
      <c r="W90" s="42">
        <f>SUM('Ordering Form'!X65)</f>
        <v>0</v>
      </c>
      <c r="X90" s="42">
        <f>SUM('Ordering Form'!P65)</f>
        <v>0</v>
      </c>
      <c r="Y90" s="42">
        <f>SUM('Ordering Form'!Q65)</f>
        <v>0</v>
      </c>
      <c r="Z90" s="42">
        <f>SUM('Ordering Form'!D65)</f>
        <v>0</v>
      </c>
      <c r="AA90" s="42">
        <f>SUM('Ordering Form'!E65)</f>
        <v>0</v>
      </c>
      <c r="AB90" s="42">
        <f>SUM('Ordering Form'!G65)</f>
        <v>0</v>
      </c>
      <c r="AC90" s="42">
        <f>SUM('Ordering Form'!H65)</f>
        <v>0</v>
      </c>
      <c r="AD90" s="42">
        <f>SUM('Ordering Form'!I65)</f>
        <v>0</v>
      </c>
      <c r="AE90" s="42">
        <f>SUM('Ordering Form'!U65)</f>
        <v>0</v>
      </c>
      <c r="AF90" s="42">
        <f>SUM('Ordering Form'!Z65)</f>
        <v>0</v>
      </c>
      <c r="AG90" s="42">
        <f>SUM('Ordering Form'!AD65)</f>
        <v>0</v>
      </c>
      <c r="AH90" s="42">
        <f>SUM('Ordering Form'!AC65)</f>
        <v>0</v>
      </c>
    </row>
    <row r="91" spans="2:34" ht="15" hidden="1" x14ac:dyDescent="0.2">
      <c r="B91" s="52">
        <f t="shared" si="6"/>
        <v>45964</v>
      </c>
      <c r="C91" s="42">
        <f>COUNTA('Ordering Form'!$C66:$AE66)</f>
        <v>0</v>
      </c>
      <c r="D91" s="42">
        <f t="shared" si="5"/>
        <v>0</v>
      </c>
      <c r="E91" s="42" cm="1">
        <f t="array" ref="E91">_xlfn.IFS(F91&gt;=10,5,F91&gt;=9,4,F91&gt;=8,4,F91&gt;=7,3,F91&gt;=6,3,F91&gt;=5,2,F91&gt;=4,2,F91&gt;=3,1,F91&gt;=2,1,F91&gt;=1,1,F91=0,0)</f>
        <v>0</v>
      </c>
      <c r="F91" s="42">
        <f t="shared" si="7"/>
        <v>0</v>
      </c>
      <c r="G91" s="42">
        <f>SUM('Ordering Form'!F66)</f>
        <v>0</v>
      </c>
      <c r="H91" s="42">
        <f>SUM('Ordering Form'!F63)</f>
        <v>0</v>
      </c>
      <c r="I91" s="42">
        <f>SUM('Ordering Form'!L66)</f>
        <v>0</v>
      </c>
      <c r="J91" s="42">
        <f>SUM('Ordering Form'!O66)</f>
        <v>0</v>
      </c>
      <c r="K91" s="42">
        <f>SUM('Ordering Form'!R66)</f>
        <v>0</v>
      </c>
      <c r="L91" s="42">
        <f>SUM('Ordering Form'!M66)</f>
        <v>0</v>
      </c>
      <c r="M91" s="42">
        <f>SUM('Ordering Form'!S66)</f>
        <v>0</v>
      </c>
      <c r="N91" s="42">
        <f>SUM('Ordering Form'!T66)</f>
        <v>0</v>
      </c>
      <c r="O91" s="42">
        <f>SUM('Ordering Form'!J66)</f>
        <v>0</v>
      </c>
      <c r="P91" s="42">
        <f>SUM('Ordering Form'!K66)</f>
        <v>0</v>
      </c>
      <c r="Q91" s="42">
        <f>SUM('Ordering Form'!N66)</f>
        <v>0</v>
      </c>
      <c r="R91" s="42">
        <f>SUM('Ordering Form'!V66)</f>
        <v>0</v>
      </c>
      <c r="S91" s="42">
        <f>SUM('Ordering Form'!AA66)</f>
        <v>0</v>
      </c>
      <c r="T91" s="42">
        <f>SUM('Ordering Form'!W66)</f>
        <v>0</v>
      </c>
      <c r="U91" s="42">
        <f>SUM('Ordering Form'!AB66)</f>
        <v>0</v>
      </c>
      <c r="V91" s="42">
        <f>SUM('Ordering Form'!Y66)</f>
        <v>0</v>
      </c>
      <c r="W91" s="42">
        <f>SUM('Ordering Form'!X66)</f>
        <v>0</v>
      </c>
      <c r="X91" s="42">
        <f>SUM('Ordering Form'!P66)</f>
        <v>0</v>
      </c>
      <c r="Y91" s="42">
        <f>SUM('Ordering Form'!Q66)</f>
        <v>0</v>
      </c>
      <c r="Z91" s="42">
        <f>SUM('Ordering Form'!D66)</f>
        <v>0</v>
      </c>
      <c r="AA91" s="42">
        <f>SUM('Ordering Form'!E66)</f>
        <v>0</v>
      </c>
      <c r="AB91" s="42">
        <f>SUM('Ordering Form'!G66)</f>
        <v>0</v>
      </c>
      <c r="AC91" s="42">
        <f>SUM('Ordering Form'!H66)</f>
        <v>0</v>
      </c>
      <c r="AD91" s="42">
        <f>SUM('Ordering Form'!I66)</f>
        <v>0</v>
      </c>
      <c r="AE91" s="42">
        <f>SUM('Ordering Form'!U66)</f>
        <v>0</v>
      </c>
      <c r="AF91" s="42">
        <f>SUM('Ordering Form'!Z66)</f>
        <v>0</v>
      </c>
      <c r="AG91" s="42">
        <f>SUM('Ordering Form'!AD66)</f>
        <v>0</v>
      </c>
      <c r="AH91" s="42">
        <f>SUM('Ordering Form'!AC66)</f>
        <v>0</v>
      </c>
    </row>
    <row r="92" spans="2:34" ht="15" hidden="1" x14ac:dyDescent="0.2">
      <c r="B92" s="52">
        <f t="shared" si="6"/>
        <v>45971</v>
      </c>
      <c r="C92" s="42">
        <f>COUNTA('Ordering Form'!$C67:$AE67)</f>
        <v>0</v>
      </c>
      <c r="D92" s="42">
        <f t="shared" si="5"/>
        <v>0</v>
      </c>
      <c r="E92" s="42" cm="1">
        <f t="array" ref="E92">_xlfn.IFS(F92&gt;=10,5,F92&gt;=9,4,F92&gt;=8,4,F92&gt;=7,3,F92&gt;=6,3,F92&gt;=5,2,F92&gt;=4,2,F92&gt;=3,1,F92&gt;=2,1,F92&gt;=1,1,F92=0,0)</f>
        <v>0</v>
      </c>
      <c r="F92" s="42">
        <f t="shared" si="7"/>
        <v>0</v>
      </c>
      <c r="G92" s="42">
        <f>SUM('Ordering Form'!F67)</f>
        <v>0</v>
      </c>
      <c r="H92" s="42">
        <f>SUM('Ordering Form'!F64)</f>
        <v>0</v>
      </c>
      <c r="I92" s="42">
        <f>SUM('Ordering Form'!L67)</f>
        <v>0</v>
      </c>
      <c r="J92" s="42">
        <f>SUM('Ordering Form'!O67)</f>
        <v>0</v>
      </c>
      <c r="K92" s="42">
        <f>SUM('Ordering Form'!R67)</f>
        <v>0</v>
      </c>
      <c r="L92" s="42">
        <f>SUM('Ordering Form'!M67)</f>
        <v>0</v>
      </c>
      <c r="M92" s="42">
        <f>SUM('Ordering Form'!S67)</f>
        <v>0</v>
      </c>
      <c r="N92" s="42">
        <f>SUM('Ordering Form'!T67)</f>
        <v>0</v>
      </c>
      <c r="O92" s="42">
        <f>SUM('Ordering Form'!J67)</f>
        <v>0</v>
      </c>
      <c r="P92" s="42">
        <f>SUM('Ordering Form'!K67)</f>
        <v>0</v>
      </c>
      <c r="Q92" s="42">
        <f>SUM('Ordering Form'!N67)</f>
        <v>0</v>
      </c>
      <c r="R92" s="42">
        <f>SUM('Ordering Form'!V67)</f>
        <v>0</v>
      </c>
      <c r="S92" s="42">
        <f>SUM('Ordering Form'!AA67)</f>
        <v>0</v>
      </c>
      <c r="T92" s="42">
        <f>SUM('Ordering Form'!W67)</f>
        <v>0</v>
      </c>
      <c r="U92" s="42">
        <f>SUM('Ordering Form'!AB67)</f>
        <v>0</v>
      </c>
      <c r="V92" s="42">
        <f>SUM('Ordering Form'!Y67)</f>
        <v>0</v>
      </c>
      <c r="W92" s="42">
        <f>SUM('Ordering Form'!X67)</f>
        <v>0</v>
      </c>
      <c r="X92" s="42">
        <f>SUM('Ordering Form'!P67)</f>
        <v>0</v>
      </c>
      <c r="Y92" s="42">
        <f>SUM('Ordering Form'!Q67)</f>
        <v>0</v>
      </c>
      <c r="Z92" s="42">
        <f>SUM('Ordering Form'!D67)</f>
        <v>0</v>
      </c>
      <c r="AA92" s="42">
        <f>SUM('Ordering Form'!E67)</f>
        <v>0</v>
      </c>
      <c r="AB92" s="42">
        <f>SUM('Ordering Form'!G67)</f>
        <v>0</v>
      </c>
      <c r="AC92" s="42">
        <f>SUM('Ordering Form'!H67)</f>
        <v>0</v>
      </c>
      <c r="AD92" s="42">
        <f>SUM('Ordering Form'!I67)</f>
        <v>0</v>
      </c>
      <c r="AE92" s="42">
        <f>SUM('Ordering Form'!U67)</f>
        <v>0</v>
      </c>
      <c r="AF92" s="42">
        <f>SUM('Ordering Form'!Z67)</f>
        <v>0</v>
      </c>
      <c r="AG92" s="42">
        <f>SUM('Ordering Form'!AD67)</f>
        <v>0</v>
      </c>
      <c r="AH92" s="42">
        <f>SUM('Ordering Form'!AC67)</f>
        <v>0</v>
      </c>
    </row>
    <row r="93" spans="2:34" ht="15" hidden="1" x14ac:dyDescent="0.2">
      <c r="B93" s="52">
        <f t="shared" si="6"/>
        <v>45978</v>
      </c>
      <c r="C93" s="42">
        <f>COUNTA('Ordering Form'!$C68:$AE68)</f>
        <v>0</v>
      </c>
      <c r="D93" s="42">
        <f t="shared" si="5"/>
        <v>0</v>
      </c>
      <c r="E93" s="42" cm="1">
        <f t="array" ref="E93">_xlfn.IFS(F93&gt;=10,5,F93&gt;=9,4,F93&gt;=8,4,F93&gt;=7,3,F93&gt;=6,3,F93&gt;=5,2,F93&gt;=4,2,F93&gt;=3,1,F93&gt;=2,1,F93&gt;=1,1,F93=0,0)</f>
        <v>0</v>
      </c>
      <c r="F93" s="42">
        <f t="shared" si="7"/>
        <v>0</v>
      </c>
      <c r="G93" s="42">
        <f>SUM('Ordering Form'!F68)</f>
        <v>0</v>
      </c>
      <c r="H93" s="42">
        <f>SUM('Ordering Form'!F65)</f>
        <v>0</v>
      </c>
      <c r="I93" s="42">
        <f>SUM('Ordering Form'!L68)</f>
        <v>0</v>
      </c>
      <c r="J93" s="42">
        <f>SUM('Ordering Form'!O68)</f>
        <v>0</v>
      </c>
      <c r="K93" s="42">
        <f>SUM('Ordering Form'!R68)</f>
        <v>0</v>
      </c>
      <c r="L93" s="42">
        <f>SUM('Ordering Form'!M68)</f>
        <v>0</v>
      </c>
      <c r="M93" s="42">
        <f>SUM('Ordering Form'!S68)</f>
        <v>0</v>
      </c>
      <c r="N93" s="42">
        <f>SUM('Ordering Form'!T68)</f>
        <v>0</v>
      </c>
      <c r="O93" s="42">
        <f>SUM('Ordering Form'!J68)</f>
        <v>0</v>
      </c>
      <c r="P93" s="42">
        <f>SUM('Ordering Form'!K68)</f>
        <v>0</v>
      </c>
      <c r="Q93" s="42">
        <f>SUM('Ordering Form'!N68)</f>
        <v>0</v>
      </c>
      <c r="R93" s="42">
        <f>SUM('Ordering Form'!V68)</f>
        <v>0</v>
      </c>
      <c r="S93" s="42">
        <f>SUM('Ordering Form'!AA68)</f>
        <v>0</v>
      </c>
      <c r="T93" s="42">
        <f>SUM('Ordering Form'!W68)</f>
        <v>0</v>
      </c>
      <c r="U93" s="42">
        <f>SUM('Ordering Form'!AB68)</f>
        <v>0</v>
      </c>
      <c r="V93" s="42">
        <f>SUM('Ordering Form'!Y68)</f>
        <v>0</v>
      </c>
      <c r="W93" s="42">
        <f>SUM('Ordering Form'!X68)</f>
        <v>0</v>
      </c>
      <c r="X93" s="42">
        <f>SUM('Ordering Form'!P68)</f>
        <v>0</v>
      </c>
      <c r="Y93" s="42">
        <f>SUM('Ordering Form'!Q68)</f>
        <v>0</v>
      </c>
      <c r="Z93" s="42">
        <f>SUM('Ordering Form'!D68)</f>
        <v>0</v>
      </c>
      <c r="AA93" s="42">
        <f>SUM('Ordering Form'!E68)</f>
        <v>0</v>
      </c>
      <c r="AB93" s="42">
        <f>SUM('Ordering Form'!G68)</f>
        <v>0</v>
      </c>
      <c r="AC93" s="42">
        <f>SUM('Ordering Form'!H68)</f>
        <v>0</v>
      </c>
      <c r="AD93" s="42">
        <f>SUM('Ordering Form'!I68)</f>
        <v>0</v>
      </c>
      <c r="AE93" s="42">
        <f>SUM('Ordering Form'!U68)</f>
        <v>0</v>
      </c>
      <c r="AF93" s="42">
        <f>SUM('Ordering Form'!Z68)</f>
        <v>0</v>
      </c>
      <c r="AG93" s="42">
        <f>SUM('Ordering Form'!AD68)</f>
        <v>0</v>
      </c>
      <c r="AH93" s="42">
        <f>SUM('Ordering Form'!AC68)</f>
        <v>0</v>
      </c>
    </row>
    <row r="94" spans="2:34" ht="15" hidden="1" x14ac:dyDescent="0.2">
      <c r="B94" s="52">
        <f t="shared" si="6"/>
        <v>45985</v>
      </c>
      <c r="C94" s="42">
        <f>COUNTA('Ordering Form'!$C69:$AE69)</f>
        <v>0</v>
      </c>
      <c r="D94" s="42">
        <f t="shared" si="5"/>
        <v>0</v>
      </c>
      <c r="E94" s="42" cm="1">
        <f t="array" ref="E94">_xlfn.IFS(F94&gt;=10,5,F94&gt;=9,4,F94&gt;=8,4,F94&gt;=7,3,F94&gt;=6,3,F94&gt;=5,2,F94&gt;=4,2,F94&gt;=3,1,F94&gt;=2,1,F94&gt;=1,1,F94=0,0)</f>
        <v>0</v>
      </c>
      <c r="F94" s="42">
        <f t="shared" si="7"/>
        <v>0</v>
      </c>
      <c r="G94" s="42">
        <f>SUM('Ordering Form'!F69)</f>
        <v>0</v>
      </c>
      <c r="H94" s="42">
        <f>SUM('Ordering Form'!F66)</f>
        <v>0</v>
      </c>
      <c r="I94" s="42">
        <f>SUM('Ordering Form'!L69)</f>
        <v>0</v>
      </c>
      <c r="J94" s="42">
        <f>SUM('Ordering Form'!O69)</f>
        <v>0</v>
      </c>
      <c r="K94" s="42">
        <f>SUM('Ordering Form'!R69)</f>
        <v>0</v>
      </c>
      <c r="L94" s="42">
        <f>SUM('Ordering Form'!M69)</f>
        <v>0</v>
      </c>
      <c r="M94" s="42">
        <f>SUM('Ordering Form'!S69)</f>
        <v>0</v>
      </c>
      <c r="N94" s="42">
        <f>SUM('Ordering Form'!T69)</f>
        <v>0</v>
      </c>
      <c r="O94" s="42">
        <f>SUM('Ordering Form'!J69)</f>
        <v>0</v>
      </c>
      <c r="P94" s="42">
        <f>SUM('Ordering Form'!K69)</f>
        <v>0</v>
      </c>
      <c r="Q94" s="42">
        <f>SUM('Ordering Form'!N69)</f>
        <v>0</v>
      </c>
      <c r="R94" s="42">
        <f>SUM('Ordering Form'!V69)</f>
        <v>0</v>
      </c>
      <c r="S94" s="42">
        <f>SUM('Ordering Form'!AA69)</f>
        <v>0</v>
      </c>
      <c r="T94" s="42">
        <f>SUM('Ordering Form'!W69)</f>
        <v>0</v>
      </c>
      <c r="U94" s="42">
        <f>SUM('Ordering Form'!AB69)</f>
        <v>0</v>
      </c>
      <c r="V94" s="42">
        <f>SUM('Ordering Form'!Y69)</f>
        <v>0</v>
      </c>
      <c r="W94" s="42">
        <f>SUM('Ordering Form'!X69)</f>
        <v>0</v>
      </c>
      <c r="X94" s="42">
        <f>SUM('Ordering Form'!P69)</f>
        <v>0</v>
      </c>
      <c r="Y94" s="42">
        <f>SUM('Ordering Form'!Q69)</f>
        <v>0</v>
      </c>
      <c r="Z94" s="42">
        <f>SUM('Ordering Form'!D69)</f>
        <v>0</v>
      </c>
      <c r="AA94" s="42">
        <f>SUM('Ordering Form'!E69)</f>
        <v>0</v>
      </c>
      <c r="AB94" s="42">
        <f>SUM('Ordering Form'!G69)</f>
        <v>0</v>
      </c>
      <c r="AC94" s="42">
        <f>SUM('Ordering Form'!H69)</f>
        <v>0</v>
      </c>
      <c r="AD94" s="42">
        <f>SUM('Ordering Form'!I69)</f>
        <v>0</v>
      </c>
      <c r="AE94" s="42">
        <f>SUM('Ordering Form'!U69)</f>
        <v>0</v>
      </c>
      <c r="AF94" s="42">
        <f>SUM('Ordering Form'!Z69)</f>
        <v>0</v>
      </c>
      <c r="AG94" s="42">
        <f>SUM('Ordering Form'!AD69)</f>
        <v>0</v>
      </c>
      <c r="AH94" s="42">
        <f>SUM('Ordering Form'!AC69)</f>
        <v>0</v>
      </c>
    </row>
    <row r="95" spans="2:34" ht="15" hidden="1" x14ac:dyDescent="0.2">
      <c r="B95" s="52">
        <f t="shared" si="6"/>
        <v>45992</v>
      </c>
      <c r="C95" s="42">
        <f>COUNTA('Ordering Form'!$C70:$AE70)</f>
        <v>0</v>
      </c>
      <c r="D95" s="42">
        <f t="shared" si="5"/>
        <v>0</v>
      </c>
      <c r="E95" s="42" cm="1">
        <f t="array" ref="E95">_xlfn.IFS(F95&gt;=10,5,F95&gt;=9,4,F95&gt;=8,4,F95&gt;=7,3,F95&gt;=6,3,F95&gt;=5,2,F95&gt;=4,2,F95&gt;=3,1,F95&gt;=2,1,F95&gt;=1,1,F95=0,0)</f>
        <v>0</v>
      </c>
      <c r="F95" s="42">
        <f t="shared" si="7"/>
        <v>0</v>
      </c>
      <c r="G95" s="42">
        <f>SUM('Ordering Form'!F70)</f>
        <v>0</v>
      </c>
      <c r="H95" s="42">
        <f>SUM('Ordering Form'!F67)</f>
        <v>0</v>
      </c>
      <c r="I95" s="42">
        <f>SUM('Ordering Form'!L70)</f>
        <v>0</v>
      </c>
      <c r="J95" s="42">
        <f>SUM('Ordering Form'!O70)</f>
        <v>0</v>
      </c>
      <c r="K95" s="42">
        <f>SUM('Ordering Form'!R70)</f>
        <v>0</v>
      </c>
      <c r="L95" s="42">
        <f>SUM('Ordering Form'!M70)</f>
        <v>0</v>
      </c>
      <c r="M95" s="42">
        <f>SUM('Ordering Form'!S70)</f>
        <v>0</v>
      </c>
      <c r="N95" s="42">
        <f>SUM('Ordering Form'!T70)</f>
        <v>0</v>
      </c>
      <c r="O95" s="42">
        <f>SUM('Ordering Form'!J70)</f>
        <v>0</v>
      </c>
      <c r="P95" s="42">
        <f>SUM('Ordering Form'!K70)</f>
        <v>0</v>
      </c>
      <c r="Q95" s="42">
        <f>SUM('Ordering Form'!N70)</f>
        <v>0</v>
      </c>
      <c r="R95" s="42">
        <f>SUM('Ordering Form'!V70)</f>
        <v>0</v>
      </c>
      <c r="S95" s="42">
        <f>SUM('Ordering Form'!AA70)</f>
        <v>0</v>
      </c>
      <c r="T95" s="42">
        <f>SUM('Ordering Form'!W70)</f>
        <v>0</v>
      </c>
      <c r="U95" s="42">
        <f>SUM('Ordering Form'!AB70)</f>
        <v>0</v>
      </c>
      <c r="V95" s="42">
        <f>SUM('Ordering Form'!Y70)</f>
        <v>0</v>
      </c>
      <c r="W95" s="42">
        <f>SUM('Ordering Form'!X70)</f>
        <v>0</v>
      </c>
      <c r="X95" s="42">
        <f>SUM('Ordering Form'!P70)</f>
        <v>0</v>
      </c>
      <c r="Y95" s="42">
        <f>SUM('Ordering Form'!Q70)</f>
        <v>0</v>
      </c>
      <c r="Z95" s="42">
        <f>SUM('Ordering Form'!D70)</f>
        <v>0</v>
      </c>
      <c r="AA95" s="42">
        <f>SUM('Ordering Form'!E70)</f>
        <v>0</v>
      </c>
      <c r="AB95" s="42">
        <f>SUM('Ordering Form'!G70)</f>
        <v>0</v>
      </c>
      <c r="AC95" s="42">
        <f>SUM('Ordering Form'!H70)</f>
        <v>0</v>
      </c>
      <c r="AD95" s="42">
        <f>SUM('Ordering Form'!I70)</f>
        <v>0</v>
      </c>
      <c r="AE95" s="42">
        <f>SUM('Ordering Form'!U70)</f>
        <v>0</v>
      </c>
      <c r="AF95" s="42">
        <f>SUM('Ordering Form'!Z70)</f>
        <v>0</v>
      </c>
      <c r="AG95" s="42">
        <f>SUM('Ordering Form'!AD70)</f>
        <v>0</v>
      </c>
      <c r="AH95" s="42">
        <f>SUM('Ordering Form'!AC70)</f>
        <v>0</v>
      </c>
    </row>
    <row r="96" spans="2:34" ht="15" hidden="1" x14ac:dyDescent="0.2">
      <c r="B96" s="52">
        <f t="shared" si="6"/>
        <v>45999</v>
      </c>
      <c r="C96" s="42">
        <f>COUNTA('Ordering Form'!$C71:$AE71)</f>
        <v>0</v>
      </c>
      <c r="D96" s="42">
        <f t="shared" si="5"/>
        <v>0</v>
      </c>
      <c r="E96" s="42" cm="1">
        <f t="array" ref="E96">_xlfn.IFS(F96&gt;=10,5,F96&gt;=9,4,F96&gt;=8,4,F96&gt;=7,3,F96&gt;=6,3,F96&gt;=5,2,F96&gt;=4,2,F96&gt;=3,1,F96&gt;=2,1,F96&gt;=1,1,F96=0,0)</f>
        <v>0</v>
      </c>
      <c r="F96" s="42">
        <f t="shared" si="7"/>
        <v>0</v>
      </c>
      <c r="G96" s="42">
        <f>SUM('Ordering Form'!F71)</f>
        <v>0</v>
      </c>
      <c r="H96" s="42">
        <f>SUM('Ordering Form'!F68)</f>
        <v>0</v>
      </c>
      <c r="I96" s="42">
        <f>SUM('Ordering Form'!L71)</f>
        <v>0</v>
      </c>
      <c r="J96" s="42">
        <f>SUM('Ordering Form'!O71)</f>
        <v>0</v>
      </c>
      <c r="K96" s="42">
        <f>SUM('Ordering Form'!R71)</f>
        <v>0</v>
      </c>
      <c r="L96" s="42">
        <f>SUM('Ordering Form'!M71)</f>
        <v>0</v>
      </c>
      <c r="M96" s="42">
        <f>SUM('Ordering Form'!S71)</f>
        <v>0</v>
      </c>
      <c r="N96" s="42">
        <f>SUM('Ordering Form'!T71)</f>
        <v>0</v>
      </c>
      <c r="O96" s="42">
        <f>SUM('Ordering Form'!J71)</f>
        <v>0</v>
      </c>
      <c r="P96" s="42">
        <f>SUM('Ordering Form'!K71)</f>
        <v>0</v>
      </c>
      <c r="Q96" s="42">
        <f>SUM('Ordering Form'!N71)</f>
        <v>0</v>
      </c>
      <c r="R96" s="42">
        <f>SUM('Ordering Form'!V71)</f>
        <v>0</v>
      </c>
      <c r="S96" s="42">
        <f>SUM('Ordering Form'!AA71)</f>
        <v>0</v>
      </c>
      <c r="T96" s="42">
        <f>SUM('Ordering Form'!W71)</f>
        <v>0</v>
      </c>
      <c r="U96" s="42">
        <f>SUM('Ordering Form'!AB71)</f>
        <v>0</v>
      </c>
      <c r="V96" s="42">
        <f>SUM('Ordering Form'!Y71)</f>
        <v>0</v>
      </c>
      <c r="W96" s="42">
        <f>SUM('Ordering Form'!X71)</f>
        <v>0</v>
      </c>
      <c r="X96" s="42">
        <f>SUM('Ordering Form'!P71)</f>
        <v>0</v>
      </c>
      <c r="Y96" s="42">
        <f>SUM('Ordering Form'!Q71)</f>
        <v>0</v>
      </c>
      <c r="Z96" s="42">
        <f>SUM('Ordering Form'!D71)</f>
        <v>0</v>
      </c>
      <c r="AA96" s="42">
        <f>SUM('Ordering Form'!E71)</f>
        <v>0</v>
      </c>
      <c r="AB96" s="42">
        <f>SUM('Ordering Form'!G71)</f>
        <v>0</v>
      </c>
      <c r="AC96" s="42">
        <f>SUM('Ordering Form'!H71)</f>
        <v>0</v>
      </c>
      <c r="AD96" s="42">
        <f>SUM('Ordering Form'!I71)</f>
        <v>0</v>
      </c>
      <c r="AE96" s="42">
        <f>SUM('Ordering Form'!U71)</f>
        <v>0</v>
      </c>
      <c r="AF96" s="42">
        <f>SUM('Ordering Form'!Z71)</f>
        <v>0</v>
      </c>
      <c r="AG96" s="42">
        <f>SUM('Ordering Form'!AD71)</f>
        <v>0</v>
      </c>
      <c r="AH96" s="42">
        <f>SUM('Ordering Form'!AC71)</f>
        <v>0</v>
      </c>
    </row>
    <row r="97" spans="2:34" ht="15" hidden="1" x14ac:dyDescent="0.2">
      <c r="B97" s="52">
        <f t="shared" si="6"/>
        <v>46006</v>
      </c>
      <c r="C97" s="42">
        <f>COUNTA('Ordering Form'!$C72:$AE72)</f>
        <v>0</v>
      </c>
      <c r="D97" s="42">
        <f t="shared" si="5"/>
        <v>0</v>
      </c>
      <c r="E97" s="42" cm="1">
        <f t="array" ref="E97">_xlfn.IFS(F97&gt;=10,5,F97&gt;=9,4,F97&gt;=8,4,F97&gt;=7,3,F97&gt;=6,3,F97&gt;=5,2,F97&gt;=4,2,F97&gt;=3,1,F97&gt;=2,1,F97&gt;=1,1,F97=0,0)</f>
        <v>0</v>
      </c>
      <c r="F97" s="42">
        <f t="shared" si="7"/>
        <v>0</v>
      </c>
      <c r="G97" s="42">
        <f>SUM('Ordering Form'!F72)</f>
        <v>0</v>
      </c>
      <c r="H97" s="42">
        <f>SUM('Ordering Form'!F69)</f>
        <v>0</v>
      </c>
      <c r="I97" s="42">
        <f>SUM('Ordering Form'!L72)</f>
        <v>0</v>
      </c>
      <c r="J97" s="42">
        <f>SUM('Ordering Form'!O72)</f>
        <v>0</v>
      </c>
      <c r="K97" s="42">
        <f>SUM('Ordering Form'!R72)</f>
        <v>0</v>
      </c>
      <c r="L97" s="42">
        <f>SUM('Ordering Form'!M72)</f>
        <v>0</v>
      </c>
      <c r="M97" s="42">
        <f>SUM('Ordering Form'!S72)</f>
        <v>0</v>
      </c>
      <c r="N97" s="42">
        <f>SUM('Ordering Form'!T72)</f>
        <v>0</v>
      </c>
      <c r="O97" s="42">
        <f>SUM('Ordering Form'!J72)</f>
        <v>0</v>
      </c>
      <c r="P97" s="42">
        <f>SUM('Ordering Form'!K72)</f>
        <v>0</v>
      </c>
      <c r="Q97" s="42">
        <f>SUM('Ordering Form'!N72)</f>
        <v>0</v>
      </c>
      <c r="R97" s="42">
        <f>SUM('Ordering Form'!V72)</f>
        <v>0</v>
      </c>
      <c r="S97" s="42">
        <f>SUM('Ordering Form'!AA72)</f>
        <v>0</v>
      </c>
      <c r="T97" s="42">
        <f>SUM('Ordering Form'!W72)</f>
        <v>0</v>
      </c>
      <c r="U97" s="42">
        <f>SUM('Ordering Form'!AB72)</f>
        <v>0</v>
      </c>
      <c r="V97" s="42">
        <f>SUM('Ordering Form'!Y72)</f>
        <v>0</v>
      </c>
      <c r="W97" s="42">
        <f>SUM('Ordering Form'!X72)</f>
        <v>0</v>
      </c>
      <c r="X97" s="42">
        <f>SUM('Ordering Form'!P72)</f>
        <v>0</v>
      </c>
      <c r="Y97" s="42">
        <f>SUM('Ordering Form'!Q72)</f>
        <v>0</v>
      </c>
      <c r="Z97" s="42">
        <f>SUM('Ordering Form'!D72)</f>
        <v>0</v>
      </c>
      <c r="AA97" s="42">
        <f>SUM('Ordering Form'!E72)</f>
        <v>0</v>
      </c>
      <c r="AB97" s="42">
        <f>SUM('Ordering Form'!G72)</f>
        <v>0</v>
      </c>
      <c r="AC97" s="42">
        <f>SUM('Ordering Form'!H72)</f>
        <v>0</v>
      </c>
      <c r="AD97" s="42">
        <f>SUM('Ordering Form'!I72)</f>
        <v>0</v>
      </c>
      <c r="AE97" s="42">
        <f>SUM('Ordering Form'!U72)</f>
        <v>0</v>
      </c>
      <c r="AF97" s="42">
        <f>SUM('Ordering Form'!Z72)</f>
        <v>0</v>
      </c>
      <c r="AG97" s="42">
        <f>SUM('Ordering Form'!AD72)</f>
        <v>0</v>
      </c>
      <c r="AH97" s="42">
        <f>SUM('Ordering Form'!AC72)</f>
        <v>0</v>
      </c>
    </row>
    <row r="98" spans="2:34" ht="15" hidden="1" x14ac:dyDescent="0.2">
      <c r="B98" s="52">
        <f t="shared" si="6"/>
        <v>46013</v>
      </c>
      <c r="C98" s="42">
        <f>COUNTA('Ordering Form'!$C73:$AE73)</f>
        <v>0</v>
      </c>
      <c r="D98" s="42">
        <f t="shared" si="5"/>
        <v>0</v>
      </c>
      <c r="E98" s="42" cm="1">
        <f t="array" ref="E98">_xlfn.IFS(F98&gt;=10,5,F98&gt;=9,4,F98&gt;=8,4,F98&gt;=7,3,F98&gt;=6,3,F98&gt;=5,2,F98&gt;=4,2,F98&gt;=3,1,F98&gt;=2,1,F98&gt;=1,1,F98=0,0)</f>
        <v>0</v>
      </c>
      <c r="F98" s="42">
        <f t="shared" si="7"/>
        <v>0</v>
      </c>
      <c r="G98" s="42">
        <f>SUM('Ordering Form'!F73)</f>
        <v>0</v>
      </c>
      <c r="H98" s="42">
        <f>SUM('Ordering Form'!F70)</f>
        <v>0</v>
      </c>
      <c r="I98" s="42">
        <f>SUM('Ordering Form'!L73)</f>
        <v>0</v>
      </c>
      <c r="J98" s="42">
        <f>SUM('Ordering Form'!O73)</f>
        <v>0</v>
      </c>
      <c r="K98" s="42">
        <f>SUM('Ordering Form'!R73)</f>
        <v>0</v>
      </c>
      <c r="L98" s="42">
        <f>SUM('Ordering Form'!M73)</f>
        <v>0</v>
      </c>
      <c r="M98" s="42">
        <f>SUM('Ordering Form'!S73)</f>
        <v>0</v>
      </c>
      <c r="N98" s="42">
        <f>SUM('Ordering Form'!T73)</f>
        <v>0</v>
      </c>
      <c r="O98" s="42">
        <f>SUM('Ordering Form'!J73)</f>
        <v>0</v>
      </c>
      <c r="P98" s="42">
        <f>SUM('Ordering Form'!K73)</f>
        <v>0</v>
      </c>
      <c r="Q98" s="42">
        <f>SUM('Ordering Form'!N73)</f>
        <v>0</v>
      </c>
      <c r="R98" s="42">
        <f>SUM('Ordering Form'!V73)</f>
        <v>0</v>
      </c>
      <c r="S98" s="42">
        <f>SUM('Ordering Form'!AA73)</f>
        <v>0</v>
      </c>
      <c r="T98" s="42">
        <f>SUM('Ordering Form'!W73)</f>
        <v>0</v>
      </c>
      <c r="U98" s="42">
        <f>SUM('Ordering Form'!AB73)</f>
        <v>0</v>
      </c>
      <c r="V98" s="42">
        <f>SUM('Ordering Form'!Y73)</f>
        <v>0</v>
      </c>
      <c r="W98" s="42">
        <f>SUM('Ordering Form'!X73)</f>
        <v>0</v>
      </c>
      <c r="X98" s="42">
        <f>SUM('Ordering Form'!P73)</f>
        <v>0</v>
      </c>
      <c r="Y98" s="42">
        <f>SUM('Ordering Form'!Q73)</f>
        <v>0</v>
      </c>
      <c r="Z98" s="42">
        <f>SUM('Ordering Form'!D73)</f>
        <v>0</v>
      </c>
      <c r="AA98" s="42">
        <f>SUM('Ordering Form'!E73)</f>
        <v>0</v>
      </c>
      <c r="AB98" s="42">
        <f>SUM('Ordering Form'!G73)</f>
        <v>0</v>
      </c>
      <c r="AC98" s="42">
        <f>SUM('Ordering Form'!H73)</f>
        <v>0</v>
      </c>
      <c r="AD98" s="42">
        <f>SUM('Ordering Form'!I73)</f>
        <v>0</v>
      </c>
      <c r="AE98" s="42">
        <f>SUM('Ordering Form'!U73)</f>
        <v>0</v>
      </c>
      <c r="AF98" s="42">
        <f>SUM('Ordering Form'!Z73)</f>
        <v>0</v>
      </c>
      <c r="AG98" s="42">
        <f>SUM('Ordering Form'!AD73)</f>
        <v>0</v>
      </c>
      <c r="AH98" s="42">
        <f>SUM('Ordering Form'!AC73)</f>
        <v>0</v>
      </c>
    </row>
    <row r="99" spans="2:34" ht="15" hidden="1" x14ac:dyDescent="0.2">
      <c r="B99" s="52">
        <f t="shared" si="6"/>
        <v>46020</v>
      </c>
      <c r="C99" s="42">
        <f>COUNTA('Ordering Form'!$C74:$AE74)</f>
        <v>0</v>
      </c>
      <c r="D99" s="42">
        <f t="shared" si="5"/>
        <v>0</v>
      </c>
      <c r="E99" s="42" cm="1">
        <f t="array" ref="E99">_xlfn.IFS(F99&gt;=10,5,F99&gt;=9,4,F99&gt;=8,4,F99&gt;=7,3,F99&gt;=6,3,F99&gt;=5,2,F99&gt;=4,2,F99&gt;=3,1,F99&gt;=2,1,F99&gt;=1,1,F99=0,0)</f>
        <v>0</v>
      </c>
      <c r="F99" s="42">
        <f t="shared" si="7"/>
        <v>0</v>
      </c>
      <c r="G99" s="42">
        <f>SUM('Ordering Form'!F74)</f>
        <v>0</v>
      </c>
      <c r="H99" s="42">
        <f>SUM('Ordering Form'!F71)</f>
        <v>0</v>
      </c>
      <c r="I99" s="42">
        <f>SUM('Ordering Form'!L74)</f>
        <v>0</v>
      </c>
      <c r="J99" s="42">
        <f>SUM('Ordering Form'!O74)</f>
        <v>0</v>
      </c>
      <c r="K99" s="42">
        <f>SUM('Ordering Form'!R74)</f>
        <v>0</v>
      </c>
      <c r="L99" s="42">
        <f>SUM('Ordering Form'!M74)</f>
        <v>0</v>
      </c>
      <c r="M99" s="42">
        <f>SUM('Ordering Form'!S74)</f>
        <v>0</v>
      </c>
      <c r="N99" s="42">
        <f>SUM('Ordering Form'!T74)</f>
        <v>0</v>
      </c>
      <c r="O99" s="42">
        <f>SUM('Ordering Form'!J74)</f>
        <v>0</v>
      </c>
      <c r="P99" s="42">
        <f>SUM('Ordering Form'!K74)</f>
        <v>0</v>
      </c>
      <c r="Q99" s="42">
        <f>SUM('Ordering Form'!N74)</f>
        <v>0</v>
      </c>
      <c r="R99" s="42">
        <f>SUM('Ordering Form'!V74)</f>
        <v>0</v>
      </c>
      <c r="S99" s="42">
        <f>SUM('Ordering Form'!AA74)</f>
        <v>0</v>
      </c>
      <c r="T99" s="42">
        <f>SUM('Ordering Form'!W74)</f>
        <v>0</v>
      </c>
      <c r="U99" s="42">
        <f>SUM('Ordering Form'!AB74)</f>
        <v>0</v>
      </c>
      <c r="V99" s="42">
        <f>SUM('Ordering Form'!Y74)</f>
        <v>0</v>
      </c>
      <c r="W99" s="42">
        <f>SUM('Ordering Form'!X74)</f>
        <v>0</v>
      </c>
      <c r="X99" s="42">
        <f>SUM('Ordering Form'!P74)</f>
        <v>0</v>
      </c>
      <c r="Y99" s="42">
        <f>SUM('Ordering Form'!Q74)</f>
        <v>0</v>
      </c>
      <c r="Z99" s="42">
        <f>SUM('Ordering Form'!D74)</f>
        <v>0</v>
      </c>
      <c r="AA99" s="42">
        <f>SUM('Ordering Form'!E74)</f>
        <v>0</v>
      </c>
      <c r="AB99" s="42">
        <f>SUM('Ordering Form'!G74)</f>
        <v>0</v>
      </c>
      <c r="AC99" s="42">
        <f>SUM('Ordering Form'!H74)</f>
        <v>0</v>
      </c>
      <c r="AD99" s="42">
        <f>SUM('Ordering Form'!I74)</f>
        <v>0</v>
      </c>
      <c r="AE99" s="42">
        <f>SUM('Ordering Form'!U74)</f>
        <v>0</v>
      </c>
      <c r="AF99" s="42">
        <f>SUM('Ordering Form'!Z74)</f>
        <v>0</v>
      </c>
      <c r="AG99" s="42">
        <f>SUM('Ordering Form'!AD74)</f>
        <v>0</v>
      </c>
      <c r="AH99" s="42">
        <f>SUM('Ordering Form'!AC74)</f>
        <v>0</v>
      </c>
    </row>
  </sheetData>
  <sheetProtection algorithmName="SHA-512" hashValue="YHJMHCG3mJE/b/QR/03zaijq1t3j/CMVQuQ9izaMlRz+oFmTXcczMC0jIJnjXJ7Q0NFy5STNA45PQGTUV0RYow==" saltValue="G+eaK/FA5fNsHMZuybcATw==" spinCount="100000" sheet="1" objects="1" scenarios="1" selectLockedCells="1"/>
  <mergeCells count="6">
    <mergeCell ref="F2:H2"/>
    <mergeCell ref="AH8:AK8"/>
    <mergeCell ref="B8:H8"/>
    <mergeCell ref="A7:B7"/>
    <mergeCell ref="J9:K9"/>
    <mergeCell ref="F3:K3"/>
  </mergeCells>
  <phoneticPr fontId="2" type="noConversion"/>
  <dataValidations count="1">
    <dataValidation type="list" allowBlank="1" showInputMessage="1" showErrorMessage="1" sqref="AH10 AH13 AH16 AH19 AH22" xr:uid="{5F93D75D-3554-4088-BB14-FCCAD9213E9C}">
      <formula1>$N$10:$N$28</formula1>
    </dataValidation>
  </dataValidation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EFE4-0E9C-4D7A-B7D2-81F2F20470E1}">
  <dimension ref="A2:AX99"/>
  <sheetViews>
    <sheetView showGridLines="0" topLeftCell="A13" zoomScale="90" zoomScaleNormal="90" workbookViewId="0">
      <selection activeCell="AH10" sqref="AH10"/>
    </sheetView>
  </sheetViews>
  <sheetFormatPr defaultColWidth="8.85546875" defaultRowHeight="14.25" x14ac:dyDescent="0.2"/>
  <cols>
    <col min="1" max="1" width="8.85546875" style="42"/>
    <col min="2" max="2" width="11.7109375" style="42" customWidth="1"/>
    <col min="3" max="3" width="20.5703125" style="42" customWidth="1"/>
    <col min="4" max="4" width="20.28515625" style="42" bestFit="1" customWidth="1"/>
    <col min="5" max="5" width="16.28515625" style="42" bestFit="1" customWidth="1"/>
    <col min="6" max="7" width="11.7109375" style="42" bestFit="1" customWidth="1"/>
    <col min="8" max="8" width="39.5703125" style="42" customWidth="1"/>
    <col min="9" max="9" width="9" style="42" customWidth="1"/>
    <col min="10" max="10" width="15.140625" style="42" bestFit="1" customWidth="1"/>
    <col min="11" max="11" width="12.7109375" style="42" bestFit="1" customWidth="1"/>
    <col min="12" max="12" width="7.7109375" style="42" hidden="1" customWidth="1"/>
    <col min="13" max="13" width="18" style="42" hidden="1" customWidth="1"/>
    <col min="14" max="14" width="43" style="42" hidden="1" customWidth="1"/>
    <col min="15" max="16" width="12.5703125" style="42" hidden="1" customWidth="1"/>
    <col min="17" max="17" width="19.7109375" style="42" hidden="1" customWidth="1"/>
    <col min="18" max="18" width="13.140625" style="42" hidden="1" customWidth="1"/>
    <col min="19" max="24" width="7.7109375" style="42" hidden="1" customWidth="1"/>
    <col min="25" max="26" width="10" style="42" hidden="1" customWidth="1"/>
    <col min="27" max="28" width="7.7109375" style="42" hidden="1" customWidth="1"/>
    <col min="29" max="31" width="10" style="42" hidden="1" customWidth="1"/>
    <col min="32" max="32" width="7.7109375" style="42" hidden="1" customWidth="1"/>
    <col min="33" max="33" width="7.7109375" style="42" bestFit="1" customWidth="1"/>
    <col min="34" max="34" width="42.28515625" style="42" customWidth="1"/>
    <col min="35" max="35" width="58" style="42" customWidth="1"/>
    <col min="36" max="36" width="19.85546875" style="42" bestFit="1" customWidth="1"/>
    <col min="37" max="37" width="22.42578125" style="42" bestFit="1" customWidth="1"/>
    <col min="38" max="38" width="17.7109375" style="42" hidden="1" customWidth="1"/>
    <col min="39" max="39" width="22.7109375" style="42" hidden="1" customWidth="1"/>
    <col min="40" max="40" width="33.28515625" style="42" hidden="1" customWidth="1"/>
    <col min="41" max="41" width="31.42578125" style="42" hidden="1" customWidth="1"/>
    <col min="42" max="42" width="27.5703125" style="42" hidden="1" customWidth="1"/>
    <col min="43" max="43" width="37.140625" style="42" hidden="1" customWidth="1"/>
    <col min="44" max="44" width="30.5703125" style="42" hidden="1" customWidth="1"/>
    <col min="45" max="45" width="36.85546875" style="42" hidden="1" customWidth="1"/>
    <col min="46" max="46" width="33.42578125" style="42" hidden="1" customWidth="1"/>
    <col min="47" max="47" width="25.85546875" style="42" hidden="1" customWidth="1"/>
    <col min="48" max="48" width="57.5703125" style="42" hidden="1" customWidth="1"/>
    <col min="49" max="49" width="32.28515625" style="42" hidden="1" customWidth="1"/>
    <col min="50" max="50" width="75.42578125" style="42" hidden="1" customWidth="1"/>
    <col min="51" max="51" width="61" style="42" customWidth="1"/>
    <col min="52" max="52" width="49.140625" style="42" customWidth="1"/>
    <col min="53" max="16384" width="8.85546875" style="42"/>
  </cols>
  <sheetData>
    <row r="2" spans="1:49" ht="15.75" x14ac:dyDescent="0.25">
      <c r="E2" s="184" t="s">
        <v>4684</v>
      </c>
      <c r="F2" s="260">
        <f>'Ordering Form'!B1</f>
        <v>0</v>
      </c>
      <c r="G2" s="260"/>
      <c r="H2" s="260"/>
      <c r="I2" s="43"/>
      <c r="J2" s="43"/>
    </row>
    <row r="3" spans="1:49" ht="15.75" x14ac:dyDescent="0.25">
      <c r="E3" s="184" t="s">
        <v>4685</v>
      </c>
      <c r="F3" s="260">
        <f>'Ordering Form'!B2</f>
        <v>0</v>
      </c>
      <c r="G3" s="260"/>
      <c r="H3" s="260"/>
      <c r="I3" s="260"/>
      <c r="J3" s="260"/>
      <c r="K3" s="260"/>
    </row>
    <row r="4" spans="1:49" ht="22.9" customHeight="1" x14ac:dyDescent="0.2">
      <c r="A4" s="112" t="s">
        <v>57</v>
      </c>
    </row>
    <row r="5" spans="1:49" ht="22.9" customHeight="1" x14ac:dyDescent="0.2">
      <c r="A5" s="113" t="s">
        <v>58</v>
      </c>
    </row>
    <row r="6" spans="1:49" ht="15.75" x14ac:dyDescent="0.25">
      <c r="A6" s="184" t="s">
        <v>4682</v>
      </c>
      <c r="B6" s="68">
        <f ca="1">TODAY()</f>
        <v>45639</v>
      </c>
    </row>
    <row r="7" spans="1:49" ht="15.75" x14ac:dyDescent="0.25">
      <c r="A7" s="263" t="s">
        <v>4683</v>
      </c>
      <c r="B7" s="263"/>
      <c r="C7" s="42" t="str">
        <f ca="1">B6&amp;"-"&amp;F2&amp;"-"&amp;F3</f>
        <v>45639-0-0</v>
      </c>
    </row>
    <row r="8" spans="1:49" ht="15.75" thickBot="1" x14ac:dyDescent="0.3">
      <c r="B8" s="262" t="s">
        <v>59</v>
      </c>
      <c r="C8" s="262"/>
      <c r="D8" s="262"/>
      <c r="E8" s="262"/>
      <c r="F8" s="262"/>
      <c r="G8" s="262"/>
      <c r="H8" s="262"/>
      <c r="AH8" s="261" t="s">
        <v>4705</v>
      </c>
      <c r="AI8" s="261"/>
      <c r="AJ8" s="261"/>
      <c r="AK8" s="261"/>
    </row>
    <row r="9" spans="1:49" ht="15" customHeight="1" thickBot="1" x14ac:dyDescent="0.3">
      <c r="B9" s="109" t="s">
        <v>60</v>
      </c>
      <c r="C9" s="109" t="s">
        <v>61</v>
      </c>
      <c r="D9" s="109" t="s">
        <v>62</v>
      </c>
      <c r="E9" s="109" t="s">
        <v>63</v>
      </c>
      <c r="F9" s="109" t="s">
        <v>64</v>
      </c>
      <c r="G9" s="109" t="s">
        <v>65</v>
      </c>
      <c r="H9" s="109" t="s">
        <v>66</v>
      </c>
      <c r="J9" s="264" t="s">
        <v>67</v>
      </c>
      <c r="K9" s="265"/>
      <c r="M9" s="42" t="s">
        <v>68</v>
      </c>
      <c r="N9" s="42" t="s">
        <v>69</v>
      </c>
      <c r="O9" s="42" t="s">
        <v>70</v>
      </c>
      <c r="P9" s="42" t="s">
        <v>71</v>
      </c>
      <c r="Q9" s="42" t="s">
        <v>72</v>
      </c>
      <c r="R9" s="42" t="s">
        <v>73</v>
      </c>
      <c r="AH9" s="87" t="s">
        <v>68</v>
      </c>
      <c r="AI9" s="102" t="s">
        <v>74</v>
      </c>
      <c r="AJ9" s="87" t="s">
        <v>75</v>
      </c>
      <c r="AK9" s="103" t="s">
        <v>76</v>
      </c>
      <c r="AL9" s="42" t="s">
        <v>77</v>
      </c>
      <c r="AM9" s="42" t="s">
        <v>78</v>
      </c>
      <c r="AN9" s="42" t="s">
        <v>70</v>
      </c>
      <c r="AO9" s="42" t="s">
        <v>79</v>
      </c>
      <c r="AP9" s="42" t="s">
        <v>80</v>
      </c>
      <c r="AQ9" s="42" t="s">
        <v>81</v>
      </c>
      <c r="AR9" s="42" t="s">
        <v>82</v>
      </c>
      <c r="AS9" s="42" t="s">
        <v>83</v>
      </c>
      <c r="AT9" s="42" t="s">
        <v>84</v>
      </c>
      <c r="AU9" s="42" t="s">
        <v>85</v>
      </c>
      <c r="AV9" s="42" t="s">
        <v>86</v>
      </c>
      <c r="AW9" s="42" t="s">
        <v>87</v>
      </c>
    </row>
    <row r="10" spans="1:49" ht="15.75" thickBot="1" x14ac:dyDescent="0.3">
      <c r="B10" s="88" t="s">
        <v>88</v>
      </c>
      <c r="C10" s="89" t="str">
        <f>VLOOKUP(B10,Table2[#All],2,FALSE)</f>
        <v>SCC</v>
      </c>
      <c r="D10" s="90">
        <f>COUNTA('Ordering Form'!$C$19:$C$44,'Ordering Form'!$C$48:$C$74)</f>
        <v>0</v>
      </c>
      <c r="E10" s="89">
        <f>SUM('Ordering Form'!$C$19:$C$44,'Ordering Form'!$C$48:$C$74)</f>
        <v>0</v>
      </c>
      <c r="F10" s="91">
        <f>VLOOKUP(B10,Table2[#All],3,FALSE)</f>
        <v>62</v>
      </c>
      <c r="G10" s="92">
        <f>F10*E10</f>
        <v>0</v>
      </c>
      <c r="H10" s="93" t="str" cm="1">
        <f t="array" ref="H10">_xlfn.IFS(D10&gt;45,"Weekly",AND(D10&lt;45,D10&gt;20),"Biweekly",AND(D10&lt;20,D10&gt;10),"Monthly",AND(D10&lt;10,D10&gt;4),"Bimonthly",AND(D10&lt;=4,D10&gt;0),"Yearly",D10=0,"Not Ordered")</f>
        <v>Not Ordered</v>
      </c>
      <c r="J10" s="104" t="s">
        <v>89</v>
      </c>
      <c r="K10" s="105" t="e">
        <f>SUM(Jan!F2:F33)</f>
        <v>#N/A</v>
      </c>
      <c r="M10" s="149" t="s">
        <v>4673</v>
      </c>
      <c r="N10" s="149" t="s">
        <v>4673</v>
      </c>
      <c r="O10" s="42" t="str" cm="1">
        <f t="array" ref="O10">_xlfn.IFS(D10&gt;45,"Weekly",AND(D10&lt;45,D10&gt;20),"Biweekly",AND(D10&lt;20,D10&gt;10),"Monthly",AND(D10&lt;10,D10&gt;4),"Bimonthly",AND(D10&lt;=4,D10&gt;0),"Yearly",D10=0,"Not Ordered")</f>
        <v>Not Ordered</v>
      </c>
      <c r="P10" s="149">
        <f>D10</f>
        <v>0</v>
      </c>
      <c r="Q10" s="42">
        <f>VLOOKUP(O10,Table10[],2,FALSE)</f>
        <v>0</v>
      </c>
      <c r="R10" s="149">
        <f>VLOOKUP(N10,Table9[],8,FALSE)</f>
        <v>0</v>
      </c>
      <c r="AH10" s="110" t="s">
        <v>4673</v>
      </c>
      <c r="AI10" s="100" t="str">
        <f>VLOOKUP(AH10,$N$10:$O$28,2,FALSE)</f>
        <v>Not Ordered</v>
      </c>
      <c r="AJ10" s="110">
        <v>360</v>
      </c>
      <c r="AK10" s="111">
        <v>2000000</v>
      </c>
      <c r="AL10" s="69">
        <f>ABS(((AK10*AQ10)-(AK10*(AQ10+AP10)))*AR10)*AJ10</f>
        <v>0</v>
      </c>
      <c r="AM10" s="42" t="str">
        <f>VLOOKUP(AH10,Table9[],3,FALSE)</f>
        <v>N/A</v>
      </c>
      <c r="AN10" s="42">
        <f>VLOOKUP(AH10,Table1117[[#All],[Product Proper]:[Fat factor]],4,FALSE)</f>
        <v>0</v>
      </c>
      <c r="AO10" s="42" t="str">
        <f>AM10&amp;""&amp;AN10</f>
        <v>N/A0</v>
      </c>
      <c r="AP10" s="42">
        <f>VLOOKUP(AO10,Table7[],4,FALSE)</f>
        <v>0</v>
      </c>
      <c r="AQ10" s="42">
        <f>VLOOKUP(AH10,Table9[],8,FALSE)</f>
        <v>0</v>
      </c>
      <c r="AR10" s="70">
        <v>2.9</v>
      </c>
      <c r="AS10" s="42">
        <f>VLOOKUP(AH10,Table9[],2,FALSE)</f>
        <v>0</v>
      </c>
      <c r="AT10" s="42" t="str">
        <f>VLOOKUP(AH10,Table9[],9,FALSE)</f>
        <v>N/A</v>
      </c>
      <c r="AU10" s="42">
        <f>VLOOKUP(AT10,Table2[],3,FALSE)</f>
        <v>0</v>
      </c>
      <c r="AV10" s="42">
        <f>(26-AS10)*AU10</f>
        <v>0</v>
      </c>
      <c r="AW10" s="42">
        <f>(12-AS10)*AU10</f>
        <v>0</v>
      </c>
    </row>
    <row r="11" spans="1:49" ht="15.75" thickBot="1" x14ac:dyDescent="0.3">
      <c r="B11" s="88" t="s">
        <v>92</v>
      </c>
      <c r="C11" s="94" t="str">
        <f>VLOOKUP(B11,Table2[#All],2,FALSE)</f>
        <v>Heavy Cream</v>
      </c>
      <c r="D11" s="95">
        <f>COUNTA('Ordering Form'!$F$19:$F$44,'Ordering Form'!$F$48:$F$74)</f>
        <v>0</v>
      </c>
      <c r="E11" s="94">
        <f>SUM('Ordering Form'!$F$19:$F$44,'Ordering Form'!$F$48:$F$74)</f>
        <v>0</v>
      </c>
      <c r="F11" s="96">
        <f>VLOOKUP(B11,Table2[#All],3,FALSE)</f>
        <v>313</v>
      </c>
      <c r="G11" s="97">
        <f>F11*E11</f>
        <v>0</v>
      </c>
      <c r="H11" s="98" t="str" cm="1">
        <f t="array" ref="H11">_xlfn.IFS(D11&gt;45,"Weekly",AND(D11&lt;45,D11&gt;20),"Biweekly",AND(D11&lt;20,D11&gt;10),"Monthly",AND(D11&lt;10,D11&gt;4),"Bimonthly",AND(D11&lt;=4,D11&gt;0),"Yearly",D11=0,"Not Ordered")</f>
        <v>Not Ordered</v>
      </c>
      <c r="J11" s="106" t="s">
        <v>93</v>
      </c>
      <c r="K11" s="107" t="e">
        <f>SUM(Feb!F2:F33)</f>
        <v>#N/A</v>
      </c>
      <c r="M11" s="42" t="str">
        <f t="shared" ref="M11:M37" si="0">C10</f>
        <v>SCC</v>
      </c>
      <c r="N11" s="42" t="str">
        <f>VLOOKUP(Table1117[[#This Row],[Product]],Table12[],2,FALSE)</f>
        <v>SCC</v>
      </c>
      <c r="O11" s="42" t="str" cm="1">
        <f t="array" ref="O11">_xlfn.IFS(D10&gt;45,"Weekly",AND(D10&lt;45,D10&gt;20),"Biweekly",AND(D10&lt;20,D10&gt;10),"Monthly",AND(D10&lt;10,D10&gt;4),"Bimonthly",AND(D10&lt;=4,D10&gt;0),"Yearly",D10=0,"Not Ordered")</f>
        <v>Not Ordered</v>
      </c>
      <c r="P11" s="42">
        <f t="shared" ref="P11:P37" si="1">D10</f>
        <v>0</v>
      </c>
      <c r="Q11" s="42">
        <f>VLOOKUP(O11,Table10[],2,FALSE)</f>
        <v>0</v>
      </c>
      <c r="R11" s="42">
        <f>VLOOKUP(N11,Table9[],8,FALSE)</f>
        <v>0</v>
      </c>
    </row>
    <row r="12" spans="1:49" ht="15.75" thickBot="1" x14ac:dyDescent="0.3">
      <c r="B12" s="88" t="s">
        <v>94</v>
      </c>
      <c r="C12" s="94" t="str">
        <f>VLOOKUP(B12,Table2[#All],2,FALSE)</f>
        <v>Past.Homo</v>
      </c>
      <c r="D12" s="95">
        <f>COUNTA('Ordering Form'!$L$19:$L$44,'Ordering Form'!$L$48:$L$74)</f>
        <v>0</v>
      </c>
      <c r="E12" s="94">
        <f>SUM('Ordering Form'!$L$19:$L$44,'Ordering Form'!$L$48:$L$74)</f>
        <v>0</v>
      </c>
      <c r="F12" s="96">
        <f>VLOOKUP(B12,Table2[#All],3,FALSE)</f>
        <v>262</v>
      </c>
      <c r="G12" s="97">
        <f t="shared" ref="G12" si="2">F12*E12</f>
        <v>0</v>
      </c>
      <c r="H12" s="98" t="str" cm="1">
        <f t="array" ref="H12">_xlfn.IFS(D12&gt;45,"Weekly",AND(D12&lt;45,D12&gt;20),"Biweekly",AND(D12&lt;20,D12&gt;10),"Monthly",AND(D12&lt;10,D12&gt;4),"Bimonthly",AND(D12&lt;=4,D12&gt;0),"Yearly",D12=0,"Not Ordered")</f>
        <v>Not Ordered</v>
      </c>
      <c r="J12" s="106" t="s">
        <v>95</v>
      </c>
      <c r="K12" s="107" t="e">
        <f>SUM(March!F2:F33)</f>
        <v>#N/A</v>
      </c>
      <c r="M12" s="42" t="str">
        <f t="shared" si="0"/>
        <v>Heavy Cream</v>
      </c>
      <c r="N12" s="42" t="str">
        <f>VLOOKUP(Table1117[[#This Row],[Product]],Table12[],2,FALSE)</f>
        <v>Heavy Cream</v>
      </c>
      <c r="O12" s="42" t="str" cm="1">
        <f t="array" ref="O12">_xlfn.IFS(D11&gt;45,"Weekly",AND(D11&lt;45,D11&gt;20),"Biweekly",AND(D11&lt;20,D11&gt;10),"Monthly",AND(D11&lt;10,D11&gt;4),"Bimonthly",AND(D11&lt;=4,D11&gt;0),"Yearly",D11=0,"Not Ordered")</f>
        <v>Not Ordered</v>
      </c>
      <c r="P12" s="42">
        <f t="shared" si="1"/>
        <v>0</v>
      </c>
      <c r="Q12" s="42">
        <f>VLOOKUP(O12,Table10[],2,FALSE)</f>
        <v>0</v>
      </c>
      <c r="R12" s="42">
        <f>VLOOKUP(N12,Table9[],8,FALSE)</f>
        <v>0.36</v>
      </c>
      <c r="AH12" s="87" t="s">
        <v>68</v>
      </c>
      <c r="AI12" s="102" t="s">
        <v>74</v>
      </c>
      <c r="AJ12" s="87" t="s">
        <v>75</v>
      </c>
      <c r="AK12" s="103" t="s">
        <v>76</v>
      </c>
      <c r="AL12" s="42" t="s">
        <v>77</v>
      </c>
      <c r="AM12" s="42" t="s">
        <v>78</v>
      </c>
      <c r="AN12" s="42" t="s">
        <v>70</v>
      </c>
      <c r="AO12" s="42" t="s">
        <v>79</v>
      </c>
      <c r="AP12" s="42" t="s">
        <v>80</v>
      </c>
      <c r="AQ12" s="42" t="s">
        <v>81</v>
      </c>
      <c r="AR12" s="42" t="s">
        <v>82</v>
      </c>
    </row>
    <row r="13" spans="1:49" ht="15.75" thickBot="1" x14ac:dyDescent="0.3">
      <c r="B13" s="88" t="s">
        <v>96</v>
      </c>
      <c r="C13" s="94" t="str">
        <f>VLOOKUP(B13,Table2[#All],2,FALSE)</f>
        <v>Raw Milk</v>
      </c>
      <c r="D13" s="95">
        <f>COUNTA('Ordering Form'!$O$19:$O$44,'Ordering Form'!$O$48:$O$74)</f>
        <v>0</v>
      </c>
      <c r="E13" s="94">
        <f>SUM('Ordering Form'!$O$19:$O$44,'Ordering Form'!$O$48:$O$74)</f>
        <v>0</v>
      </c>
      <c r="F13" s="96">
        <f>VLOOKUP(B13,Table2[#All],3,FALSE)</f>
        <v>146</v>
      </c>
      <c r="G13" s="97">
        <f>F13*E13</f>
        <v>0</v>
      </c>
      <c r="H13" s="98" t="str" cm="1">
        <f t="array" ref="H13">_xlfn.IFS(D13&gt;45,"Weekly",AND(D13&lt;45,D13&gt;20),"Biweekly",AND(D13&lt;20,D13&gt;10),"Monthly",AND(D13&lt;10,D13&gt;4),"Bimonthly",AND(D13&lt;=4,D13&gt;0),"Yearly",D13=0,"Not Ordered")</f>
        <v>Not Ordered</v>
      </c>
      <c r="J13" s="106" t="s">
        <v>97</v>
      </c>
      <c r="K13" s="107" t="e">
        <f>SUM(April!F2:F33)</f>
        <v>#N/A</v>
      </c>
      <c r="M13" s="42" t="str">
        <f t="shared" si="0"/>
        <v>Past.Homo</v>
      </c>
      <c r="N13" s="42" t="str">
        <f>VLOOKUP(Table1117[[#This Row],[Product]],Table12[],2,FALSE)</f>
        <v>Pasteurized/Homogenized Milk Non Fortified</v>
      </c>
      <c r="O13" s="42" t="str" cm="1">
        <f t="array" ref="O13">_xlfn.IFS(D12&gt;45,"Weekly",AND(D12&lt;45,D12&gt;20),"Biweekly",AND(D12&lt;20,D12&gt;10),"Monthly",AND(D12&lt;10,D12&gt;4),"Bimonthly",AND(D12&lt;=4,D12&gt;0),"Yearly",D12=0,"Not Ordered")</f>
        <v>Not Ordered</v>
      </c>
      <c r="P13" s="42">
        <f t="shared" si="1"/>
        <v>0</v>
      </c>
      <c r="Q13" s="42">
        <f>VLOOKUP(O13,Table10[],2,FALSE)</f>
        <v>0</v>
      </c>
      <c r="R13" s="42">
        <f>VLOOKUP(N13,Table9[],8,FALSE)</f>
        <v>3.2500000000000001E-2</v>
      </c>
      <c r="AH13" s="110" t="s">
        <v>4673</v>
      </c>
      <c r="AI13" s="100" t="str">
        <f>VLOOKUP(AH13,$N$10:$O$28,2,FALSE)</f>
        <v>Not Ordered</v>
      </c>
      <c r="AJ13" s="110">
        <v>200</v>
      </c>
      <c r="AK13" s="111">
        <v>300000</v>
      </c>
      <c r="AL13" s="69">
        <f>ABS(((AK13*AQ13)-(AK13*(AQ13+AP13)))*AR13)*AJ13</f>
        <v>0</v>
      </c>
      <c r="AM13" s="42" t="str">
        <f>VLOOKUP(AH13,Table9[],3,FALSE)</f>
        <v>N/A</v>
      </c>
      <c r="AN13" s="42">
        <f>VLOOKUP(AH13,Table1117[[#All],[Product Proper]:[Fat factor]],4,FALSE)</f>
        <v>0</v>
      </c>
      <c r="AO13" s="42" t="str">
        <f>AM13&amp;""&amp;AN13</f>
        <v>N/A0</v>
      </c>
      <c r="AP13" s="42">
        <f>VLOOKUP(AO13,Table7[],4,FALSE)</f>
        <v>0</v>
      </c>
      <c r="AQ13" s="42">
        <f>VLOOKUP(AH13,Table9[],8,FALSE)</f>
        <v>0</v>
      </c>
      <c r="AR13" s="70">
        <v>2.9</v>
      </c>
      <c r="AS13" s="42">
        <f>VLOOKUP(AH13,Table9[],2,FALSE)</f>
        <v>0</v>
      </c>
      <c r="AT13" s="42" t="str">
        <f>VLOOKUP(AH13,Table9[],9,FALSE)</f>
        <v>N/A</v>
      </c>
      <c r="AU13" s="42">
        <f>VLOOKUP(AT13,Table2[],3,FALSE)</f>
        <v>0</v>
      </c>
      <c r="AV13" s="42">
        <f>(26-AS13)*AU13</f>
        <v>0</v>
      </c>
      <c r="AW13" s="42">
        <f>(12-AS13)*AU13</f>
        <v>0</v>
      </c>
    </row>
    <row r="14" spans="1:49" ht="15.75" thickBot="1" x14ac:dyDescent="0.3">
      <c r="B14" s="88" t="s">
        <v>99</v>
      </c>
      <c r="C14" s="94" t="s">
        <v>100</v>
      </c>
      <c r="D14" s="95">
        <f>COUNTA('Ordering Form'!$R$19:$R$44,'Ordering Form'!$R$48:$R$74)</f>
        <v>0</v>
      </c>
      <c r="E14" s="94">
        <f>SUM('Ordering Form'!$R$19:$R$44,'Ordering Form'!$R$48:$R$74)</f>
        <v>0</v>
      </c>
      <c r="F14" s="96">
        <f>VLOOKUP(B14,Table2[#All],3,FALSE)</f>
        <v>23</v>
      </c>
      <c r="G14" s="97">
        <f t="shared" ref="G14:G37" si="3">F14*E14</f>
        <v>0</v>
      </c>
      <c r="H14" s="98" t="str" cm="1">
        <f t="array" ref="H14">_xlfn.IFS(D14&gt;45,"Weekly",AND(D14&lt;45,D14&gt;20),"Biweekly",AND(D14&lt;20,D14&gt;10),"Monthly",AND(D14&lt;10,D14&gt;4),"Bimonthly",AND(D14&lt;=4,D14&gt;0),"Yearly",D14=0,"Not Ordered")</f>
        <v>Not Ordered</v>
      </c>
      <c r="J14" s="106" t="s">
        <v>101</v>
      </c>
      <c r="K14" s="107" t="e">
        <f>SUM(May!F2:F33)</f>
        <v>#N/A</v>
      </c>
      <c r="M14" s="42" t="str">
        <f t="shared" si="0"/>
        <v>Raw Milk</v>
      </c>
      <c r="N14" s="42" t="str">
        <f>VLOOKUP(Table1117[[#This Row],[Product]],Table12[],2,FALSE)</f>
        <v>Raw Milk</v>
      </c>
      <c r="O14" s="42" t="str" cm="1">
        <f t="array" ref="O14">_xlfn.IFS(D13&gt;45,"Weekly",AND(D13&lt;45,D13&gt;20),"Biweekly",AND(D13&lt;20,D13&gt;10),"Monthly",AND(D13&lt;10,D13&gt;4),"Bimonthly",AND(D13&lt;=4,D13&gt;0),"Yearly",D13=0,"Not Ordered")</f>
        <v>Not Ordered</v>
      </c>
      <c r="P14" s="42">
        <f t="shared" si="1"/>
        <v>0</v>
      </c>
      <c r="Q14" s="42">
        <f>VLOOKUP(O14,Table10[],2,FALSE)</f>
        <v>0</v>
      </c>
      <c r="R14" s="42">
        <f>VLOOKUP(N14,Table9[],8,FALSE)</f>
        <v>3.2500000000000001E-2</v>
      </c>
    </row>
    <row r="15" spans="1:49" ht="15.75" thickBot="1" x14ac:dyDescent="0.3">
      <c r="B15" s="88" t="s">
        <v>102</v>
      </c>
      <c r="C15" s="94" t="s">
        <v>103</v>
      </c>
      <c r="D15" s="95">
        <f>COUNTA('Ordering Form'!$M$19:$M$44,'Ordering Form'!$M$48:$M$74)</f>
        <v>0</v>
      </c>
      <c r="E15" s="94">
        <f>SUM('Ordering Form'!$M$19:$M$44,'Ordering Form'!$M$48:$M$74)</f>
        <v>0</v>
      </c>
      <c r="F15" s="96">
        <f>VLOOKUP(B15,Table2[#All],3,FALSE)</f>
        <v>95</v>
      </c>
      <c r="G15" s="97">
        <f t="shared" si="3"/>
        <v>0</v>
      </c>
      <c r="H15" s="98" t="str" cm="1">
        <f t="array" ref="H15">_xlfn.IFS(D15&gt;45,"Weekly",AND(D15&lt;45,D15&gt;20),"Biweekly",AND(D15&lt;20,D15&gt;10),"Monthly",AND(D15&lt;10,D15&gt;4),"Bimonthly",AND(D15&lt;=4,D15&gt;0),"Yearly",D15=0,"Not Ordered")</f>
        <v>Not Ordered</v>
      </c>
      <c r="J15" s="106" t="s">
        <v>104</v>
      </c>
      <c r="K15" s="107" t="e">
        <f>SUM(June!F2:F33)</f>
        <v>#N/A</v>
      </c>
      <c r="M15" s="42" t="str">
        <f t="shared" si="0"/>
        <v>Raw Skim</v>
      </c>
      <c r="N15" s="42" t="str">
        <f>VLOOKUP(Table1117[[#This Row],[Product]],Table12[],2,FALSE)</f>
        <v>Raw Skim</v>
      </c>
      <c r="O15" s="42" t="str" cm="1">
        <f t="array" ref="O15">_xlfn.IFS(D14&gt;45,"Weekly",AND(D14&lt;45,D14&gt;20),"Biweekly",AND(D14&lt;20,D14&gt;10),"Monthly",AND(D14&lt;10,D14&gt;4),"Bimonthly",AND(D14&lt;=4,D14&gt;0),"Yearly",D14=0,"Not Ordered")</f>
        <v>Not Ordered</v>
      </c>
      <c r="P15" s="42">
        <f t="shared" si="1"/>
        <v>0</v>
      </c>
      <c r="Q15" s="42">
        <f>VLOOKUP(O15,Table10[],2,FALSE)</f>
        <v>0</v>
      </c>
      <c r="R15" s="42">
        <f>VLOOKUP(N15,Table9[],8,FALSE)</f>
        <v>5.0000000000000001E-4</v>
      </c>
      <c r="AH15" s="87" t="s">
        <v>68</v>
      </c>
      <c r="AI15" s="102" t="s">
        <v>74</v>
      </c>
      <c r="AJ15" s="87" t="s">
        <v>75</v>
      </c>
      <c r="AK15" s="103" t="s">
        <v>76</v>
      </c>
      <c r="AL15" s="42" t="s">
        <v>77</v>
      </c>
      <c r="AM15" s="42" t="s">
        <v>78</v>
      </c>
      <c r="AN15" s="42" t="s">
        <v>70</v>
      </c>
      <c r="AO15" s="42" t="s">
        <v>79</v>
      </c>
      <c r="AP15" s="42" t="s">
        <v>80</v>
      </c>
      <c r="AQ15" s="42" t="s">
        <v>81</v>
      </c>
      <c r="AR15" s="42" t="s">
        <v>82</v>
      </c>
    </row>
    <row r="16" spans="1:49" ht="15.75" thickBot="1" x14ac:dyDescent="0.3">
      <c r="B16" s="88" t="s">
        <v>105</v>
      </c>
      <c r="C16" s="94" t="s">
        <v>106</v>
      </c>
      <c r="D16" s="95">
        <f>COUNTA('Ordering Form'!$U$19:$U$44,'Ordering Form'!$U$48:$U$74)</f>
        <v>0</v>
      </c>
      <c r="E16" s="94">
        <f>SUM('Ordering Form'!$U$19:$U$44,'Ordering Form'!$U$48:$U$74)</f>
        <v>0</v>
      </c>
      <c r="F16" s="96">
        <f>VLOOKUP(B16,Table2[#All],3,FALSE)</f>
        <v>313</v>
      </c>
      <c r="G16" s="97">
        <f t="shared" si="3"/>
        <v>0</v>
      </c>
      <c r="H16" s="98" t="str" cm="1">
        <f t="array" ref="H16">_xlfn.IFS(D16&gt;45,"Weekly",AND(D16&lt;45,D16&gt;20),"Biweekly",AND(D16&lt;20,D16&gt;10),"Monthly",AND(D16&lt;10,D16&gt;4),"Bimonthly",AND(D16&lt;=4,D16&gt;0),"Yearly",D16=0,"Not Ordered")</f>
        <v>Not Ordered</v>
      </c>
      <c r="J16" s="106" t="s">
        <v>107</v>
      </c>
      <c r="K16" s="107" t="e">
        <f>SUM(July!F2:F33)</f>
        <v>#N/A</v>
      </c>
      <c r="M16" s="42" t="str">
        <f t="shared" si="0"/>
        <v>Past.Homo Fort</v>
      </c>
      <c r="N16" s="42" t="str">
        <f>VLOOKUP(Table1117[[#This Row],[Product]],Table12[],2,FALSE)</f>
        <v>Pasteurized/Homogenized Milk Fortified</v>
      </c>
      <c r="O16" s="42" t="str" cm="1">
        <f t="array" ref="O16">_xlfn.IFS(D15&gt;45,"Weekly",AND(D15&lt;45,D15&gt;20),"Biweekly",AND(D15&lt;20,D15&gt;10),"Monthly",AND(D15&lt;10,D15&gt;4),"Bimonthly",AND(D15&lt;=4,D15&gt;0),"Yearly",D15=0,"Not Ordered")</f>
        <v>Not Ordered</v>
      </c>
      <c r="P16" s="42">
        <f t="shared" si="1"/>
        <v>0</v>
      </c>
      <c r="Q16" s="42">
        <f>VLOOKUP(O16,Table10[],2,FALSE)</f>
        <v>0</v>
      </c>
      <c r="R16" s="42">
        <f>VLOOKUP(N16,Table9[],8,FALSE)</f>
        <v>5.0000000000000001E-4</v>
      </c>
      <c r="AH16" s="110" t="s">
        <v>4673</v>
      </c>
      <c r="AI16" s="100" t="str">
        <f>VLOOKUP(AH16,$N$10:$O$28,2,FALSE)</f>
        <v>Not Ordered</v>
      </c>
      <c r="AJ16" s="110">
        <v>200</v>
      </c>
      <c r="AK16" s="111">
        <v>300000</v>
      </c>
      <c r="AL16" s="69">
        <f>ABS(((AK16*AQ16)-(AK16*(AQ16+AP16)))*AR16)*AJ16</f>
        <v>0</v>
      </c>
      <c r="AM16" s="42" t="str">
        <f>VLOOKUP(AH16,Table9[],3,FALSE)</f>
        <v>N/A</v>
      </c>
      <c r="AN16" s="42">
        <f>VLOOKUP(AH16,Table1117[[#All],[Product Proper]:[Fat factor]],4,FALSE)</f>
        <v>0</v>
      </c>
      <c r="AO16" s="42" t="str">
        <f>AM16&amp;""&amp;AN16</f>
        <v>N/A0</v>
      </c>
      <c r="AP16" s="42">
        <f>VLOOKUP(AO16,Table7[],4,FALSE)</f>
        <v>0</v>
      </c>
      <c r="AQ16" s="42">
        <f>VLOOKUP(AH16,Table9[],8,FALSE)</f>
        <v>0</v>
      </c>
      <c r="AR16" s="70">
        <v>2.9</v>
      </c>
      <c r="AS16" s="42">
        <f>VLOOKUP(AH16,Table9[],2,FALSE)</f>
        <v>0</v>
      </c>
      <c r="AT16" s="42" t="str">
        <f>VLOOKUP(AH16,Table9[],9,FALSE)</f>
        <v>N/A</v>
      </c>
      <c r="AU16" s="42">
        <f>VLOOKUP(AT16,Table2[],3,FALSE)</f>
        <v>0</v>
      </c>
      <c r="AV16" s="42">
        <f>(26-AS16)*AU16</f>
        <v>0</v>
      </c>
      <c r="AW16" s="42">
        <f>(12-AS16)*AU16</f>
        <v>0</v>
      </c>
    </row>
    <row r="17" spans="2:49" ht="15.75" thickBot="1" x14ac:dyDescent="0.3">
      <c r="B17" s="88" t="s">
        <v>109</v>
      </c>
      <c r="C17" s="94" t="s">
        <v>110</v>
      </c>
      <c r="D17" s="95">
        <f>COUNTA('Ordering Form'!$S$19:$S$44,'Ordering Form'!$S$48:$S$74)</f>
        <v>0</v>
      </c>
      <c r="E17" s="94">
        <f>SUM('Ordering Form'!$S$19:$S$44,'Ordering Form'!$S$48:$S$74)</f>
        <v>0</v>
      </c>
      <c r="F17" s="96">
        <f>VLOOKUP(B17,Table2[#All],3,FALSE)</f>
        <v>276</v>
      </c>
      <c r="G17" s="97">
        <f t="shared" si="3"/>
        <v>0</v>
      </c>
      <c r="H17" s="98" t="str" cm="1">
        <f t="array" ref="H17">_xlfn.IFS(D17&gt;45,"Weekly",AND(D17&lt;45,D17&gt;20),"Biweekly",AND(D17&lt;20,D17&gt;10),"Monthly",AND(D17&lt;10,D17&gt;4),"Bimonthly",AND(D17&lt;=4,D17&gt;0),"Yearly",D17=0,"Not Ordered")</f>
        <v>Not Ordered</v>
      </c>
      <c r="J17" s="106" t="s">
        <v>111</v>
      </c>
      <c r="K17" s="107" t="e">
        <f>SUM(August!F2:F33)</f>
        <v>#N/A</v>
      </c>
      <c r="M17" s="42" t="str">
        <f t="shared" si="0"/>
        <v>Raw Whey</v>
      </c>
      <c r="N17" s="42" t="str">
        <f>VLOOKUP(Table1117[[#This Row],[Product]],Table12[],2,FALSE)</f>
        <v>Whey</v>
      </c>
      <c r="O17" s="42" t="str" cm="1">
        <f t="array" ref="O17">_xlfn.IFS(D16&gt;45,"Weekly",AND(D16&lt;45,D16&gt;20),"Biweekly",AND(D16&lt;20,D16&gt;10),"Monthly",AND(D16&lt;10,D16&gt;4),"Bimonthly",AND(D16&lt;=4,D16&gt;0),"Yearly",D16=0,"Not Ordered")</f>
        <v>Not Ordered</v>
      </c>
      <c r="P17" s="42">
        <f t="shared" si="1"/>
        <v>0</v>
      </c>
      <c r="Q17" s="42">
        <f>VLOOKUP(O17,Table10[],2,FALSE)</f>
        <v>0</v>
      </c>
      <c r="R17" s="42">
        <f>VLOOKUP(N17,Table9[],8,FALSE)</f>
        <v>0</v>
      </c>
    </row>
    <row r="18" spans="2:49" ht="15.75" thickBot="1" x14ac:dyDescent="0.3">
      <c r="B18" s="88" t="s">
        <v>112</v>
      </c>
      <c r="C18" s="94" t="s">
        <v>113</v>
      </c>
      <c r="D18" s="95">
        <f>COUNTA('Ordering Form'!$T$19:$T$44,'Ordering Form'!$T$48:$T$74)</f>
        <v>0</v>
      </c>
      <c r="E18" s="94">
        <f>SUM('Ordering Form'!$T$19:$T$44,'Ordering Form'!$T$48:$T$74)</f>
        <v>0</v>
      </c>
      <c r="F18" s="96">
        <f>VLOOKUP(B18,Table2[#All],3,FALSE)</f>
        <v>103</v>
      </c>
      <c r="G18" s="97">
        <f t="shared" si="3"/>
        <v>0</v>
      </c>
      <c r="H18" s="98" t="str" cm="1">
        <f t="array" ref="H18">_xlfn.IFS(D18&gt;45,"Weekly",AND(D18&lt;45,D18&gt;20),"Biweekly",AND(D18&lt;20,D18&gt;10),"Monthly",AND(D18&lt;10,D18&gt;4),"Bimonthly",AND(D18&lt;=4,D18&gt;0),"Yearly",D18=0,"Not Ordered")</f>
        <v>Not Ordered</v>
      </c>
      <c r="J18" s="106" t="s">
        <v>114</v>
      </c>
      <c r="K18" s="107" t="e">
        <f>SUM(September!F2:F33)</f>
        <v>#N/A</v>
      </c>
      <c r="M18" s="42" t="str">
        <f t="shared" si="0"/>
        <v>Raw LF NF</v>
      </c>
      <c r="N18" s="42" t="str">
        <f>VLOOKUP(Table1117[[#This Row],[Product]],Table12[],2,FALSE)</f>
        <v>Raw Lowfat Non Fortified</v>
      </c>
      <c r="O18" s="42" t="str" cm="1">
        <f t="array" ref="O18">_xlfn.IFS(D17&gt;45,"Weekly",AND(D17&lt;45,D17&gt;20),"Biweekly",AND(D17&lt;20,D17&gt;10),"Monthly",AND(D17&lt;10,D17&gt;4),"Bimonthly",AND(D17&lt;=4,D17&gt;0),"Yearly",D17=0,"Not Ordered")</f>
        <v>Not Ordered</v>
      </c>
      <c r="P18" s="42">
        <f t="shared" si="1"/>
        <v>0</v>
      </c>
      <c r="Q18" s="42">
        <f>VLOOKUP(O18,Table10[],2,FALSE)</f>
        <v>0</v>
      </c>
      <c r="R18" s="42">
        <f>VLOOKUP(N18,Table9[],8,FALSE)</f>
        <v>5.0000000000000001E-4</v>
      </c>
      <c r="AH18" s="87" t="s">
        <v>68</v>
      </c>
      <c r="AI18" s="102" t="s">
        <v>74</v>
      </c>
      <c r="AJ18" s="87" t="s">
        <v>75</v>
      </c>
      <c r="AK18" s="103" t="s">
        <v>76</v>
      </c>
      <c r="AL18" s="42" t="s">
        <v>77</v>
      </c>
      <c r="AM18" s="42" t="s">
        <v>78</v>
      </c>
      <c r="AN18" s="42" t="s">
        <v>70</v>
      </c>
      <c r="AO18" s="42" t="s">
        <v>79</v>
      </c>
      <c r="AP18" s="42" t="s">
        <v>80</v>
      </c>
      <c r="AQ18" s="42" t="s">
        <v>81</v>
      </c>
      <c r="AR18" s="42" t="s">
        <v>82</v>
      </c>
    </row>
    <row r="19" spans="2:49" ht="15.75" thickBot="1" x14ac:dyDescent="0.3">
      <c r="B19" s="88" t="s">
        <v>115</v>
      </c>
      <c r="C19" s="94" t="s">
        <v>116</v>
      </c>
      <c r="D19" s="95">
        <f>COUNTA('Ordering Form'!$J$19:$J$44,'Ordering Form'!$J$48:$J$74)</f>
        <v>0</v>
      </c>
      <c r="E19" s="94">
        <f>SUM('Ordering Form'!$J$19:$J$44,'Ordering Form'!$J$48:$J$74)</f>
        <v>0</v>
      </c>
      <c r="F19" s="96">
        <f>VLOOKUP(B19,Table2[#All],3,FALSE)</f>
        <v>313</v>
      </c>
      <c r="G19" s="97">
        <f t="shared" si="3"/>
        <v>0</v>
      </c>
      <c r="H19" s="98" t="str" cm="1">
        <f t="array" ref="H19">_xlfn.IFS(D19&gt;45,"Weekly",AND(D19&lt;45,D19&gt;20),"Biweekly",AND(D19&lt;20,D19&gt;10),"Monthly",AND(D19&lt;10,D19&gt;4),"Bimonthly",AND(D19&lt;=4,D19&gt;0),"Yearly",D19=0,"Not Ordered")</f>
        <v>Not Ordered</v>
      </c>
      <c r="J19" s="106" t="s">
        <v>117</v>
      </c>
      <c r="K19" s="107" t="e">
        <f>SUM(October!F2:F33)</f>
        <v>#N/A</v>
      </c>
      <c r="M19" s="42" t="str">
        <f t="shared" si="0"/>
        <v>Raw LF Fort</v>
      </c>
      <c r="N19" s="42" t="str">
        <f>VLOOKUP(Table1117[[#This Row],[Product]],Table12[],2,FALSE)</f>
        <v>Raw Lowfat Fortified</v>
      </c>
      <c r="O19" s="42" t="str" cm="1">
        <f t="array" ref="O19">_xlfn.IFS(D18&gt;45,"Weekly",AND(D18&lt;45,D18&gt;20),"Biweekly",AND(D18&lt;20,D18&gt;10),"Monthly",AND(D18&lt;10,D18&gt;4),"Bimonthly",AND(D18&lt;=4,D18&gt;0),"Yearly",D18=0,"Not Ordered")</f>
        <v>Not Ordered</v>
      </c>
      <c r="P19" s="42">
        <f t="shared" si="1"/>
        <v>0</v>
      </c>
      <c r="Q19" s="42">
        <f>VLOOKUP(O19,Table10[],2,FALSE)</f>
        <v>0</v>
      </c>
      <c r="R19" s="42">
        <f>VLOOKUP(N19,Table9[],8,FALSE)</f>
        <v>5.0000000000000001E-4</v>
      </c>
      <c r="AH19" s="110" t="s">
        <v>4673</v>
      </c>
      <c r="AI19" s="100" t="str">
        <f>VLOOKUP(AH19,$N$10:$O$28,2,FALSE)</f>
        <v>Not Ordered</v>
      </c>
      <c r="AJ19" s="110">
        <v>200</v>
      </c>
      <c r="AK19" s="111">
        <v>300000</v>
      </c>
      <c r="AL19" s="69">
        <f>ABS(((AK19*AQ19)-(AK19*(AQ19+AP19)))*AR19)*AJ19</f>
        <v>0</v>
      </c>
      <c r="AM19" s="42" t="str">
        <f>VLOOKUP(AH19,Table9[],3,FALSE)</f>
        <v>N/A</v>
      </c>
      <c r="AN19" s="42">
        <f>VLOOKUP(AH19,Table1117[[#All],[Product Proper]:[Fat factor]],4,FALSE)</f>
        <v>0</v>
      </c>
      <c r="AO19" s="42" t="str">
        <f>AM19&amp;""&amp;AN19</f>
        <v>N/A0</v>
      </c>
      <c r="AP19" s="42">
        <f>VLOOKUP(AO19,Table7[],4,FALSE)</f>
        <v>0</v>
      </c>
      <c r="AQ19" s="42">
        <f>VLOOKUP(AH19,Table9[],8,FALSE)</f>
        <v>0</v>
      </c>
      <c r="AR19" s="70">
        <v>2.9</v>
      </c>
      <c r="AS19" s="42">
        <f>VLOOKUP(AH19,Table9[],2,FALSE)</f>
        <v>0</v>
      </c>
      <c r="AT19" s="42" t="str">
        <f>VLOOKUP(AH19,Table9[],9,FALSE)</f>
        <v>N/A</v>
      </c>
      <c r="AU19" s="42">
        <f>VLOOKUP(AT19,Table2[],3,FALSE)</f>
        <v>0</v>
      </c>
      <c r="AV19" s="42">
        <f>(26-AS19)*AU19</f>
        <v>0</v>
      </c>
      <c r="AW19" s="42">
        <f>(12-AS19)*AU19</f>
        <v>0</v>
      </c>
    </row>
    <row r="20" spans="2:49" ht="15.75" thickBot="1" x14ac:dyDescent="0.3">
      <c r="B20" s="88" t="s">
        <v>119</v>
      </c>
      <c r="C20" s="94" t="s">
        <v>120</v>
      </c>
      <c r="D20" s="95">
        <f>COUNTA('Ordering Form'!$K$19:$K$44,'Ordering Form'!$K$48:$K$74)</f>
        <v>0</v>
      </c>
      <c r="E20" s="94">
        <f>SUM('Ordering Form'!$K$19:$K$44,'Ordering Form'!$K$48:$K$74)</f>
        <v>0</v>
      </c>
      <c r="F20" s="96">
        <f>VLOOKUP(B20,Table2[#All],3,FALSE)</f>
        <v>306</v>
      </c>
      <c r="G20" s="97">
        <f t="shared" si="3"/>
        <v>0</v>
      </c>
      <c r="H20" s="98" t="str" cm="1">
        <f t="array" ref="H20">_xlfn.IFS(D20&gt;45,"Weekly",AND(D20&lt;45,D20&gt;20),"Biweekly",AND(D20&lt;20,D20&gt;10),"Monthly",AND(D20&lt;10,D20&gt;4),"Bimonthly",AND(D20&lt;=4,D20&gt;0),"Yearly",D20=0,"Not Ordered")</f>
        <v>Not Ordered</v>
      </c>
      <c r="J20" s="106" t="s">
        <v>121</v>
      </c>
      <c r="K20" s="107" t="e">
        <f>SUM(November!F2:F33)</f>
        <v>#N/A</v>
      </c>
      <c r="M20" s="42" t="str">
        <f t="shared" si="0"/>
        <v>LIT CRM</v>
      </c>
      <c r="N20" s="42" t="str">
        <f>VLOOKUP(Table1117[[#This Row],[Product]],Table12[],2,FALSE)</f>
        <v>Light Cream</v>
      </c>
      <c r="O20" s="42" t="str" cm="1">
        <f t="array" ref="O20">_xlfn.IFS(D19&gt;45,"Weekly",AND(D19&lt;45,D19&gt;20),"Biweekly",AND(D19&lt;20,D19&gt;10),"Monthly",AND(D19&lt;10,D19&gt;4),"Bimonthly",AND(D19&lt;=4,D19&gt;0),"Yearly",D19=0,"Not Ordered")</f>
        <v>Not Ordered</v>
      </c>
      <c r="P20" s="42">
        <f t="shared" si="1"/>
        <v>0</v>
      </c>
      <c r="Q20" s="42">
        <f>VLOOKUP(O20,Table10[],2,FALSE)</f>
        <v>0</v>
      </c>
      <c r="R20" s="42">
        <f>VLOOKUP(N20,Table9[],8,FALSE)</f>
        <v>0.18</v>
      </c>
    </row>
    <row r="21" spans="2:49" ht="15.75" thickBot="1" x14ac:dyDescent="0.3">
      <c r="B21" s="88" t="s">
        <v>122</v>
      </c>
      <c r="C21" s="94" t="s">
        <v>123</v>
      </c>
      <c r="D21" s="95">
        <f>COUNTA('Ordering Form'!$N$19:$N$44,'Ordering Form'!$N$48:$N$74)</f>
        <v>0</v>
      </c>
      <c r="E21" s="94">
        <f>SUM('Ordering Form'!$N$19:$N$44,'Ordering Form'!$N$48:$N$74)</f>
        <v>0</v>
      </c>
      <c r="F21" s="96">
        <f>VLOOKUP(B21,Table2[#All],3,FALSE)</f>
        <v>313</v>
      </c>
      <c r="G21" s="97">
        <f t="shared" si="3"/>
        <v>0</v>
      </c>
      <c r="H21" s="98" t="str" cm="1">
        <f t="array" ref="H21">_xlfn.IFS(D21&gt;45,"Weekly",AND(D21&lt;45,D21&gt;20),"Biweekly",AND(D21&lt;20,D21&gt;10),"Monthly",AND(D21&lt;10,D21&gt;4),"Bimonthly",AND(D21&lt;=4,D21&gt;0),"Yearly",D21=0,"Not Ordered")</f>
        <v>Not Ordered</v>
      </c>
      <c r="J21" s="106" t="s">
        <v>124</v>
      </c>
      <c r="K21" s="107" t="e">
        <f>SUM(December!F2:F33)</f>
        <v>#N/A</v>
      </c>
      <c r="M21" s="42" t="str">
        <f t="shared" si="0"/>
        <v>H&amp;H</v>
      </c>
      <c r="N21" s="42" t="str">
        <f>VLOOKUP(Table1117[[#This Row],[Product]],Table12[],2,FALSE)</f>
        <v>Half &amp; Half</v>
      </c>
      <c r="O21" s="42" t="str" cm="1">
        <f t="array" ref="O21">_xlfn.IFS(D20&gt;45,"Weekly",AND(D20&lt;45,D20&gt;20),"Biweekly",AND(D20&lt;20,D20&gt;10),"Monthly",AND(D20&lt;10,D20&gt;4),"Bimonthly",AND(D20&lt;=4,D20&gt;0),"Yearly",D20=0,"Not Ordered")</f>
        <v>Not Ordered</v>
      </c>
      <c r="P21" s="42">
        <f t="shared" si="1"/>
        <v>0</v>
      </c>
      <c r="Q21" s="42">
        <f>VLOOKUP(O21,Table10[],2,FALSE)</f>
        <v>0</v>
      </c>
      <c r="R21" s="42">
        <f>VLOOKUP(N21,Table9[],8,FALSE)</f>
        <v>0.1</v>
      </c>
      <c r="AH21" s="87" t="s">
        <v>68</v>
      </c>
      <c r="AI21" s="102" t="s">
        <v>74</v>
      </c>
      <c r="AJ21" s="87" t="s">
        <v>75</v>
      </c>
      <c r="AK21" s="103" t="s">
        <v>76</v>
      </c>
      <c r="AL21" s="42" t="s">
        <v>77</v>
      </c>
      <c r="AM21" s="42" t="s">
        <v>78</v>
      </c>
      <c r="AN21" s="42" t="s">
        <v>70</v>
      </c>
      <c r="AO21" s="42" t="s">
        <v>79</v>
      </c>
      <c r="AP21" s="42" t="s">
        <v>80</v>
      </c>
      <c r="AQ21" s="42" t="s">
        <v>81</v>
      </c>
      <c r="AR21" s="42" t="s">
        <v>82</v>
      </c>
    </row>
    <row r="22" spans="2:49" ht="15.75" thickBot="1" x14ac:dyDescent="0.3">
      <c r="B22" s="88" t="s">
        <v>125</v>
      </c>
      <c r="C22" s="94" t="s">
        <v>126</v>
      </c>
      <c r="D22" s="95">
        <f>COUNTA('Ordering Form'!$V$19:$V$44,'Ordering Form'!$V$48:$V$74)</f>
        <v>0</v>
      </c>
      <c r="E22" s="94">
        <f>SUM('Ordering Form'!$V$19:$V$44,'Ordering Form'!$V$48:$V$74)</f>
        <v>0</v>
      </c>
      <c r="F22" s="96">
        <f>VLOOKUP(B22,Table2[#All],3,FALSE)</f>
        <v>87</v>
      </c>
      <c r="G22" s="97">
        <f t="shared" si="3"/>
        <v>0</v>
      </c>
      <c r="H22" s="98" t="str" cm="1">
        <f t="array" ref="H22">_xlfn.IFS(D22&gt;45,"Weekly",AND(D22&lt;45,D22&gt;20),"Biweekly",AND(D22&lt;20,D22&gt;10),"Monthly",AND(D22&lt;10,D22&gt;4),"Bimonthly",AND(D22&lt;=4,D22&gt;0),"Yearly",D22=0,"Not Ordered")</f>
        <v>Not Ordered</v>
      </c>
      <c r="J22" s="106"/>
      <c r="K22" s="153" t="e">
        <f>SUM(K10:K21)</f>
        <v>#N/A</v>
      </c>
      <c r="M22" s="42" t="str">
        <f t="shared" si="0"/>
        <v>Cond Skim</v>
      </c>
      <c r="N22" s="42" t="str">
        <f>VLOOKUP(Table1117[[#This Row],[Product]],Table12[],2,FALSE)</f>
        <v>Condensed Skim</v>
      </c>
      <c r="O22" s="42" t="str" cm="1">
        <f t="array" ref="O22">_xlfn.IFS(D21&gt;45,"Weekly",AND(D21&lt;45,D21&gt;20),"Biweekly",AND(D21&lt;20,D21&gt;10),"Monthly",AND(D21&lt;10,D21&gt;4),"Bimonthly",AND(D21&lt;=4,D21&gt;0),"Yearly",D21=0,"Not Ordered")</f>
        <v>Not Ordered</v>
      </c>
      <c r="P22" s="42">
        <f t="shared" si="1"/>
        <v>0</v>
      </c>
      <c r="Q22" s="42">
        <f>VLOOKUP(O22,Table10[],2,FALSE)</f>
        <v>0</v>
      </c>
      <c r="R22" s="42">
        <f>VLOOKUP(N22,Table9[],8,FALSE)</f>
        <v>5.0000000000000001E-3</v>
      </c>
      <c r="AH22" s="110" t="s">
        <v>4673</v>
      </c>
      <c r="AI22" s="100" t="str">
        <f>VLOOKUP(AH22,$N$10:$O$28,2,FALSE)</f>
        <v>Not Ordered</v>
      </c>
      <c r="AJ22" s="110">
        <v>200</v>
      </c>
      <c r="AK22" s="111">
        <v>300000</v>
      </c>
      <c r="AL22" s="69">
        <f>ABS((((AK22*AQ22)-(AK22*(AQ22+AP22)))*AR22)*AJ22)</f>
        <v>0</v>
      </c>
      <c r="AM22" s="42" t="str">
        <f>VLOOKUP(AH22,Table9[],3,FALSE)</f>
        <v>N/A</v>
      </c>
      <c r="AN22" s="42">
        <f>VLOOKUP(AH22,Table1117[[#All],[Product Proper]:[Fat factor]],4,FALSE)</f>
        <v>0</v>
      </c>
      <c r="AO22" s="42" t="str">
        <f>AM22&amp;""&amp;AN22</f>
        <v>N/A0</v>
      </c>
      <c r="AP22" s="42">
        <f>VLOOKUP(AO22,Table7[],4,FALSE)</f>
        <v>0</v>
      </c>
      <c r="AQ22" s="42">
        <f>VLOOKUP(AH22,Table9[],8,FALSE)</f>
        <v>0</v>
      </c>
      <c r="AR22" s="70">
        <v>2.9</v>
      </c>
      <c r="AS22" s="42">
        <f>VLOOKUP(AH22,Table9[],2,FALSE)</f>
        <v>0</v>
      </c>
      <c r="AT22" s="42" t="str">
        <f>VLOOKUP(AH22,Table9[],9,FALSE)</f>
        <v>N/A</v>
      </c>
      <c r="AU22" s="42">
        <f>VLOOKUP(AT22,Table2[],3,FALSE)</f>
        <v>0</v>
      </c>
      <c r="AV22" s="42">
        <f>(26-AS22)*AU22</f>
        <v>0</v>
      </c>
      <c r="AW22" s="42">
        <f>(12-AS22)*AU22</f>
        <v>0</v>
      </c>
    </row>
    <row r="23" spans="2:49" ht="15" x14ac:dyDescent="0.25">
      <c r="B23" s="88" t="s">
        <v>128</v>
      </c>
      <c r="C23" s="94" t="s">
        <v>129</v>
      </c>
      <c r="D23" s="95">
        <f>COUNTA('Ordering Form'!$AA$19:$AA$44,'Ordering Form'!$AA$48:$AA$74)</f>
        <v>0</v>
      </c>
      <c r="E23" s="94">
        <f>SUM('Ordering Form'!$AA$19:$AA$44,'Ordering Form'!$AA$48:$AA$74)</f>
        <v>0</v>
      </c>
      <c r="F23" s="96">
        <f>VLOOKUP(B23,Table2[#All],3,FALSE)</f>
        <v>110</v>
      </c>
      <c r="G23" s="97">
        <f t="shared" si="3"/>
        <v>0</v>
      </c>
      <c r="H23" s="98" t="str" cm="1">
        <f t="array" ref="H23">_xlfn.IFS(D23&gt;45,"Weekly",AND(D23&lt;45,D23&gt;20),"Biweekly",AND(D23&lt;20,D23&gt;10),"Monthly",AND(D23&lt;10,D23&gt;4),"Bimonthly",AND(D23&lt;=4,D23&gt;0),"Yearly",D23=0,"Not Ordered")</f>
        <v>Not Ordered</v>
      </c>
      <c r="J23" s="106"/>
      <c r="K23" s="108"/>
      <c r="M23" s="42" t="str">
        <f t="shared" si="0"/>
        <v>Raw Freeze Point</v>
      </c>
      <c r="N23" s="42" t="str">
        <f>VLOOKUP(Table1117[[#This Row],[Product]],Table12[],2,FALSE)</f>
        <v>Freeze Point</v>
      </c>
      <c r="O23" s="42" t="str" cm="1">
        <f t="array" ref="O23">_xlfn.IFS(D22&gt;45,"Weekly",AND(D22&lt;45,D22&gt;20),"Biweekly",AND(D22&lt;20,D22&gt;10),"Monthly",AND(D22&lt;10,D22&gt;4),"Bimonthly",AND(D22&lt;=4,D22&gt;0),"Yearly",D22=0,"Not Ordered")</f>
        <v>Not Ordered</v>
      </c>
      <c r="P23" s="42">
        <f t="shared" si="1"/>
        <v>0</v>
      </c>
      <c r="Q23" s="42">
        <f>VLOOKUP(O23,Table10[],2,FALSE)</f>
        <v>0</v>
      </c>
      <c r="R23" s="42">
        <f>VLOOKUP(N23,Table9[],8,FALSE)</f>
        <v>0</v>
      </c>
    </row>
    <row r="24" spans="2:49" ht="15.75" thickBot="1" x14ac:dyDescent="0.3">
      <c r="B24" s="88" t="s">
        <v>130</v>
      </c>
      <c r="C24" s="94" t="s">
        <v>131</v>
      </c>
      <c r="D24" s="95">
        <f>COUNTA('Ordering Form'!$W19:$W$44,'Ordering Form'!$W$48:$W$74)</f>
        <v>0</v>
      </c>
      <c r="E24" s="94">
        <f>SUM('Ordering Form'!$W$19:$W$44,'Ordering Form'!$W$48:$W$74)</f>
        <v>0</v>
      </c>
      <c r="F24" s="96">
        <f>VLOOKUP(B24,Table2[#All],3,FALSE)</f>
        <v>268</v>
      </c>
      <c r="G24" s="97">
        <f t="shared" si="3"/>
        <v>0</v>
      </c>
      <c r="H24" s="98" t="str" cm="1">
        <f t="array" ref="H24">_xlfn.IFS(D24&gt;45,"Weekly",AND(D24&lt;45,D24&gt;20),"Biweekly",AND(D24&lt;20,D24&gt;10),"Monthly",AND(D24&lt;10,D24&gt;4),"Bimonthly",AND(D24&lt;=4,D24&gt;0),"Yearly",D24=0,"Not Ordered")</f>
        <v>Not Ordered</v>
      </c>
      <c r="J24" s="106"/>
      <c r="K24" s="108"/>
      <c r="M24" s="42" t="str">
        <f t="shared" si="0"/>
        <v>Urea</v>
      </c>
      <c r="N24" s="42" t="str">
        <f>VLOOKUP(Table1117[[#This Row],[Product]],Table12[],2,FALSE)</f>
        <v>Urea</v>
      </c>
      <c r="O24" s="42" t="str" cm="1">
        <f t="array" ref="O24">_xlfn.IFS(D23&gt;45,"Weekly",AND(D23&lt;45,D23&gt;20),"Biweekly",AND(D23&lt;20,D23&gt;10),"Monthly",AND(D23&lt;10,D23&gt;4),"Bimonthly",AND(D23&lt;=4,D23&gt;0),"Yearly",D23=0,"Not Ordered")</f>
        <v>Not Ordered</v>
      </c>
      <c r="P24" s="42">
        <f t="shared" si="1"/>
        <v>0</v>
      </c>
      <c r="Q24" s="42">
        <f>VLOOKUP(O24,Table10[],2,FALSE)</f>
        <v>0</v>
      </c>
      <c r="R24" s="42">
        <f>VLOOKUP(N24,Table9[],8,FALSE)</f>
        <v>0</v>
      </c>
    </row>
    <row r="25" spans="2:49" ht="15.75" thickBot="1" x14ac:dyDescent="0.3">
      <c r="B25" s="88" t="s">
        <v>132</v>
      </c>
      <c r="C25" s="94" t="s">
        <v>133</v>
      </c>
      <c r="D25" s="95">
        <f>COUNTA('Ordering Form'!$AB$19:$AB$44,'Ordering Form'!$AB$48:$AB$74)</f>
        <v>0</v>
      </c>
      <c r="E25" s="94">
        <f>SUM('Ordering Form'!$AB$19:$AB$44,'Ordering Form'!$AB$48:$AB$74)</f>
        <v>0</v>
      </c>
      <c r="F25" s="96">
        <f>VLOOKUP(B25,Table2[#All],3,FALSE)</f>
        <v>335</v>
      </c>
      <c r="G25" s="97">
        <f t="shared" si="3"/>
        <v>0</v>
      </c>
      <c r="H25" s="98" t="str" cm="1">
        <f t="array" ref="H25">_xlfn.IFS(D25&gt;45,"Weekly",AND(D25&lt;45,D25&gt;20),"Biweekly",AND(D25&lt;20,D25&gt;10),"Monthly",AND(D25&lt;10,D25&gt;4),"Bimonthly",AND(D25&lt;=4,D25&gt;0),"Yearly",D25=0,"Not Ordered")</f>
        <v>Not Ordered</v>
      </c>
      <c r="J25" s="87" t="s">
        <v>134</v>
      </c>
      <c r="K25" s="101" t="e">
        <f>SUM(G10:G41)</f>
        <v>#N/A</v>
      </c>
      <c r="M25" s="42" t="str">
        <f t="shared" si="0"/>
        <v>California</v>
      </c>
      <c r="N25" s="42" t="str">
        <f>VLOOKUP(Table1117[[#This Row],[Product]],Table12[],2,FALSE)</f>
        <v>California</v>
      </c>
      <c r="O25" s="42" t="str" cm="1">
        <f t="array" ref="O25">_xlfn.IFS(D24&gt;45,"Weekly",AND(D24&lt;45,D24&gt;20),"Biweekly",AND(D24&lt;20,D24&gt;10),"Monthly",AND(D24&lt;10,D24&gt;4),"Bimonthly",AND(D24&lt;=4,D24&gt;0),"Yearly",D24=0,"Not Ordered")</f>
        <v>Not Ordered</v>
      </c>
      <c r="P25" s="42">
        <f t="shared" si="1"/>
        <v>0</v>
      </c>
      <c r="Q25" s="42">
        <f>VLOOKUP(O25,Table10[],2,FALSE)</f>
        <v>0</v>
      </c>
      <c r="R25" s="42">
        <f>VLOOKUP(N25,Table9[],8,FALSE)</f>
        <v>3.2500000000000001E-2</v>
      </c>
      <c r="AI25" s="186" t="s">
        <v>4700</v>
      </c>
      <c r="AJ25" s="71">
        <f>SUM(AV10:AV22)</f>
        <v>0</v>
      </c>
    </row>
    <row r="26" spans="2:49" ht="15" x14ac:dyDescent="0.25">
      <c r="B26" s="88" t="s">
        <v>135</v>
      </c>
      <c r="C26" s="94" t="s">
        <v>136</v>
      </c>
      <c r="D26" s="95">
        <f>COUNTA('Ordering Form'!$Y$19:$Y$44,'Ordering Form'!$Y$48:$Y$74)</f>
        <v>0</v>
      </c>
      <c r="E26" s="94">
        <f>SUM('Ordering Form'!$Y$19:$Y$44,'Ordering Form'!$Y$48:$Y$74)</f>
        <v>0</v>
      </c>
      <c r="F26" s="96">
        <f>VLOOKUP(B26,Table2[#All],3,FALSE)</f>
        <v>313</v>
      </c>
      <c r="G26" s="97">
        <f t="shared" si="3"/>
        <v>0</v>
      </c>
      <c r="H26" s="98" t="str" cm="1">
        <f t="array" ref="H26">_xlfn.IFS(D26&gt;45,"Weekly",AND(D26&lt;45,D26&gt;20),"Biweekly",AND(D26&lt;20,D26&gt;10),"Monthly",AND(D26&lt;10,D26&gt;4),"Bimonthly",AND(D26&lt;=4,D26&gt;0),"Yearly",D26=0,"Not Ordered")</f>
        <v>Not Ordered</v>
      </c>
      <c r="M26" s="42" t="str">
        <f t="shared" si="0"/>
        <v>UF Skim</v>
      </c>
      <c r="N26" s="42" t="str">
        <f>VLOOKUP(Table1117[[#This Row],[Product]],Table12[],2,FALSE)</f>
        <v>UF Skim</v>
      </c>
      <c r="O26" s="42" t="str" cm="1">
        <f t="array" ref="O26">_xlfn.IFS(D25&gt;45,"Weekly",AND(D25&lt;45,D25&gt;20),"Biweekly",AND(D25&lt;20,D25&gt;10),"Monthly",AND(D25&lt;10,D25&gt;4),"Bimonthly",AND(D25&lt;=4,D25&gt;0),"Yearly",D25=0,"Not Ordered")</f>
        <v>Not Ordered</v>
      </c>
      <c r="P26" s="42">
        <f t="shared" si="1"/>
        <v>0</v>
      </c>
      <c r="Q26" s="42">
        <f>VLOOKUP(O26,Table10[],2,FALSE)</f>
        <v>0</v>
      </c>
      <c r="R26" s="42">
        <f>VLOOKUP(N26,Table9[],8,FALSE)</f>
        <v>5.0000000000000001E-3</v>
      </c>
      <c r="AI26" s="186" t="s">
        <v>4701</v>
      </c>
      <c r="AJ26" s="71">
        <f>SUM(AW10:AW22)</f>
        <v>0</v>
      </c>
    </row>
    <row r="27" spans="2:49" x14ac:dyDescent="0.2">
      <c r="B27" s="88" t="s">
        <v>137</v>
      </c>
      <c r="C27" s="94" t="s">
        <v>138</v>
      </c>
      <c r="D27" s="95">
        <f>COUNTA('Ordering Form'!$X$19:$X$44,'Ordering Form'!$X$48:$X$74)</f>
        <v>0</v>
      </c>
      <c r="E27" s="94">
        <f>SUM('Ordering Form'!$X$19:$X$44,'Ordering Form'!$X$48:$X$74)</f>
        <v>0</v>
      </c>
      <c r="F27" s="96">
        <f>VLOOKUP(B27,Table2[#All],3,FALSE)</f>
        <v>313</v>
      </c>
      <c r="G27" s="97">
        <f t="shared" si="3"/>
        <v>0</v>
      </c>
      <c r="H27" s="98" t="str" cm="1">
        <f t="array" ref="H27">_xlfn.IFS(D27&gt;45,"Weekly",AND(D27&lt;45,D27&gt;20),"Biweekly",AND(D27&lt;20,D27&gt;10),"Monthly",AND(D27&lt;10,D27&gt;4),"Bimonthly",AND(D27&lt;=4,D27&gt;0),"Yearly",D27=0,"Not Ordered")</f>
        <v>Not Ordered</v>
      </c>
      <c r="M27" s="42" t="str">
        <f t="shared" si="0"/>
        <v>Cond Whole</v>
      </c>
      <c r="N27" s="42" t="str">
        <f>VLOOKUP(Table1117[[#This Row],[Product]],Table12[],2,FALSE)</f>
        <v>Condensed Whole</v>
      </c>
      <c r="O27" s="42" t="str" cm="1">
        <f t="array" ref="O27">_xlfn.IFS(D26&gt;45,"Weekly",AND(D26&lt;45,D26&gt;20),"Biweekly",AND(D26&lt;20,D26&gt;10),"Monthly",AND(D26&lt;10,D26&gt;4),"Bimonthly",AND(D26&lt;=4,D26&gt;0),"Yearly",D26=0,"Not Ordered")</f>
        <v>Not Ordered</v>
      </c>
      <c r="P27" s="42">
        <f t="shared" si="1"/>
        <v>0</v>
      </c>
      <c r="Q27" s="42">
        <f>VLOOKUP(O27,Table10[],2,FALSE)</f>
        <v>0</v>
      </c>
      <c r="R27" s="42">
        <f>VLOOKUP(N27,Table9[],8,FALSE)</f>
        <v>3.2500000000000001E-2</v>
      </c>
      <c r="AI27" s="114"/>
    </row>
    <row r="28" spans="2:49" ht="15" x14ac:dyDescent="0.25">
      <c r="B28" s="88" t="s">
        <v>139</v>
      </c>
      <c r="C28" s="94" t="s">
        <v>140</v>
      </c>
      <c r="D28" s="95">
        <f>COUNTA('Ordering Form'!$P$19:$P$44,'Ordering Form'!$P$48:$P$74)</f>
        <v>0</v>
      </c>
      <c r="E28" s="94">
        <f>SUM('Ordering Form'!$P$19:$P$44,'Ordering Form'!$P$48:$P$74)</f>
        <v>0</v>
      </c>
      <c r="F28" s="96">
        <f>VLOOKUP(B28,Table2[#All],3,FALSE)</f>
        <v>5</v>
      </c>
      <c r="G28" s="97">
        <f t="shared" si="3"/>
        <v>0</v>
      </c>
      <c r="H28" s="98" t="str" cm="1">
        <f t="array" ref="H28">_xlfn.IFS(D28&gt;45,"Weekly",AND(D28&lt;45,D28&gt;20),"Biweekly",AND(D28&lt;20,D28&gt;10),"Monthly",AND(D28&lt;10,D28&gt;4),"Bimonthly",AND(D28&lt;=4,D28&gt;0),"Yearly",D28=0,"Not Ordered")</f>
        <v>Not Ordered</v>
      </c>
      <c r="M28" s="42" t="str">
        <f t="shared" si="0"/>
        <v>Cond Buttermilk</v>
      </c>
      <c r="N28" s="42" t="str">
        <f>VLOOKUP(Table1117[[#This Row],[Product]],Table12[],2,FALSE)</f>
        <v>Condensed Buttermilk</v>
      </c>
      <c r="O28" s="42" t="str" cm="1">
        <f t="array" ref="O28">_xlfn.IFS(D27&gt;45,"Weekly",AND(D27&lt;45,D27&gt;20),"Biweekly",AND(D27&lt;20,D27&gt;10),"Monthly",AND(D27&lt;10,D27&gt;4),"Bimonthly",AND(D27&lt;=4,D27&gt;0),"Yearly",D27=0,"Not Ordered")</f>
        <v>Not Ordered</v>
      </c>
      <c r="P28" s="42">
        <f t="shared" si="1"/>
        <v>0</v>
      </c>
      <c r="Q28" s="42">
        <f>VLOOKUP(O28,Table10[],2,FALSE)</f>
        <v>0</v>
      </c>
      <c r="R28" s="42">
        <f>VLOOKUP(N28,Table9[],8,FALSE)</f>
        <v>5.0000000000000001E-3</v>
      </c>
      <c r="AI28" s="187" t="s">
        <v>4703</v>
      </c>
      <c r="AJ28" s="69">
        <f>SUM(AL10,AL13,AL16,AL19,AL22)</f>
        <v>0</v>
      </c>
    </row>
    <row r="29" spans="2:49" ht="15" x14ac:dyDescent="0.25">
      <c r="B29" s="88" t="s">
        <v>141</v>
      </c>
      <c r="C29" s="94" t="s">
        <v>142</v>
      </c>
      <c r="D29" s="95">
        <f>COUNTA('Ordering Form'!$Q$19:$Q$44,'Ordering Form'!$Q$48:$Q$74)</f>
        <v>0</v>
      </c>
      <c r="E29" s="94">
        <f>SUM('Ordering Form'!$Q$19:$Q$44,'Ordering Form'!$Q$48:$Q$74)</f>
        <v>0</v>
      </c>
      <c r="F29" s="96">
        <f>VLOOKUP(B29,Table2[#All],3,FALSE)</f>
        <v>5</v>
      </c>
      <c r="G29" s="97">
        <f t="shared" si="3"/>
        <v>0</v>
      </c>
      <c r="H29" s="98" t="str" cm="1">
        <f t="array" ref="H29">_xlfn.IFS(D29&gt;45,"Weekly",AND(D29&lt;45,D29&gt;20),"Biweekly",AND(D29&lt;20,D29&gt;10),"Monthly",AND(D29&lt;10,D29&gt;4),"Bimonthly",AND(D29&lt;=4,D29&gt;0),"Yearly",D29=0,"Not Ordered")</f>
        <v>Not Ordered</v>
      </c>
      <c r="M29" s="42" t="str">
        <f t="shared" si="0"/>
        <v>A check</v>
      </c>
      <c r="N29" s="42" t="e">
        <f>VLOOKUP(Table1117[[#This Row],[Product]],Table12[],2,FALSE)</f>
        <v>#N/A</v>
      </c>
      <c r="O29" s="42" t="str" cm="1">
        <f t="array" ref="O29">_xlfn.IFS(D28&gt;45,"Weekly",AND(D28&lt;45,D28&gt;20),"Biweekly",AND(D28&lt;20,D28&gt;10),"Monthly",AND(D28&lt;10,D28&gt;4),"Bimonthly",AND(D28&lt;=4,D28&gt;0),"Yearly",D28=0,"Not Ordered")</f>
        <v>Not Ordered</v>
      </c>
      <c r="P29" s="42">
        <f t="shared" si="1"/>
        <v>0</v>
      </c>
      <c r="Q29" s="42">
        <f>VLOOKUP(O29,Table10[],2,FALSE)</f>
        <v>0</v>
      </c>
      <c r="R29" s="42" t="e">
        <f>VLOOKUP(N29,Table9[],8,FALSE)</f>
        <v>#N/A</v>
      </c>
      <c r="AI29" s="187" t="s">
        <v>4702</v>
      </c>
      <c r="AJ29" s="69" t="str">
        <f>IF(AJ28&lt;1,"",(AJ28-AJ25))</f>
        <v/>
      </c>
    </row>
    <row r="30" spans="2:49" ht="15" x14ac:dyDescent="0.25">
      <c r="B30" s="88" t="s">
        <v>143</v>
      </c>
      <c r="C30" s="94" t="s">
        <v>144</v>
      </c>
      <c r="D30" s="95">
        <f>COUNTA('Ordering Form'!$D$19:$D$44,'Ordering Form'!$D$48:$D$74)</f>
        <v>0</v>
      </c>
      <c r="E30" s="94">
        <f>SUM('Ordering Form'!$D$19:$D$44,'Ordering Form'!$D$48:$D$74)</f>
        <v>0</v>
      </c>
      <c r="F30" s="96">
        <f>VLOOKUP(B30,Table2[#All],3,FALSE)</f>
        <v>5</v>
      </c>
      <c r="G30" s="97">
        <f t="shared" si="3"/>
        <v>0</v>
      </c>
      <c r="H30" s="98" t="str" cm="1">
        <f t="array" ref="H30">_xlfn.IFS(D30&gt;45,"Weekly",AND(D30&lt;45,D30&gt;20),"Biweekly",AND(D30&lt;20,D30&gt;10),"Monthly",AND(D30&lt;10,D30&gt;4),"Bimonthly",AND(D30&lt;=4,D30&gt;0),"Yearly",D30=0,"Not Ordered")</f>
        <v>Not Ordered</v>
      </c>
      <c r="M30" s="42" t="str">
        <f t="shared" si="0"/>
        <v>B check</v>
      </c>
      <c r="N30" s="42" t="e">
        <f>VLOOKUP(Table1117[[#This Row],[Product]],Table12[],2,FALSE)</f>
        <v>#N/A</v>
      </c>
      <c r="O30" s="42" t="str" cm="1">
        <f t="array" ref="O30">_xlfn.IFS(D29&gt;45,"Weekly",AND(D29&lt;45,D29&gt;20),"Biweekly",AND(D29&lt;20,D29&gt;10),"Monthly",AND(D29&lt;10,D29&gt;4),"Bimonthly",AND(D29&lt;=4,D29&gt;0),"Yearly",D29=0,"Not Ordered")</f>
        <v>Not Ordered</v>
      </c>
      <c r="P30" s="42">
        <f t="shared" si="1"/>
        <v>0</v>
      </c>
      <c r="Q30" s="42">
        <f>VLOOKUP(O30,Table10[],2,FALSE)</f>
        <v>0</v>
      </c>
      <c r="R30" s="42" t="e">
        <f>VLOOKUP(N30,Table9[],8,FALSE)</f>
        <v>#N/A</v>
      </c>
      <c r="AI30" s="187" t="s">
        <v>4704</v>
      </c>
      <c r="AJ30" s="69" t="str">
        <f>IF(AJ28&lt;1,"",(AJ28-AJ26))</f>
        <v/>
      </c>
    </row>
    <row r="31" spans="2:49" x14ac:dyDescent="0.2">
      <c r="B31" s="88" t="s">
        <v>145</v>
      </c>
      <c r="C31" s="94" t="s">
        <v>146</v>
      </c>
      <c r="D31" s="95">
        <f>COUNTA('Ordering Form'!$E$19:$E$44,'Ordering Form'!$E$48:$E$74)</f>
        <v>0</v>
      </c>
      <c r="E31" s="94">
        <f>SUM('Ordering Form'!$E$19:$E$44,'Ordering Form'!$E$48:$E$74)</f>
        <v>0</v>
      </c>
      <c r="F31" s="96">
        <f>VLOOKUP(B31,Table2[#All],3,FALSE)</f>
        <v>5</v>
      </c>
      <c r="G31" s="97">
        <f t="shared" si="3"/>
        <v>0</v>
      </c>
      <c r="H31" s="98" t="str" cm="1">
        <f t="array" ref="H31">_xlfn.IFS(D31&gt;45,"Weekly",AND(D31&lt;45,D31&gt;20),"Biweekly",AND(D31&lt;20,D31&gt;10),"Monthly",AND(D31&lt;10,D31&gt;4),"Bimonthly",AND(D31&lt;=4,D31&gt;0),"Yearly",D31=0,"Not Ordered")</f>
        <v>Not Ordered</v>
      </c>
      <c r="M31" s="42" t="str">
        <f t="shared" si="0"/>
        <v>L/M cells</v>
      </c>
      <c r="N31" s="42" t="e">
        <f>VLOOKUP(Table1117[[#This Row],[Product]],Table12[],2,FALSE)</f>
        <v>#N/A</v>
      </c>
      <c r="O31" s="42" t="str" cm="1">
        <f t="array" ref="O31">_xlfn.IFS(D30&gt;45,"Weekly",AND(D30&lt;45,D30&gt;20),"Biweekly",AND(D30&lt;20,D30&gt;10),"Monthly",AND(D30&lt;10,D30&gt;4),"Bimonthly",AND(D30&lt;=4,D30&gt;0),"Yearly",D30=0,"Not Ordered")</f>
        <v>Not Ordered</v>
      </c>
      <c r="P31" s="42">
        <f t="shared" si="1"/>
        <v>0</v>
      </c>
      <c r="Q31" s="42">
        <f>VLOOKUP(O31,Table10[],2,FALSE)</f>
        <v>0</v>
      </c>
      <c r="R31" s="42" t="e">
        <f>VLOOKUP(N31,Table9[],8,FALSE)</f>
        <v>#N/A</v>
      </c>
      <c r="AI31" s="114"/>
    </row>
    <row r="32" spans="2:49" x14ac:dyDescent="0.2">
      <c r="B32" s="88" t="s">
        <v>147</v>
      </c>
      <c r="C32" s="99">
        <v>0.32</v>
      </c>
      <c r="D32" s="95">
        <f>COUNTA('Ordering Form'!$G$19:$G$44,'Ordering Form'!$G$48:$G$74)</f>
        <v>0</v>
      </c>
      <c r="E32" s="94">
        <f>SUM('Ordering Form'!$G$19:$G$44,'Ordering Form'!$G$48:$G$74)</f>
        <v>0</v>
      </c>
      <c r="F32" s="96">
        <f>VLOOKUP(B32,Table2[#All],3,FALSE)</f>
        <v>7</v>
      </c>
      <c r="G32" s="97">
        <f t="shared" si="3"/>
        <v>0</v>
      </c>
      <c r="H32" s="98" t="str" cm="1">
        <f t="array" ref="H32">_xlfn.IFS(D32&gt;45,"Weekly",AND(D32&lt;45,D32&gt;20),"Biweekly",AND(D32&lt;20,D32&gt;10),"Monthly",AND(D32&lt;10,D32&gt;4),"Bimonthly",AND(D32&lt;=4,D32&gt;0),"Yearly",D32=0,"Not Ordered")</f>
        <v>Not Ordered</v>
      </c>
      <c r="M32" s="42" t="str">
        <f t="shared" si="0"/>
        <v>M/H cells</v>
      </c>
      <c r="N32" s="42" t="e">
        <f>VLOOKUP(Table1117[[#This Row],[Product]],Table12[],2,FALSE)</f>
        <v>#N/A</v>
      </c>
      <c r="O32" s="42" t="str" cm="1">
        <f t="array" ref="O32">_xlfn.IFS(D31&gt;45,"Weekly",AND(D31&lt;45,D31&gt;20),"Biweekly",AND(D31&lt;20,D31&gt;10),"Monthly",AND(D31&lt;10,D31&gt;4),"Bimonthly",AND(D31&lt;=4,D31&gt;0),"Yearly",D31=0,"Not Ordered")</f>
        <v>Not Ordered</v>
      </c>
      <c r="P32" s="42">
        <f t="shared" si="1"/>
        <v>0</v>
      </c>
      <c r="Q32" s="42">
        <f>VLOOKUP(O32,Table10[],2,FALSE)</f>
        <v>0</v>
      </c>
      <c r="R32" s="42" t="e">
        <f>VLOOKUP(N32,Table9[],8,FALSE)</f>
        <v>#N/A</v>
      </c>
      <c r="AI32" s="188" t="s">
        <v>4706</v>
      </c>
    </row>
    <row r="33" spans="1:34" x14ac:dyDescent="0.2">
      <c r="B33" s="88" t="s">
        <v>148</v>
      </c>
      <c r="C33" s="99">
        <v>0.36</v>
      </c>
      <c r="D33" s="95">
        <f>COUNTA('Ordering Form'!$H$19:$H$44,'Ordering Form'!$H$48:$H$74)</f>
        <v>0</v>
      </c>
      <c r="E33" s="94">
        <f>SUM('Ordering Form'!$H$19:$H$44,'Ordering Form'!$H$48:$H$74)</f>
        <v>0</v>
      </c>
      <c r="F33" s="96">
        <f>VLOOKUP(B33,Table2[#All],3,FALSE)</f>
        <v>7</v>
      </c>
      <c r="G33" s="97">
        <f t="shared" si="3"/>
        <v>0</v>
      </c>
      <c r="H33" s="98" t="str" cm="1">
        <f t="array" ref="H33">_xlfn.IFS(D33&gt;45,"Weekly",AND(D33&lt;45,D33&gt;20),"Biweekly",AND(D33&lt;20,D33&gt;10),"Monthly",AND(D33&lt;10,D33&gt;4),"Bimonthly",AND(D33&lt;=4,D33&gt;0),"Yearly",D33=0,"Not Ordered")</f>
        <v>Not Ordered</v>
      </c>
      <c r="M33" s="42">
        <f t="shared" si="0"/>
        <v>0.32</v>
      </c>
      <c r="N33" s="42" t="e">
        <f>VLOOKUP(Table1117[[#This Row],[Product]],Table12[],2,FALSE)</f>
        <v>#N/A</v>
      </c>
      <c r="O33" s="42" t="str" cm="1">
        <f t="array" ref="O33">_xlfn.IFS(D32&gt;45,"Weekly",AND(D32&lt;45,D32&gt;20),"Biweekly",AND(D32&lt;20,D32&gt;10),"Monthly",AND(D32&lt;10,D32&gt;4),"Bimonthly",AND(D32&lt;=4,D32&gt;0),"Yearly",D32=0,"Not Ordered")</f>
        <v>Not Ordered</v>
      </c>
      <c r="P33" s="42">
        <f t="shared" si="1"/>
        <v>0</v>
      </c>
      <c r="Q33" s="42">
        <f>VLOOKUP(O33,Table10[],2,FALSE)</f>
        <v>0</v>
      </c>
      <c r="R33" s="42" t="e">
        <f>VLOOKUP(N33,Table9[],8,FALSE)</f>
        <v>#N/A</v>
      </c>
    </row>
    <row r="34" spans="1:34" x14ac:dyDescent="0.2">
      <c r="B34" s="88" t="s">
        <v>149</v>
      </c>
      <c r="C34" s="99">
        <v>0.4</v>
      </c>
      <c r="D34" s="95">
        <f>COUNTA('Ordering Form'!$I$19:$I$44,'Ordering Form'!$I$48:$I$74)</f>
        <v>0</v>
      </c>
      <c r="E34" s="94">
        <f>SUM('Ordering Form'!$I$19:$I$44,'Ordering Form'!$I$48:$I$74)</f>
        <v>0</v>
      </c>
      <c r="F34" s="96">
        <f>VLOOKUP(B34,Table2[#All],3,FALSE)</f>
        <v>7</v>
      </c>
      <c r="G34" s="97">
        <f t="shared" si="3"/>
        <v>0</v>
      </c>
      <c r="H34" s="98" t="str" cm="1">
        <f t="array" ref="H34">_xlfn.IFS(D34&gt;45,"Weekly",AND(D34&lt;45,D34&gt;20),"Biweekly",AND(D34&lt;20,D34&gt;10),"Monthly",AND(D34&lt;10,D34&gt;4),"Bimonthly",AND(D34&lt;=4,D34&gt;0),"Yearly",D34=0,"Not Ordered")</f>
        <v>Not Ordered</v>
      </c>
      <c r="M34" s="42">
        <f t="shared" si="0"/>
        <v>0.36</v>
      </c>
      <c r="N34" s="42" t="e">
        <f>VLOOKUP(Table1117[[#This Row],[Product]],Table12[],2,FALSE)</f>
        <v>#N/A</v>
      </c>
      <c r="O34" s="42" t="str" cm="1">
        <f t="array" ref="O34">_xlfn.IFS(D33&gt;45,"Weekly",AND(D33&lt;45,D33&gt;20),"Biweekly",AND(D33&lt;20,D33&gt;10),"Monthly",AND(D33&lt;10,D33&gt;4),"Bimonthly",AND(D33&lt;=4,D33&gt;0),"Yearly",D33=0,"Not Ordered")</f>
        <v>Not Ordered</v>
      </c>
      <c r="P34" s="42">
        <f t="shared" si="1"/>
        <v>0</v>
      </c>
      <c r="Q34" s="42">
        <f>VLOOKUP(O34,Table10[],2,FALSE)</f>
        <v>0</v>
      </c>
      <c r="R34" s="42" t="e">
        <f>VLOOKUP(N34,Table9[],8,FALSE)</f>
        <v>#N/A</v>
      </c>
    </row>
    <row r="35" spans="1:34" x14ac:dyDescent="0.2">
      <c r="B35" s="88" t="s">
        <v>150</v>
      </c>
      <c r="C35" s="94" t="s">
        <v>151</v>
      </c>
      <c r="D35" s="95">
        <f>COUNTA('Ordering Form'!$AC$19:$AC$44,'Ordering Form'!$AC$48:$AC$74)</f>
        <v>0</v>
      </c>
      <c r="E35" s="94">
        <f>SUM('Ordering Form'!$AC$19:$AC$44,'Ordering Form'!$AC$48:$AC$74)</f>
        <v>0</v>
      </c>
      <c r="F35" s="96">
        <f>VLOOKUP(B35,Table2[#All],3,FALSE)</f>
        <v>509</v>
      </c>
      <c r="G35" s="97">
        <f t="shared" si="3"/>
        <v>0</v>
      </c>
      <c r="H35" s="98" t="str" cm="1">
        <f t="array" ref="H35">_xlfn.IFS(D35&gt;45,"Weekly",AND(D35&lt;45,D35&gt;20),"Biweekly",AND(D35&lt;20,D35&gt;10),"Monthly",AND(D35&lt;10,D35&gt;4),"Bimonthly",AND(D35&lt;=4,D35&gt;0),"Yearly",D35=0,"Not Ordered")</f>
        <v>Not Ordered</v>
      </c>
      <c r="M35" s="42">
        <f t="shared" si="0"/>
        <v>0.4</v>
      </c>
      <c r="N35" s="42" t="e">
        <f>VLOOKUP(Table1117[[#This Row],[Product]],Table12[],2,FALSE)</f>
        <v>#N/A</v>
      </c>
      <c r="O35" s="42" t="str" cm="1">
        <f t="array" ref="O35">_xlfn.IFS(D34&gt;45,"Weekly",AND(D34&lt;45,D34&gt;20),"Biweekly",AND(D34&lt;20,D34&gt;10),"Monthly",AND(D34&lt;10,D34&gt;4),"Bimonthly",AND(D34&lt;=4,D34&gt;0),"Yearly",D34=0,"Not Ordered")</f>
        <v>Not Ordered</v>
      </c>
      <c r="P35" s="42">
        <f t="shared" si="1"/>
        <v>0</v>
      </c>
      <c r="Q35" s="42">
        <f>VLOOKUP(O35,Table10[],2,FALSE)</f>
        <v>0</v>
      </c>
      <c r="R35" s="42" t="e">
        <f>VLOOKUP(N35,Table9[],8,FALSE)</f>
        <v>#N/A</v>
      </c>
    </row>
    <row r="36" spans="1:34" x14ac:dyDescent="0.2">
      <c r="B36" s="88" t="s">
        <v>152</v>
      </c>
      <c r="C36" s="94" t="s">
        <v>153</v>
      </c>
      <c r="D36" s="95">
        <f>COUNTA('Ordering Form'!$AD$19:$AD$44,'Ordering Form'!$AD$48:$AD$74)</f>
        <v>0</v>
      </c>
      <c r="E36" s="94">
        <f>SUM('Ordering Form'!$AD$19:$AD$44,'Ordering Form'!$AD$48:$AD$74)</f>
        <v>0</v>
      </c>
      <c r="F36" s="96">
        <f>VLOOKUP(B36,Table2[#All],3,FALSE)</f>
        <v>479</v>
      </c>
      <c r="G36" s="97">
        <f t="shared" si="3"/>
        <v>0</v>
      </c>
      <c r="H36" s="98" t="str" cm="1">
        <f t="array" ref="H36">_xlfn.IFS(D36&gt;45,"Weekly",AND(D36&lt;45,D36&gt;20),"Biweekly",AND(D36&lt;20,D36&gt;10),"Monthly",AND(D36&lt;10,D36&gt;4),"Bimonthly",AND(D36&lt;=4,D36&gt;0),"Yearly",D36=0,"Not Ordered")</f>
        <v>Not Ordered</v>
      </c>
      <c r="M36" s="42" t="str">
        <f t="shared" si="0"/>
        <v>Goat</v>
      </c>
      <c r="N36" s="42" t="str">
        <f>VLOOKUP(Table1117[[#This Row],[Product]],Table12[],2,FALSE)</f>
        <v>Goat</v>
      </c>
      <c r="O36" s="42" t="str" cm="1">
        <f t="array" ref="O36">_xlfn.IFS(D35&gt;45,"Weekly",AND(D35&lt;45,D35&gt;20),"Biweekly",AND(D35&lt;20,D35&gt;10),"Monthly",AND(D35&lt;10,D35&gt;4),"Bimonthly",AND(D35&lt;=4,D35&gt;0),"Yearly",D35=0,"Not Ordered")</f>
        <v>Not Ordered</v>
      </c>
      <c r="P36" s="42">
        <f t="shared" si="1"/>
        <v>0</v>
      </c>
      <c r="Q36" s="42">
        <f>VLOOKUP(O36,Table10[],2,FALSE)</f>
        <v>0</v>
      </c>
      <c r="R36" s="42">
        <f>VLOOKUP(N36,Table9[],8,FALSE)</f>
        <v>3.2500000000000001E-2</v>
      </c>
    </row>
    <row r="37" spans="1:34" x14ac:dyDescent="0.2">
      <c r="B37" s="88" t="s">
        <v>4693</v>
      </c>
      <c r="C37" s="94" t="s">
        <v>4694</v>
      </c>
      <c r="D37" s="95">
        <f>COUNTA('Ordering Form'!$Z$19:$Z$44,'Ordering Form'!$Z$48:$Z$74)</f>
        <v>0</v>
      </c>
      <c r="E37" s="94">
        <f>SUM('Ordering Form'!$Z$19:$Z$44,'Ordering Form'!$Z$48:$Z$74)</f>
        <v>0</v>
      </c>
      <c r="F37" s="96">
        <f>VLOOKUP(B37,Table2[#All],3,FALSE)</f>
        <v>250</v>
      </c>
      <c r="G37" s="97">
        <f t="shared" si="3"/>
        <v>0</v>
      </c>
      <c r="H37" s="98" t="str" cm="1">
        <f t="array" ref="H37">_xlfn.IFS(D37&gt;45,"Weekly",AND(D37&lt;45,D37&gt;20),"Biweekly",AND(D37&lt;20,D37&gt;10),"Monthly",AND(D37&lt;10,D37&gt;4),"Bimonthly",AND(D37&lt;=4,D37&gt;0),"Yearly",D37=0,"Not Ordered")</f>
        <v>Not Ordered</v>
      </c>
      <c r="M37" s="42" t="str">
        <f t="shared" si="0"/>
        <v>WPC</v>
      </c>
      <c r="N37" s="42" t="str">
        <f>VLOOKUP(Table1117[[#This Row],[Product]],Table12[],2,FALSE)</f>
        <v>WPC</v>
      </c>
      <c r="O37" s="42" t="str" cm="1">
        <f t="array" ref="O37">_xlfn.IFS(D36&gt;45,"Weekly",AND(D36&lt;45,D36&gt;20),"Biweekly",AND(D36&lt;20,D36&gt;10),"Monthly",AND(D36&lt;10,D36&gt;4),"Bimonthly",AND(D36&lt;=4,D36&gt;0),"Yearly",D36=0,"Not Ordered")</f>
        <v>Not Ordered</v>
      </c>
      <c r="P37" s="42">
        <f t="shared" si="1"/>
        <v>0</v>
      </c>
      <c r="Q37" s="42">
        <f>VLOOKUP(O37,Table10[],2,FALSE)</f>
        <v>0</v>
      </c>
      <c r="R37" s="42">
        <f>VLOOKUP(N37,Table9[],8,FALSE)</f>
        <v>0</v>
      </c>
    </row>
    <row r="38" spans="1:34" x14ac:dyDescent="0.2">
      <c r="B38" s="88" t="s">
        <v>154</v>
      </c>
      <c r="C38" s="94" t="s">
        <v>155</v>
      </c>
      <c r="D38" s="95">
        <f>IF(OR('Ordering Form'!C6="US","USA","U.S.A"),0,SUM(D47:D99))</f>
        <v>0</v>
      </c>
      <c r="E38" s="94">
        <v>0</v>
      </c>
      <c r="F38" s="96">
        <f>VLOOKUP(B38,Table2[#All],3,FALSE)</f>
        <v>43</v>
      </c>
      <c r="G38" s="97">
        <f>F38*D38</f>
        <v>0</v>
      </c>
      <c r="H38" s="98" t="str" cm="1">
        <f t="array" ref="H38">_xlfn.IFS(D38&gt;45,"Weekly",AND(D38&lt;45,D38&gt;20),"Biweekly",AND(D38&lt;20,D38&gt;10),"Monthly",AND(D38&lt;10,D38&gt;4),"Bimonthly",AND(D38&lt;=4,D38&gt;0),"Yearly",D38=0,"Not Ordered")</f>
        <v>Not Ordered</v>
      </c>
    </row>
    <row r="39" spans="1:34" x14ac:dyDescent="0.2">
      <c r="B39" s="88" t="s">
        <v>156</v>
      </c>
      <c r="C39" s="94" t="str">
        <f>VLOOKUP(B39,Table2[#All],2,FALSE)</f>
        <v>Ground Return</v>
      </c>
      <c r="D39" s="95">
        <f>SUM(E47:E99)</f>
        <v>0</v>
      </c>
      <c r="E39" s="94">
        <v>0</v>
      </c>
      <c r="F39" s="96">
        <f>VLOOKUP(B39,Table2[#All],3,FALSE)</f>
        <v>24</v>
      </c>
      <c r="G39" s="97">
        <f>F39*D39</f>
        <v>0</v>
      </c>
      <c r="H39" s="98"/>
    </row>
    <row r="40" spans="1:34" ht="15" thickBot="1" x14ac:dyDescent="0.25">
      <c r="B40" s="88" t="s">
        <v>157</v>
      </c>
      <c r="C40" s="94" t="str">
        <f>VLOOKUP(B40,Table2[#All],2,FALSE)</f>
        <v>Handling</v>
      </c>
      <c r="D40" s="95">
        <f>IF(OR('Ordering Form'!C6="US","USA","U.S.A"),SUM(D47:D99),0)</f>
        <v>0</v>
      </c>
      <c r="E40" s="94">
        <v>0</v>
      </c>
      <c r="F40" s="96">
        <f>VLOOKUP(B40,Table2[#All],3,FALSE)</f>
        <v>19</v>
      </c>
      <c r="G40" s="97">
        <f>F40*D40</f>
        <v>0</v>
      </c>
      <c r="H40" s="98"/>
    </row>
    <row r="41" spans="1:34" ht="29.25" thickBot="1" x14ac:dyDescent="0.25">
      <c r="B41" s="190" t="s">
        <v>158</v>
      </c>
      <c r="C41" s="191" t="str">
        <f>VLOOKUP(B41,Table2[#All],2,FALSE)</f>
        <v>*Freight per box</v>
      </c>
      <c r="D41" s="192">
        <f>SUM(E47:E99)</f>
        <v>0</v>
      </c>
      <c r="E41" s="191">
        <v>0</v>
      </c>
      <c r="F41" s="193" t="e">
        <f>VLOOKUP(B41,Table2[#All],3,FALSE)</f>
        <v>#N/A</v>
      </c>
      <c r="G41" s="194" t="e">
        <f>F41*D41</f>
        <v>#N/A</v>
      </c>
      <c r="H41" s="197" t="s">
        <v>4769</v>
      </c>
    </row>
    <row r="42" spans="1:34" ht="15.75" x14ac:dyDescent="0.25">
      <c r="A42" s="72" t="s">
        <v>159</v>
      </c>
      <c r="F42" s="70"/>
      <c r="G42" s="70"/>
      <c r="H42" s="70"/>
    </row>
    <row r="43" spans="1:34" hidden="1" x14ac:dyDescent="0.2"/>
    <row r="44" spans="1:34" hidden="1" x14ac:dyDescent="0.2"/>
    <row r="45" spans="1:34" hidden="1" x14ac:dyDescent="0.2"/>
    <row r="46" spans="1:34" ht="15" hidden="1" thickBot="1" x14ac:dyDescent="0.25">
      <c r="B46" s="42" t="s">
        <v>160</v>
      </c>
      <c r="C46" s="42" t="s">
        <v>161</v>
      </c>
      <c r="D46" s="42" t="s">
        <v>162</v>
      </c>
      <c r="E46" s="42" t="s">
        <v>163</v>
      </c>
      <c r="F46" s="42" t="s">
        <v>4771</v>
      </c>
      <c r="G46" s="42" t="s">
        <v>88</v>
      </c>
      <c r="H46" s="42" t="s">
        <v>92</v>
      </c>
      <c r="I46" s="42" t="s">
        <v>94</v>
      </c>
      <c r="J46" s="42" t="s">
        <v>96</v>
      </c>
      <c r="K46" s="42" t="s">
        <v>99</v>
      </c>
      <c r="L46" s="42" t="s">
        <v>102</v>
      </c>
      <c r="M46" s="42" t="s">
        <v>109</v>
      </c>
      <c r="N46" s="42" t="s">
        <v>112</v>
      </c>
      <c r="O46" s="42" t="s">
        <v>115</v>
      </c>
      <c r="P46" s="42" t="s">
        <v>119</v>
      </c>
      <c r="Q46" s="42" t="s">
        <v>122</v>
      </c>
      <c r="R46" s="42" t="s">
        <v>125</v>
      </c>
      <c r="S46" s="42" t="s">
        <v>128</v>
      </c>
      <c r="T46" s="42" t="s">
        <v>130</v>
      </c>
      <c r="U46" s="42" t="s">
        <v>132</v>
      </c>
      <c r="V46" s="42" t="s">
        <v>135</v>
      </c>
      <c r="W46" s="42" t="s">
        <v>137</v>
      </c>
      <c r="X46" s="42" t="s">
        <v>139</v>
      </c>
      <c r="Y46" s="42" t="s">
        <v>141</v>
      </c>
      <c r="Z46" s="42" t="s">
        <v>143</v>
      </c>
      <c r="AA46" s="42" t="s">
        <v>145</v>
      </c>
      <c r="AB46" s="42" t="s">
        <v>147</v>
      </c>
      <c r="AC46" s="42" t="s">
        <v>148</v>
      </c>
      <c r="AD46" s="42" t="s">
        <v>149</v>
      </c>
      <c r="AE46" s="125" t="s">
        <v>105</v>
      </c>
      <c r="AF46" s="125" t="s">
        <v>4693</v>
      </c>
      <c r="AG46" s="125" t="s">
        <v>152</v>
      </c>
      <c r="AH46" s="125" t="s">
        <v>150</v>
      </c>
    </row>
    <row r="47" spans="1:34" ht="15" hidden="1" x14ac:dyDescent="0.2">
      <c r="B47" s="154">
        <v>45656</v>
      </c>
      <c r="C47" s="42">
        <f>COUNTA('Ordering Form'!$C19:$AE19)</f>
        <v>0</v>
      </c>
      <c r="D47" s="42">
        <f>IF(C47&gt;0,1,0)</f>
        <v>0</v>
      </c>
      <c r="E47" s="42" cm="1">
        <f t="array" ref="E47">_xlfn.IFS(F47&gt;=10,5,F47&gt;=9,4,F47&gt;=8,4,F47&gt;=7,3,F47&gt;=6,3,F47&gt;=5,2,F47&gt;=4,2,F47&gt;=3,1,F47&gt;=2,1,F47&gt;=1,1,F47=0,0)</f>
        <v>0</v>
      </c>
      <c r="F47" s="42">
        <f>SUM(G47:AH47)</f>
        <v>0</v>
      </c>
      <c r="G47" s="42">
        <f>SUM('Ordering Form'!C19)</f>
        <v>0</v>
      </c>
      <c r="H47" s="42">
        <f>SUM('Ordering Form'!F19)</f>
        <v>0</v>
      </c>
      <c r="I47" s="42">
        <f>SUM('Ordering Form'!L19)</f>
        <v>0</v>
      </c>
      <c r="J47" s="42">
        <f>SUM('Ordering Form'!O19)</f>
        <v>0</v>
      </c>
      <c r="K47" s="42">
        <f>SUM('Ordering Form'!R19)</f>
        <v>0</v>
      </c>
      <c r="L47" s="42">
        <f>SUM('Ordering Form'!M19)</f>
        <v>0</v>
      </c>
      <c r="M47" s="42">
        <f>SUM('Ordering Form'!S19)</f>
        <v>0</v>
      </c>
      <c r="N47" s="42">
        <f>SUM('Ordering Form'!T19)</f>
        <v>0</v>
      </c>
      <c r="O47" s="42">
        <f>SUM('Ordering Form'!J19)</f>
        <v>0</v>
      </c>
      <c r="P47" s="42">
        <f>SUM('Ordering Form'!K19)</f>
        <v>0</v>
      </c>
      <c r="Q47" s="42">
        <f>SUM('Ordering Form'!N19)</f>
        <v>0</v>
      </c>
      <c r="R47" s="42">
        <f>SUM('Ordering Form'!V19)</f>
        <v>0</v>
      </c>
      <c r="S47" s="42">
        <f>SUM('Ordering Form'!AA19)</f>
        <v>0</v>
      </c>
      <c r="T47" s="42">
        <f>SUM('Ordering Form'!W19)</f>
        <v>0</v>
      </c>
      <c r="U47" s="42">
        <f>SUM('Ordering Form'!AB19)</f>
        <v>0</v>
      </c>
      <c r="V47" s="42">
        <f>SUM('Ordering Form'!Y19)</f>
        <v>0</v>
      </c>
      <c r="W47" s="42">
        <f>SUM('Ordering Form'!X19)</f>
        <v>0</v>
      </c>
      <c r="X47" s="42">
        <f>SUM('Ordering Form'!P19)</f>
        <v>0</v>
      </c>
      <c r="Y47" s="42">
        <f>SUM('Ordering Form'!Q19)</f>
        <v>0</v>
      </c>
      <c r="Z47" s="42">
        <f>SUM('Ordering Form'!D19)</f>
        <v>0</v>
      </c>
      <c r="AA47" s="42">
        <f>SUM('Ordering Form'!E19)</f>
        <v>0</v>
      </c>
      <c r="AB47" s="42">
        <f>SUM('Ordering Form'!G19)</f>
        <v>0</v>
      </c>
      <c r="AC47" s="42">
        <f>SUM('Ordering Form'!H19)</f>
        <v>0</v>
      </c>
      <c r="AD47" s="42">
        <f>SUM('Ordering Form'!I19)</f>
        <v>0</v>
      </c>
      <c r="AE47" s="42">
        <f>SUM('Ordering Form'!U19)</f>
        <v>0</v>
      </c>
      <c r="AF47" s="42">
        <f>SUM('Ordering Form'!Z19)</f>
        <v>0</v>
      </c>
      <c r="AG47" s="42">
        <f>SUM('Ordering Form'!AD19)</f>
        <v>0</v>
      </c>
      <c r="AH47" s="42">
        <f>SUM('Ordering Form'!AC19)</f>
        <v>0</v>
      </c>
    </row>
    <row r="48" spans="1:34" ht="15" hidden="1" x14ac:dyDescent="0.2">
      <c r="B48" s="155">
        <f>B47+7</f>
        <v>45663</v>
      </c>
      <c r="C48" s="42">
        <f>COUNTA('Ordering Form'!$C20:$AE20)</f>
        <v>0</v>
      </c>
      <c r="D48" s="42">
        <f t="shared" ref="D48:D99" si="4">IF(C48&gt;0,1,0)</f>
        <v>0</v>
      </c>
      <c r="E48" s="42" cm="1">
        <f t="array" ref="E48">_xlfn.IFS(C48&gt;3,2,C48=0,0,C48&lt;=3,1)</f>
        <v>0</v>
      </c>
      <c r="F48" s="42">
        <f>SUM('Ordering Form'!C20)</f>
        <v>0</v>
      </c>
      <c r="G48" s="42">
        <f>SUM('Ordering Form'!F20)</f>
        <v>0</v>
      </c>
      <c r="H48" s="42">
        <f>SUM('Ordering Form'!F20)</f>
        <v>0</v>
      </c>
      <c r="I48" s="42">
        <f>SUM('Ordering Form'!L20)</f>
        <v>0</v>
      </c>
      <c r="J48" s="42">
        <f>SUM('Ordering Form'!O20)</f>
        <v>0</v>
      </c>
      <c r="K48" s="42">
        <f>SUM('Ordering Form'!R20)</f>
        <v>0</v>
      </c>
      <c r="L48" s="42">
        <f>SUM('Ordering Form'!M20)</f>
        <v>0</v>
      </c>
      <c r="M48" s="42">
        <f>SUM('Ordering Form'!S20)</f>
        <v>0</v>
      </c>
      <c r="N48" s="42">
        <f>SUM('Ordering Form'!T20)</f>
        <v>0</v>
      </c>
      <c r="O48" s="42">
        <f>SUM('Ordering Form'!J20)</f>
        <v>0</v>
      </c>
      <c r="P48" s="42">
        <f>SUM('Ordering Form'!K20)</f>
        <v>0</v>
      </c>
      <c r="Q48" s="42">
        <f>SUM('Ordering Form'!N20)</f>
        <v>0</v>
      </c>
      <c r="R48" s="42">
        <f>SUM('Ordering Form'!V20)</f>
        <v>0</v>
      </c>
      <c r="S48" s="42">
        <f>SUM('Ordering Form'!AA20)</f>
        <v>0</v>
      </c>
      <c r="T48" s="42">
        <f>SUM('Ordering Form'!W20)</f>
        <v>0</v>
      </c>
      <c r="U48" s="42">
        <f>SUM('Ordering Form'!AB20)</f>
        <v>0</v>
      </c>
      <c r="V48" s="42">
        <f>SUM('Ordering Form'!Y20)</f>
        <v>0</v>
      </c>
      <c r="W48" s="42">
        <f>SUM('Ordering Form'!X20)</f>
        <v>0</v>
      </c>
      <c r="X48" s="42">
        <f>SUM('Ordering Form'!P20)</f>
        <v>0</v>
      </c>
      <c r="Y48" s="42">
        <f>SUM('Ordering Form'!Q20)</f>
        <v>0</v>
      </c>
      <c r="Z48" s="42">
        <f>SUM('Ordering Form'!D20)</f>
        <v>0</v>
      </c>
      <c r="AA48" s="42">
        <f>SUM('Ordering Form'!E20)</f>
        <v>0</v>
      </c>
      <c r="AB48" s="42">
        <f>SUM('Ordering Form'!G20)</f>
        <v>0</v>
      </c>
      <c r="AC48" s="42">
        <f>SUM('Ordering Form'!H20)</f>
        <v>0</v>
      </c>
      <c r="AD48" s="42">
        <f>SUM('Ordering Form'!I20)</f>
        <v>0</v>
      </c>
      <c r="AE48" s="42">
        <f>SUM('Ordering Form'!U20)</f>
        <v>0</v>
      </c>
      <c r="AF48" s="42">
        <f>SUM('Ordering Form'!Z20)</f>
        <v>0</v>
      </c>
      <c r="AG48" s="42">
        <f>SUM('Ordering Form'!AD20)</f>
        <v>0</v>
      </c>
      <c r="AH48" s="42">
        <f>SUM('Ordering Form'!AC20)</f>
        <v>0</v>
      </c>
    </row>
    <row r="49" spans="2:34" ht="15" hidden="1" x14ac:dyDescent="0.2">
      <c r="B49" s="155">
        <f t="shared" ref="B49:B99" si="5">B48+7</f>
        <v>45670</v>
      </c>
      <c r="C49" s="42">
        <f>COUNTA('Ordering Form'!$C21:$AE21)</f>
        <v>0</v>
      </c>
      <c r="D49" s="42">
        <f t="shared" si="4"/>
        <v>0</v>
      </c>
      <c r="E49" s="42" cm="1">
        <f t="array" ref="E49">_xlfn.IFS(C49&gt;3,2,C49=0,0,C49&lt;=3,1)</f>
        <v>0</v>
      </c>
      <c r="F49" s="42">
        <f>SUM('Ordering Form'!C21)</f>
        <v>0</v>
      </c>
      <c r="G49" s="42">
        <f>SUM('Ordering Form'!F21)</f>
        <v>0</v>
      </c>
      <c r="H49" s="42">
        <f>SUM('Ordering Form'!F21)</f>
        <v>0</v>
      </c>
      <c r="I49" s="42">
        <f>SUM('Ordering Form'!L21)</f>
        <v>0</v>
      </c>
      <c r="J49" s="42">
        <f>SUM('Ordering Form'!O21)</f>
        <v>0</v>
      </c>
      <c r="K49" s="42">
        <f>SUM('Ordering Form'!R21)</f>
        <v>0</v>
      </c>
      <c r="L49" s="42">
        <f>SUM('Ordering Form'!M21)</f>
        <v>0</v>
      </c>
      <c r="M49" s="42">
        <f>SUM('Ordering Form'!S21)</f>
        <v>0</v>
      </c>
      <c r="N49" s="42">
        <f>SUM('Ordering Form'!T21)</f>
        <v>0</v>
      </c>
      <c r="O49" s="42">
        <f>SUM('Ordering Form'!J21)</f>
        <v>0</v>
      </c>
      <c r="P49" s="42">
        <f>SUM('Ordering Form'!K21)</f>
        <v>0</v>
      </c>
      <c r="Q49" s="42">
        <f>SUM('Ordering Form'!N21)</f>
        <v>0</v>
      </c>
      <c r="R49" s="42">
        <f>SUM('Ordering Form'!V21)</f>
        <v>0</v>
      </c>
      <c r="S49" s="42">
        <f>SUM('Ordering Form'!AA21)</f>
        <v>0</v>
      </c>
      <c r="T49" s="42">
        <f>SUM('Ordering Form'!W21)</f>
        <v>0</v>
      </c>
      <c r="U49" s="42">
        <f>SUM('Ordering Form'!AB21)</f>
        <v>0</v>
      </c>
      <c r="V49" s="42">
        <f>SUM('Ordering Form'!Y21)</f>
        <v>0</v>
      </c>
      <c r="W49" s="42">
        <f>SUM('Ordering Form'!X21)</f>
        <v>0</v>
      </c>
      <c r="X49" s="42">
        <f>SUM('Ordering Form'!P21)</f>
        <v>0</v>
      </c>
      <c r="Y49" s="42">
        <f>SUM('Ordering Form'!Q21)</f>
        <v>0</v>
      </c>
      <c r="Z49" s="42">
        <f>SUM('Ordering Form'!D21)</f>
        <v>0</v>
      </c>
      <c r="AA49" s="42">
        <f>SUM('Ordering Form'!E21)</f>
        <v>0</v>
      </c>
      <c r="AB49" s="42">
        <f>SUM('Ordering Form'!G21)</f>
        <v>0</v>
      </c>
      <c r="AC49" s="42">
        <f>SUM('Ordering Form'!H21)</f>
        <v>0</v>
      </c>
      <c r="AD49" s="42">
        <f>SUM('Ordering Form'!I21)</f>
        <v>0</v>
      </c>
      <c r="AE49" s="42">
        <f>SUM('Ordering Form'!U21)</f>
        <v>0</v>
      </c>
      <c r="AF49" s="42">
        <f>SUM('Ordering Form'!Z21)</f>
        <v>0</v>
      </c>
      <c r="AG49" s="42">
        <f>SUM('Ordering Form'!AD21)</f>
        <v>0</v>
      </c>
      <c r="AH49" s="42">
        <f>SUM('Ordering Form'!AC21)</f>
        <v>0</v>
      </c>
    </row>
    <row r="50" spans="2:34" ht="15" hidden="1" x14ac:dyDescent="0.2">
      <c r="B50" s="155">
        <f t="shared" si="5"/>
        <v>45677</v>
      </c>
      <c r="C50" s="42">
        <f>COUNTA('Ordering Form'!$C22:$AE22)</f>
        <v>0</v>
      </c>
      <c r="D50" s="42">
        <f t="shared" si="4"/>
        <v>0</v>
      </c>
      <c r="E50" s="42" cm="1">
        <f t="array" ref="E50">_xlfn.IFS(C50&gt;3,2,C50=0,0,C50&lt;=3,1)</f>
        <v>0</v>
      </c>
      <c r="F50" s="42">
        <f>SUM('Ordering Form'!C22)</f>
        <v>0</v>
      </c>
      <c r="G50" s="42">
        <f>SUM('Ordering Form'!F22)</f>
        <v>0</v>
      </c>
      <c r="H50" s="42">
        <f>SUM('Ordering Form'!F22)</f>
        <v>0</v>
      </c>
      <c r="I50" s="42">
        <f>SUM('Ordering Form'!L22)</f>
        <v>0</v>
      </c>
      <c r="J50" s="42">
        <f>SUM('Ordering Form'!O22)</f>
        <v>0</v>
      </c>
      <c r="K50" s="42">
        <f>SUM('Ordering Form'!R22)</f>
        <v>0</v>
      </c>
      <c r="L50" s="42">
        <f>SUM('Ordering Form'!M22)</f>
        <v>0</v>
      </c>
      <c r="M50" s="42">
        <f>SUM('Ordering Form'!S22)</f>
        <v>0</v>
      </c>
      <c r="N50" s="42">
        <f>SUM('Ordering Form'!T22)</f>
        <v>0</v>
      </c>
      <c r="O50" s="42">
        <f>SUM('Ordering Form'!J22)</f>
        <v>0</v>
      </c>
      <c r="P50" s="42">
        <f>SUM('Ordering Form'!K22)</f>
        <v>0</v>
      </c>
      <c r="Q50" s="42">
        <f>SUM('Ordering Form'!N22)</f>
        <v>0</v>
      </c>
      <c r="R50" s="42">
        <f>SUM('Ordering Form'!V22)</f>
        <v>0</v>
      </c>
      <c r="S50" s="42">
        <f>SUM('Ordering Form'!AA22)</f>
        <v>0</v>
      </c>
      <c r="T50" s="42">
        <f>SUM('Ordering Form'!W22)</f>
        <v>0</v>
      </c>
      <c r="U50" s="42">
        <f>SUM('Ordering Form'!AB22)</f>
        <v>0</v>
      </c>
      <c r="V50" s="42">
        <f>SUM('Ordering Form'!Y22)</f>
        <v>0</v>
      </c>
      <c r="W50" s="42">
        <f>SUM('Ordering Form'!X22)</f>
        <v>0</v>
      </c>
      <c r="X50" s="42">
        <f>SUM('Ordering Form'!P22)</f>
        <v>0</v>
      </c>
      <c r="Y50" s="42">
        <f>SUM('Ordering Form'!Q22)</f>
        <v>0</v>
      </c>
      <c r="Z50" s="42">
        <f>SUM('Ordering Form'!D22)</f>
        <v>0</v>
      </c>
      <c r="AA50" s="42">
        <f>SUM('Ordering Form'!E22)</f>
        <v>0</v>
      </c>
      <c r="AB50" s="42">
        <f>SUM('Ordering Form'!G22)</f>
        <v>0</v>
      </c>
      <c r="AC50" s="42">
        <f>SUM('Ordering Form'!H22)</f>
        <v>0</v>
      </c>
      <c r="AD50" s="42">
        <f>SUM('Ordering Form'!I22)</f>
        <v>0</v>
      </c>
      <c r="AE50" s="42">
        <f>SUM('Ordering Form'!U22)</f>
        <v>0</v>
      </c>
      <c r="AF50" s="42">
        <f>SUM('Ordering Form'!Z22)</f>
        <v>0</v>
      </c>
      <c r="AG50" s="42">
        <f>SUM('Ordering Form'!AD22)</f>
        <v>0</v>
      </c>
      <c r="AH50" s="42">
        <f>SUM('Ordering Form'!AC22)</f>
        <v>0</v>
      </c>
    </row>
    <row r="51" spans="2:34" ht="15" hidden="1" x14ac:dyDescent="0.2">
      <c r="B51" s="155">
        <f t="shared" si="5"/>
        <v>45684</v>
      </c>
      <c r="C51" s="42">
        <f>COUNTA('Ordering Form'!$C23:$AE23)</f>
        <v>0</v>
      </c>
      <c r="D51" s="42">
        <f t="shared" si="4"/>
        <v>0</v>
      </c>
      <c r="E51" s="42" cm="1">
        <f t="array" ref="E51">_xlfn.IFS(C51&gt;3,2,C51=0,0,C51&lt;=3,1)</f>
        <v>0</v>
      </c>
      <c r="F51" s="42">
        <f>SUM('Ordering Form'!C23)</f>
        <v>0</v>
      </c>
      <c r="G51" s="42">
        <f>SUM('Ordering Form'!F23)</f>
        <v>0</v>
      </c>
      <c r="H51" s="42">
        <f>SUM('Ordering Form'!F23)</f>
        <v>0</v>
      </c>
      <c r="I51" s="42">
        <f>SUM('Ordering Form'!L23)</f>
        <v>0</v>
      </c>
      <c r="J51" s="42">
        <f>SUM('Ordering Form'!O23)</f>
        <v>0</v>
      </c>
      <c r="K51" s="42">
        <f>SUM('Ordering Form'!R23)</f>
        <v>0</v>
      </c>
      <c r="L51" s="42">
        <f>SUM('Ordering Form'!M23)</f>
        <v>0</v>
      </c>
      <c r="M51" s="42">
        <f>SUM('Ordering Form'!S23)</f>
        <v>0</v>
      </c>
      <c r="N51" s="42">
        <f>SUM('Ordering Form'!T23)</f>
        <v>0</v>
      </c>
      <c r="O51" s="42">
        <f>SUM('Ordering Form'!J23)</f>
        <v>0</v>
      </c>
      <c r="P51" s="42">
        <f>SUM('Ordering Form'!K23)</f>
        <v>0</v>
      </c>
      <c r="Q51" s="42">
        <f>SUM('Ordering Form'!N23)</f>
        <v>0</v>
      </c>
      <c r="R51" s="42">
        <f>SUM('Ordering Form'!V23)</f>
        <v>0</v>
      </c>
      <c r="S51" s="42">
        <f>SUM('Ordering Form'!AA23)</f>
        <v>0</v>
      </c>
      <c r="T51" s="42">
        <f>SUM('Ordering Form'!W23)</f>
        <v>0</v>
      </c>
      <c r="U51" s="42">
        <f>SUM('Ordering Form'!AB23)</f>
        <v>0</v>
      </c>
      <c r="V51" s="42">
        <f>SUM('Ordering Form'!Y23)</f>
        <v>0</v>
      </c>
      <c r="W51" s="42">
        <f>SUM('Ordering Form'!X23)</f>
        <v>0</v>
      </c>
      <c r="X51" s="42">
        <f>SUM('Ordering Form'!P23)</f>
        <v>0</v>
      </c>
      <c r="Y51" s="42">
        <f>SUM('Ordering Form'!Q23)</f>
        <v>0</v>
      </c>
      <c r="Z51" s="42">
        <f>SUM('Ordering Form'!D23)</f>
        <v>0</v>
      </c>
      <c r="AA51" s="42">
        <f>SUM('Ordering Form'!E23)</f>
        <v>0</v>
      </c>
      <c r="AB51" s="42">
        <f>SUM('Ordering Form'!G23)</f>
        <v>0</v>
      </c>
      <c r="AC51" s="42">
        <f>SUM('Ordering Form'!H23)</f>
        <v>0</v>
      </c>
      <c r="AD51" s="42">
        <f>SUM('Ordering Form'!I23)</f>
        <v>0</v>
      </c>
      <c r="AE51" s="42">
        <f>SUM('Ordering Form'!U23)</f>
        <v>0</v>
      </c>
      <c r="AF51" s="42">
        <f>SUM('Ordering Form'!Z23)</f>
        <v>0</v>
      </c>
      <c r="AG51" s="42">
        <f>SUM('Ordering Form'!AD23)</f>
        <v>0</v>
      </c>
      <c r="AH51" s="42">
        <f>SUM('Ordering Form'!AC23)</f>
        <v>0</v>
      </c>
    </row>
    <row r="52" spans="2:34" ht="15" hidden="1" x14ac:dyDescent="0.2">
      <c r="B52" s="52">
        <f t="shared" si="5"/>
        <v>45691</v>
      </c>
      <c r="C52" s="42">
        <f>COUNTA('Ordering Form'!$C24:$AE24)</f>
        <v>0</v>
      </c>
      <c r="D52" s="42">
        <f t="shared" si="4"/>
        <v>0</v>
      </c>
      <c r="E52" s="42" cm="1">
        <f t="array" ref="E52">_xlfn.IFS(C52&gt;3,2,C52=0,0,C52&lt;=3,1)</f>
        <v>0</v>
      </c>
      <c r="F52" s="42">
        <f>SUM('Ordering Form'!C24)</f>
        <v>0</v>
      </c>
      <c r="G52" s="42">
        <f>SUM('Ordering Form'!F24)</f>
        <v>0</v>
      </c>
      <c r="H52" s="42">
        <f>SUM('Ordering Form'!F24)</f>
        <v>0</v>
      </c>
      <c r="I52" s="42">
        <f>SUM('Ordering Form'!L24)</f>
        <v>0</v>
      </c>
      <c r="J52" s="42">
        <f>SUM('Ordering Form'!O24)</f>
        <v>0</v>
      </c>
      <c r="K52" s="42">
        <f>SUM('Ordering Form'!R24)</f>
        <v>0</v>
      </c>
      <c r="L52" s="42">
        <f>SUM('Ordering Form'!M24)</f>
        <v>0</v>
      </c>
      <c r="M52" s="42">
        <f>SUM('Ordering Form'!S24)</f>
        <v>0</v>
      </c>
      <c r="N52" s="42">
        <f>SUM('Ordering Form'!T24)</f>
        <v>0</v>
      </c>
      <c r="O52" s="42">
        <f>SUM('Ordering Form'!J24)</f>
        <v>0</v>
      </c>
      <c r="P52" s="42">
        <f>SUM('Ordering Form'!K24)</f>
        <v>0</v>
      </c>
      <c r="Q52" s="42">
        <f>SUM('Ordering Form'!N24)</f>
        <v>0</v>
      </c>
      <c r="R52" s="42">
        <f>SUM('Ordering Form'!V24)</f>
        <v>0</v>
      </c>
      <c r="S52" s="42">
        <f>SUM('Ordering Form'!AA24)</f>
        <v>0</v>
      </c>
      <c r="T52" s="42">
        <f>SUM('Ordering Form'!W24)</f>
        <v>0</v>
      </c>
      <c r="U52" s="42">
        <f>SUM('Ordering Form'!AB24)</f>
        <v>0</v>
      </c>
      <c r="V52" s="42">
        <f>SUM('Ordering Form'!Y24)</f>
        <v>0</v>
      </c>
      <c r="W52" s="42">
        <f>SUM('Ordering Form'!X24)</f>
        <v>0</v>
      </c>
      <c r="X52" s="42">
        <f>SUM('Ordering Form'!P24)</f>
        <v>0</v>
      </c>
      <c r="Y52" s="42">
        <f>SUM('Ordering Form'!Q24)</f>
        <v>0</v>
      </c>
      <c r="Z52" s="42">
        <f>SUM('Ordering Form'!D24)</f>
        <v>0</v>
      </c>
      <c r="AA52" s="42">
        <f>SUM('Ordering Form'!E24)</f>
        <v>0</v>
      </c>
      <c r="AB52" s="42">
        <f>SUM('Ordering Form'!G24)</f>
        <v>0</v>
      </c>
      <c r="AC52" s="42">
        <f>SUM('Ordering Form'!H24)</f>
        <v>0</v>
      </c>
      <c r="AD52" s="42">
        <f>SUM('Ordering Form'!I24)</f>
        <v>0</v>
      </c>
      <c r="AE52" s="42">
        <f>SUM('Ordering Form'!U24)</f>
        <v>0</v>
      </c>
      <c r="AF52" s="42">
        <f>SUM('Ordering Form'!Z24)</f>
        <v>0</v>
      </c>
      <c r="AG52" s="42">
        <f>SUM('Ordering Form'!AD24)</f>
        <v>0</v>
      </c>
      <c r="AH52" s="42">
        <f>SUM('Ordering Form'!AC24)</f>
        <v>0</v>
      </c>
    </row>
    <row r="53" spans="2:34" ht="15" hidden="1" x14ac:dyDescent="0.2">
      <c r="B53" s="52">
        <f t="shared" si="5"/>
        <v>45698</v>
      </c>
      <c r="C53" s="42">
        <f>COUNTA('Ordering Form'!$C25:$AE25)</f>
        <v>0</v>
      </c>
      <c r="D53" s="42">
        <f t="shared" si="4"/>
        <v>0</v>
      </c>
      <c r="E53" s="42" cm="1">
        <f t="array" ref="E53">_xlfn.IFS(C53&gt;3,2,C53=0,0,C53&lt;=3,1)</f>
        <v>0</v>
      </c>
      <c r="F53" s="42">
        <f>SUM('Ordering Form'!C25)</f>
        <v>0</v>
      </c>
      <c r="G53" s="42">
        <f>SUM('Ordering Form'!F25)</f>
        <v>0</v>
      </c>
      <c r="H53" s="42">
        <f>SUM('Ordering Form'!F25)</f>
        <v>0</v>
      </c>
      <c r="I53" s="42">
        <f>SUM('Ordering Form'!L25)</f>
        <v>0</v>
      </c>
      <c r="J53" s="42">
        <f>SUM('Ordering Form'!O25)</f>
        <v>0</v>
      </c>
      <c r="K53" s="42">
        <f>SUM('Ordering Form'!R25)</f>
        <v>0</v>
      </c>
      <c r="L53" s="42">
        <f>SUM('Ordering Form'!M25)</f>
        <v>0</v>
      </c>
      <c r="M53" s="42">
        <f>SUM('Ordering Form'!S25)</f>
        <v>0</v>
      </c>
      <c r="N53" s="42">
        <f>SUM('Ordering Form'!T25)</f>
        <v>0</v>
      </c>
      <c r="O53" s="42">
        <f>SUM('Ordering Form'!J25)</f>
        <v>0</v>
      </c>
      <c r="P53" s="42">
        <f>SUM('Ordering Form'!K25)</f>
        <v>0</v>
      </c>
      <c r="Q53" s="42">
        <f>SUM('Ordering Form'!N25)</f>
        <v>0</v>
      </c>
      <c r="R53" s="42">
        <f>SUM('Ordering Form'!V25)</f>
        <v>0</v>
      </c>
      <c r="S53" s="42">
        <f>SUM('Ordering Form'!AA25)</f>
        <v>0</v>
      </c>
      <c r="T53" s="42">
        <f>SUM('Ordering Form'!W25)</f>
        <v>0</v>
      </c>
      <c r="U53" s="42">
        <f>SUM('Ordering Form'!AB25)</f>
        <v>0</v>
      </c>
      <c r="V53" s="42">
        <f>SUM('Ordering Form'!Y25)</f>
        <v>0</v>
      </c>
      <c r="W53" s="42">
        <f>SUM('Ordering Form'!X25)</f>
        <v>0</v>
      </c>
      <c r="X53" s="42">
        <f>SUM('Ordering Form'!P25)</f>
        <v>0</v>
      </c>
      <c r="Y53" s="42">
        <f>SUM('Ordering Form'!Q25)</f>
        <v>0</v>
      </c>
      <c r="Z53" s="42">
        <f>SUM('Ordering Form'!D25)</f>
        <v>0</v>
      </c>
      <c r="AA53" s="42">
        <f>SUM('Ordering Form'!E25)</f>
        <v>0</v>
      </c>
      <c r="AB53" s="42">
        <f>SUM('Ordering Form'!G25)</f>
        <v>0</v>
      </c>
      <c r="AC53" s="42">
        <f>SUM('Ordering Form'!H25)</f>
        <v>0</v>
      </c>
      <c r="AD53" s="42">
        <f>SUM('Ordering Form'!I25)</f>
        <v>0</v>
      </c>
      <c r="AE53" s="42">
        <f>SUM('Ordering Form'!U25)</f>
        <v>0</v>
      </c>
      <c r="AF53" s="42">
        <f>SUM('Ordering Form'!Z25)</f>
        <v>0</v>
      </c>
      <c r="AG53" s="42">
        <f>SUM('Ordering Form'!AD25)</f>
        <v>0</v>
      </c>
      <c r="AH53" s="42">
        <f>SUM('Ordering Form'!AC25)</f>
        <v>0</v>
      </c>
    </row>
    <row r="54" spans="2:34" ht="15" hidden="1" x14ac:dyDescent="0.2">
      <c r="B54" s="52">
        <f t="shared" si="5"/>
        <v>45705</v>
      </c>
      <c r="C54" s="42">
        <f>COUNTA('Ordering Form'!$C26:$AE26)</f>
        <v>0</v>
      </c>
      <c r="D54" s="42">
        <f t="shared" si="4"/>
        <v>0</v>
      </c>
      <c r="E54" s="42" cm="1">
        <f t="array" ref="E54">_xlfn.IFS(C54&gt;3,2,C54=0,0,C54&lt;=3,1)</f>
        <v>0</v>
      </c>
      <c r="F54" s="42">
        <f>SUM('Ordering Form'!C26)</f>
        <v>0</v>
      </c>
      <c r="G54" s="42">
        <f>SUM('Ordering Form'!F26)</f>
        <v>0</v>
      </c>
      <c r="H54" s="42">
        <f>SUM('Ordering Form'!F26)</f>
        <v>0</v>
      </c>
      <c r="I54" s="42">
        <f>SUM('Ordering Form'!L26)</f>
        <v>0</v>
      </c>
      <c r="J54" s="42">
        <f>SUM('Ordering Form'!O26)</f>
        <v>0</v>
      </c>
      <c r="K54" s="42">
        <f>SUM('Ordering Form'!R26)</f>
        <v>0</v>
      </c>
      <c r="L54" s="42">
        <f>SUM('Ordering Form'!M26)</f>
        <v>0</v>
      </c>
      <c r="M54" s="42">
        <f>SUM('Ordering Form'!S26)</f>
        <v>0</v>
      </c>
      <c r="N54" s="42">
        <f>SUM('Ordering Form'!T26)</f>
        <v>0</v>
      </c>
      <c r="O54" s="42">
        <f>SUM('Ordering Form'!J26)</f>
        <v>0</v>
      </c>
      <c r="P54" s="42">
        <f>SUM('Ordering Form'!K26)</f>
        <v>0</v>
      </c>
      <c r="Q54" s="42">
        <f>SUM('Ordering Form'!N26)</f>
        <v>0</v>
      </c>
      <c r="R54" s="42">
        <f>SUM('Ordering Form'!V26)</f>
        <v>0</v>
      </c>
      <c r="S54" s="42">
        <f>SUM('Ordering Form'!AA26)</f>
        <v>0</v>
      </c>
      <c r="T54" s="42">
        <f>SUM('Ordering Form'!W26)</f>
        <v>0</v>
      </c>
      <c r="U54" s="42">
        <f>SUM('Ordering Form'!AB26)</f>
        <v>0</v>
      </c>
      <c r="V54" s="42">
        <f>SUM('Ordering Form'!Y26)</f>
        <v>0</v>
      </c>
      <c r="W54" s="42">
        <f>SUM('Ordering Form'!X26)</f>
        <v>0</v>
      </c>
      <c r="X54" s="42">
        <f>SUM('Ordering Form'!P26)</f>
        <v>0</v>
      </c>
      <c r="Y54" s="42">
        <f>SUM('Ordering Form'!Q26)</f>
        <v>0</v>
      </c>
      <c r="Z54" s="42">
        <f>SUM('Ordering Form'!D26)</f>
        <v>0</v>
      </c>
      <c r="AA54" s="42">
        <f>SUM('Ordering Form'!E26)</f>
        <v>0</v>
      </c>
      <c r="AB54" s="42">
        <f>SUM('Ordering Form'!G26)</f>
        <v>0</v>
      </c>
      <c r="AC54" s="42">
        <f>SUM('Ordering Form'!H26)</f>
        <v>0</v>
      </c>
      <c r="AD54" s="42">
        <f>SUM('Ordering Form'!I26)</f>
        <v>0</v>
      </c>
      <c r="AE54" s="42">
        <f>SUM('Ordering Form'!U26)</f>
        <v>0</v>
      </c>
      <c r="AF54" s="42">
        <f>SUM('Ordering Form'!Z26)</f>
        <v>0</v>
      </c>
      <c r="AG54" s="42">
        <f>SUM('Ordering Form'!AD26)</f>
        <v>0</v>
      </c>
      <c r="AH54" s="42">
        <f>SUM('Ordering Form'!AC26)</f>
        <v>0</v>
      </c>
    </row>
    <row r="55" spans="2:34" ht="15" hidden="1" x14ac:dyDescent="0.2">
      <c r="B55" s="52">
        <f t="shared" si="5"/>
        <v>45712</v>
      </c>
      <c r="C55" s="42">
        <f>COUNTA('Ordering Form'!$C27:$AE27)</f>
        <v>0</v>
      </c>
      <c r="D55" s="42">
        <f t="shared" si="4"/>
        <v>0</v>
      </c>
      <c r="E55" s="42" cm="1">
        <f t="array" ref="E55">_xlfn.IFS(C55&gt;3,2,C55=0,0,C55&lt;=3,1)</f>
        <v>0</v>
      </c>
      <c r="F55" s="42">
        <f>SUM('Ordering Form'!C27)</f>
        <v>0</v>
      </c>
      <c r="G55" s="42">
        <f>SUM('Ordering Form'!F27)</f>
        <v>0</v>
      </c>
      <c r="H55" s="42">
        <f>SUM('Ordering Form'!F27)</f>
        <v>0</v>
      </c>
      <c r="I55" s="42">
        <f>SUM('Ordering Form'!L27)</f>
        <v>0</v>
      </c>
      <c r="J55" s="42">
        <f>SUM('Ordering Form'!O27)</f>
        <v>0</v>
      </c>
      <c r="K55" s="42">
        <f>SUM('Ordering Form'!R27)</f>
        <v>0</v>
      </c>
      <c r="L55" s="42">
        <f>SUM('Ordering Form'!M27)</f>
        <v>0</v>
      </c>
      <c r="M55" s="42">
        <f>SUM('Ordering Form'!S27)</f>
        <v>0</v>
      </c>
      <c r="N55" s="42">
        <f>SUM('Ordering Form'!T27)</f>
        <v>0</v>
      </c>
      <c r="O55" s="42">
        <f>SUM('Ordering Form'!J27)</f>
        <v>0</v>
      </c>
      <c r="P55" s="42">
        <f>SUM('Ordering Form'!K27)</f>
        <v>0</v>
      </c>
      <c r="Q55" s="42">
        <f>SUM('Ordering Form'!N27)</f>
        <v>0</v>
      </c>
      <c r="R55" s="42">
        <f>SUM('Ordering Form'!V27)</f>
        <v>0</v>
      </c>
      <c r="S55" s="42">
        <f>SUM('Ordering Form'!AA27)</f>
        <v>0</v>
      </c>
      <c r="T55" s="42">
        <f>SUM('Ordering Form'!W27)</f>
        <v>0</v>
      </c>
      <c r="U55" s="42">
        <f>SUM('Ordering Form'!AB27)</f>
        <v>0</v>
      </c>
      <c r="V55" s="42">
        <f>SUM('Ordering Form'!Y27)</f>
        <v>0</v>
      </c>
      <c r="W55" s="42">
        <f>SUM('Ordering Form'!X27)</f>
        <v>0</v>
      </c>
      <c r="X55" s="42">
        <f>SUM('Ordering Form'!P27)</f>
        <v>0</v>
      </c>
      <c r="Y55" s="42">
        <f>SUM('Ordering Form'!Q27)</f>
        <v>0</v>
      </c>
      <c r="Z55" s="42">
        <f>SUM('Ordering Form'!D27)</f>
        <v>0</v>
      </c>
      <c r="AA55" s="42">
        <f>SUM('Ordering Form'!E27)</f>
        <v>0</v>
      </c>
      <c r="AB55" s="42">
        <f>SUM('Ordering Form'!G27)</f>
        <v>0</v>
      </c>
      <c r="AC55" s="42">
        <f>SUM('Ordering Form'!H27)</f>
        <v>0</v>
      </c>
      <c r="AD55" s="42">
        <f>SUM('Ordering Form'!I27)</f>
        <v>0</v>
      </c>
      <c r="AE55" s="42">
        <f>SUM('Ordering Form'!U27)</f>
        <v>0</v>
      </c>
      <c r="AF55" s="42">
        <f>SUM('Ordering Form'!Z27)</f>
        <v>0</v>
      </c>
      <c r="AG55" s="42">
        <f>SUM('Ordering Form'!AD27)</f>
        <v>0</v>
      </c>
      <c r="AH55" s="42">
        <f>SUM('Ordering Form'!AC27)</f>
        <v>0</v>
      </c>
    </row>
    <row r="56" spans="2:34" ht="15" hidden="1" x14ac:dyDescent="0.2">
      <c r="B56" s="52">
        <f t="shared" si="5"/>
        <v>45719</v>
      </c>
      <c r="C56" s="42">
        <f>COUNTA('Ordering Form'!$C28:$AE28)</f>
        <v>0</v>
      </c>
      <c r="D56" s="42">
        <f t="shared" si="4"/>
        <v>0</v>
      </c>
      <c r="E56" s="42" cm="1">
        <f t="array" ref="E56">_xlfn.IFS(C56&gt;3,2,C56=0,0,C56&lt;=3,1)</f>
        <v>0</v>
      </c>
      <c r="F56" s="42">
        <f>SUM('Ordering Form'!C28)</f>
        <v>0</v>
      </c>
      <c r="G56" s="42">
        <f>SUM('Ordering Form'!F28)</f>
        <v>0</v>
      </c>
      <c r="H56" s="42">
        <f>SUM('Ordering Form'!F28)</f>
        <v>0</v>
      </c>
      <c r="I56" s="42">
        <f>SUM('Ordering Form'!L28)</f>
        <v>0</v>
      </c>
      <c r="J56" s="42">
        <f>SUM('Ordering Form'!O28)</f>
        <v>0</v>
      </c>
      <c r="K56" s="42">
        <f>SUM('Ordering Form'!R28)</f>
        <v>0</v>
      </c>
      <c r="L56" s="42">
        <f>SUM('Ordering Form'!M28)</f>
        <v>0</v>
      </c>
      <c r="M56" s="42">
        <f>SUM('Ordering Form'!S28)</f>
        <v>0</v>
      </c>
      <c r="N56" s="42">
        <f>SUM('Ordering Form'!T28)</f>
        <v>0</v>
      </c>
      <c r="O56" s="42">
        <f>SUM('Ordering Form'!J28)</f>
        <v>0</v>
      </c>
      <c r="P56" s="42">
        <f>SUM('Ordering Form'!K28)</f>
        <v>0</v>
      </c>
      <c r="Q56" s="42">
        <f>SUM('Ordering Form'!N28)</f>
        <v>0</v>
      </c>
      <c r="R56" s="42">
        <f>SUM('Ordering Form'!V28)</f>
        <v>0</v>
      </c>
      <c r="S56" s="42">
        <f>SUM('Ordering Form'!AA28)</f>
        <v>0</v>
      </c>
      <c r="T56" s="42">
        <f>SUM('Ordering Form'!W28)</f>
        <v>0</v>
      </c>
      <c r="U56" s="42">
        <f>SUM('Ordering Form'!AB28)</f>
        <v>0</v>
      </c>
      <c r="V56" s="42">
        <f>SUM('Ordering Form'!Y28)</f>
        <v>0</v>
      </c>
      <c r="W56" s="42">
        <f>SUM('Ordering Form'!X28)</f>
        <v>0</v>
      </c>
      <c r="X56" s="42">
        <f>SUM('Ordering Form'!P28)</f>
        <v>0</v>
      </c>
      <c r="Y56" s="42">
        <f>SUM('Ordering Form'!Q28)</f>
        <v>0</v>
      </c>
      <c r="Z56" s="42">
        <f>SUM('Ordering Form'!D28)</f>
        <v>0</v>
      </c>
      <c r="AA56" s="42">
        <f>SUM('Ordering Form'!E28)</f>
        <v>0</v>
      </c>
      <c r="AB56" s="42">
        <f>SUM('Ordering Form'!G28)</f>
        <v>0</v>
      </c>
      <c r="AC56" s="42">
        <f>SUM('Ordering Form'!H28)</f>
        <v>0</v>
      </c>
      <c r="AD56" s="42">
        <f>SUM('Ordering Form'!I28)</f>
        <v>0</v>
      </c>
      <c r="AE56" s="42">
        <f>SUM('Ordering Form'!U28)</f>
        <v>0</v>
      </c>
      <c r="AF56" s="42">
        <f>SUM('Ordering Form'!Z28)</f>
        <v>0</v>
      </c>
      <c r="AG56" s="42">
        <f>SUM('Ordering Form'!AD28)</f>
        <v>0</v>
      </c>
      <c r="AH56" s="42">
        <f>SUM('Ordering Form'!AC28)</f>
        <v>0</v>
      </c>
    </row>
    <row r="57" spans="2:34" ht="15" hidden="1" x14ac:dyDescent="0.2">
      <c r="B57" s="52">
        <f t="shared" si="5"/>
        <v>45726</v>
      </c>
      <c r="C57" s="42">
        <f>COUNTA('Ordering Form'!$C29:$AE29)</f>
        <v>0</v>
      </c>
      <c r="D57" s="42">
        <f t="shared" si="4"/>
        <v>0</v>
      </c>
      <c r="E57" s="42" cm="1">
        <f t="array" ref="E57">_xlfn.IFS(C57&gt;3,2,C57=0,0,C57&lt;=3,1)</f>
        <v>0</v>
      </c>
      <c r="F57" s="42">
        <f>SUM('Ordering Form'!C29)</f>
        <v>0</v>
      </c>
      <c r="G57" s="42">
        <f>SUM('Ordering Form'!F29)</f>
        <v>0</v>
      </c>
      <c r="H57" s="42">
        <f>SUM('Ordering Form'!F29)</f>
        <v>0</v>
      </c>
      <c r="I57" s="42">
        <f>SUM('Ordering Form'!L29)</f>
        <v>0</v>
      </c>
      <c r="J57" s="42">
        <f>SUM('Ordering Form'!O29)</f>
        <v>0</v>
      </c>
      <c r="K57" s="42">
        <f>SUM('Ordering Form'!R29)</f>
        <v>0</v>
      </c>
      <c r="L57" s="42">
        <f>SUM('Ordering Form'!M29)</f>
        <v>0</v>
      </c>
      <c r="M57" s="42">
        <f>SUM('Ordering Form'!S29)</f>
        <v>0</v>
      </c>
      <c r="N57" s="42">
        <f>SUM('Ordering Form'!T29)</f>
        <v>0</v>
      </c>
      <c r="O57" s="42">
        <f>SUM('Ordering Form'!J29)</f>
        <v>0</v>
      </c>
      <c r="P57" s="42">
        <f>SUM('Ordering Form'!K29)</f>
        <v>0</v>
      </c>
      <c r="Q57" s="42">
        <f>SUM('Ordering Form'!N29)</f>
        <v>0</v>
      </c>
      <c r="R57" s="42">
        <f>SUM('Ordering Form'!V29)</f>
        <v>0</v>
      </c>
      <c r="S57" s="42">
        <f>SUM('Ordering Form'!AA29)</f>
        <v>0</v>
      </c>
      <c r="T57" s="42">
        <f>SUM('Ordering Form'!W29)</f>
        <v>0</v>
      </c>
      <c r="U57" s="42">
        <f>SUM('Ordering Form'!AB29)</f>
        <v>0</v>
      </c>
      <c r="V57" s="42">
        <f>SUM('Ordering Form'!Y29)</f>
        <v>0</v>
      </c>
      <c r="W57" s="42">
        <f>SUM('Ordering Form'!X29)</f>
        <v>0</v>
      </c>
      <c r="X57" s="42">
        <f>SUM('Ordering Form'!P29)</f>
        <v>0</v>
      </c>
      <c r="Y57" s="42">
        <f>SUM('Ordering Form'!Q29)</f>
        <v>0</v>
      </c>
      <c r="Z57" s="42">
        <f>SUM('Ordering Form'!D29)</f>
        <v>0</v>
      </c>
      <c r="AA57" s="42">
        <f>SUM('Ordering Form'!E29)</f>
        <v>0</v>
      </c>
      <c r="AB57" s="42">
        <f>SUM('Ordering Form'!G29)</f>
        <v>0</v>
      </c>
      <c r="AC57" s="42">
        <f>SUM('Ordering Form'!H29)</f>
        <v>0</v>
      </c>
      <c r="AD57" s="42">
        <f>SUM('Ordering Form'!I29)</f>
        <v>0</v>
      </c>
      <c r="AE57" s="42">
        <f>SUM('Ordering Form'!U29)</f>
        <v>0</v>
      </c>
      <c r="AF57" s="42">
        <f>SUM('Ordering Form'!Z29)</f>
        <v>0</v>
      </c>
      <c r="AG57" s="42">
        <f>SUM('Ordering Form'!AD29)</f>
        <v>0</v>
      </c>
      <c r="AH57" s="42">
        <f>SUM('Ordering Form'!AC29)</f>
        <v>0</v>
      </c>
    </row>
    <row r="58" spans="2:34" ht="15" hidden="1" x14ac:dyDescent="0.2">
      <c r="B58" s="52">
        <f t="shared" si="5"/>
        <v>45733</v>
      </c>
      <c r="C58" s="42">
        <f>COUNTA('Ordering Form'!$C30:$AE30)</f>
        <v>0</v>
      </c>
      <c r="D58" s="42">
        <f t="shared" si="4"/>
        <v>0</v>
      </c>
      <c r="E58" s="42" cm="1">
        <f t="array" ref="E58">_xlfn.IFS(C58&gt;3,2,C58=0,0,C58&lt;=3,1)</f>
        <v>0</v>
      </c>
      <c r="F58" s="42">
        <f>SUM('Ordering Form'!C30)</f>
        <v>0</v>
      </c>
      <c r="G58" s="42">
        <f>SUM('Ordering Form'!F30)</f>
        <v>0</v>
      </c>
      <c r="H58" s="42">
        <f>SUM('Ordering Form'!F30)</f>
        <v>0</v>
      </c>
      <c r="I58" s="42">
        <f>SUM('Ordering Form'!L30)</f>
        <v>0</v>
      </c>
      <c r="J58" s="42">
        <f>SUM('Ordering Form'!O30)</f>
        <v>0</v>
      </c>
      <c r="K58" s="42">
        <f>SUM('Ordering Form'!R30)</f>
        <v>0</v>
      </c>
      <c r="L58" s="42">
        <f>SUM('Ordering Form'!M30)</f>
        <v>0</v>
      </c>
      <c r="M58" s="42">
        <f>SUM('Ordering Form'!S30)</f>
        <v>0</v>
      </c>
      <c r="N58" s="42">
        <f>SUM('Ordering Form'!T30)</f>
        <v>0</v>
      </c>
      <c r="O58" s="42">
        <f>SUM('Ordering Form'!J30)</f>
        <v>0</v>
      </c>
      <c r="P58" s="42">
        <f>SUM('Ordering Form'!K30)</f>
        <v>0</v>
      </c>
      <c r="Q58" s="42">
        <f>SUM('Ordering Form'!N30)</f>
        <v>0</v>
      </c>
      <c r="R58" s="42">
        <f>SUM('Ordering Form'!V30)</f>
        <v>0</v>
      </c>
      <c r="S58" s="42">
        <f>SUM('Ordering Form'!AA30)</f>
        <v>0</v>
      </c>
      <c r="T58" s="42">
        <f>SUM('Ordering Form'!W30)</f>
        <v>0</v>
      </c>
      <c r="U58" s="42">
        <f>SUM('Ordering Form'!AB30)</f>
        <v>0</v>
      </c>
      <c r="V58" s="42">
        <f>SUM('Ordering Form'!Y30)</f>
        <v>0</v>
      </c>
      <c r="W58" s="42">
        <f>SUM('Ordering Form'!X30)</f>
        <v>0</v>
      </c>
      <c r="X58" s="42">
        <f>SUM('Ordering Form'!P30)</f>
        <v>0</v>
      </c>
      <c r="Y58" s="42">
        <f>SUM('Ordering Form'!Q30)</f>
        <v>0</v>
      </c>
      <c r="Z58" s="42">
        <f>SUM('Ordering Form'!D30)</f>
        <v>0</v>
      </c>
      <c r="AA58" s="42">
        <f>SUM('Ordering Form'!E30)</f>
        <v>0</v>
      </c>
      <c r="AB58" s="42">
        <f>SUM('Ordering Form'!G30)</f>
        <v>0</v>
      </c>
      <c r="AC58" s="42">
        <f>SUM('Ordering Form'!H30)</f>
        <v>0</v>
      </c>
      <c r="AD58" s="42">
        <f>SUM('Ordering Form'!I30)</f>
        <v>0</v>
      </c>
      <c r="AE58" s="42">
        <f>SUM('Ordering Form'!U30)</f>
        <v>0</v>
      </c>
      <c r="AF58" s="42">
        <f>SUM('Ordering Form'!Z30)</f>
        <v>0</v>
      </c>
      <c r="AG58" s="42">
        <f>SUM('Ordering Form'!AD30)</f>
        <v>0</v>
      </c>
      <c r="AH58" s="42">
        <f>SUM('Ordering Form'!AC30)</f>
        <v>0</v>
      </c>
    </row>
    <row r="59" spans="2:34" ht="15" hidden="1" x14ac:dyDescent="0.2">
      <c r="B59" s="52">
        <f t="shared" si="5"/>
        <v>45740</v>
      </c>
      <c r="C59" s="42">
        <f>COUNTA('Ordering Form'!$C31:$AE31)</f>
        <v>0</v>
      </c>
      <c r="D59" s="42">
        <f t="shared" si="4"/>
        <v>0</v>
      </c>
      <c r="E59" s="42" cm="1">
        <f t="array" ref="E59">_xlfn.IFS(C59&gt;3,2,C59=0,0,C59&lt;=3,1)</f>
        <v>0</v>
      </c>
      <c r="F59" s="42">
        <f>SUM('Ordering Form'!C31)</f>
        <v>0</v>
      </c>
      <c r="G59" s="42">
        <f>SUM('Ordering Form'!F31)</f>
        <v>0</v>
      </c>
      <c r="H59" s="42">
        <f>SUM('Ordering Form'!F31)</f>
        <v>0</v>
      </c>
      <c r="I59" s="42">
        <f>SUM('Ordering Form'!L31)</f>
        <v>0</v>
      </c>
      <c r="J59" s="42">
        <f>SUM('Ordering Form'!O31)</f>
        <v>0</v>
      </c>
      <c r="K59" s="42">
        <f>SUM('Ordering Form'!R31)</f>
        <v>0</v>
      </c>
      <c r="L59" s="42">
        <f>SUM('Ordering Form'!M31)</f>
        <v>0</v>
      </c>
      <c r="M59" s="42">
        <f>SUM('Ordering Form'!S31)</f>
        <v>0</v>
      </c>
      <c r="N59" s="42">
        <f>SUM('Ordering Form'!T31)</f>
        <v>0</v>
      </c>
      <c r="O59" s="42">
        <f>SUM('Ordering Form'!J31)</f>
        <v>0</v>
      </c>
      <c r="P59" s="42">
        <f>SUM('Ordering Form'!K31)</f>
        <v>0</v>
      </c>
      <c r="Q59" s="42">
        <f>SUM('Ordering Form'!N31)</f>
        <v>0</v>
      </c>
      <c r="R59" s="42">
        <f>SUM('Ordering Form'!V31)</f>
        <v>0</v>
      </c>
      <c r="S59" s="42">
        <f>SUM('Ordering Form'!AA31)</f>
        <v>0</v>
      </c>
      <c r="T59" s="42">
        <f>SUM('Ordering Form'!W31)</f>
        <v>0</v>
      </c>
      <c r="U59" s="42">
        <f>SUM('Ordering Form'!AB31)</f>
        <v>0</v>
      </c>
      <c r="V59" s="42">
        <f>SUM('Ordering Form'!Y31)</f>
        <v>0</v>
      </c>
      <c r="W59" s="42">
        <f>SUM('Ordering Form'!X31)</f>
        <v>0</v>
      </c>
      <c r="X59" s="42">
        <f>SUM('Ordering Form'!P31)</f>
        <v>0</v>
      </c>
      <c r="Y59" s="42">
        <f>SUM('Ordering Form'!Q31)</f>
        <v>0</v>
      </c>
      <c r="Z59" s="42">
        <f>SUM('Ordering Form'!D31)</f>
        <v>0</v>
      </c>
      <c r="AA59" s="42">
        <f>SUM('Ordering Form'!E31)</f>
        <v>0</v>
      </c>
      <c r="AB59" s="42">
        <f>SUM('Ordering Form'!G31)</f>
        <v>0</v>
      </c>
      <c r="AC59" s="42">
        <f>SUM('Ordering Form'!H31)</f>
        <v>0</v>
      </c>
      <c r="AD59" s="42">
        <f>SUM('Ordering Form'!I31)</f>
        <v>0</v>
      </c>
      <c r="AE59" s="42">
        <f>SUM('Ordering Form'!U31)</f>
        <v>0</v>
      </c>
      <c r="AF59" s="42">
        <f>SUM('Ordering Form'!Z31)</f>
        <v>0</v>
      </c>
      <c r="AG59" s="42">
        <f>SUM('Ordering Form'!AD31)</f>
        <v>0</v>
      </c>
      <c r="AH59" s="42">
        <f>SUM('Ordering Form'!AC31)</f>
        <v>0</v>
      </c>
    </row>
    <row r="60" spans="2:34" ht="15" hidden="1" x14ac:dyDescent="0.2">
      <c r="B60" s="52">
        <f t="shared" si="5"/>
        <v>45747</v>
      </c>
      <c r="C60" s="42">
        <f>COUNTA('Ordering Form'!$C32:$AE32)</f>
        <v>0</v>
      </c>
      <c r="D60" s="42">
        <f t="shared" si="4"/>
        <v>0</v>
      </c>
      <c r="E60" s="42" cm="1">
        <f t="array" ref="E60">_xlfn.IFS(C60&gt;3,2,C60=0,0,C60&lt;=3,1)</f>
        <v>0</v>
      </c>
      <c r="F60" s="42">
        <f>SUM('Ordering Form'!C32)</f>
        <v>0</v>
      </c>
      <c r="G60" s="42">
        <f>SUM('Ordering Form'!F32)</f>
        <v>0</v>
      </c>
      <c r="H60" s="42">
        <f>SUM('Ordering Form'!F32)</f>
        <v>0</v>
      </c>
      <c r="I60" s="42">
        <f>SUM('Ordering Form'!L32)</f>
        <v>0</v>
      </c>
      <c r="J60" s="42">
        <f>SUM('Ordering Form'!O32)</f>
        <v>0</v>
      </c>
      <c r="K60" s="42">
        <f>SUM('Ordering Form'!R32)</f>
        <v>0</v>
      </c>
      <c r="L60" s="42">
        <f>SUM('Ordering Form'!M32)</f>
        <v>0</v>
      </c>
      <c r="M60" s="42">
        <f>SUM('Ordering Form'!S32)</f>
        <v>0</v>
      </c>
      <c r="N60" s="42">
        <f>SUM('Ordering Form'!T32)</f>
        <v>0</v>
      </c>
      <c r="O60" s="42">
        <f>SUM('Ordering Form'!J32)</f>
        <v>0</v>
      </c>
      <c r="P60" s="42">
        <f>SUM('Ordering Form'!K32)</f>
        <v>0</v>
      </c>
      <c r="Q60" s="42">
        <f>SUM('Ordering Form'!N32)</f>
        <v>0</v>
      </c>
      <c r="R60" s="42">
        <f>SUM('Ordering Form'!V32)</f>
        <v>0</v>
      </c>
      <c r="S60" s="42">
        <f>SUM('Ordering Form'!AA32)</f>
        <v>0</v>
      </c>
      <c r="T60" s="42">
        <f>SUM('Ordering Form'!W32)</f>
        <v>0</v>
      </c>
      <c r="U60" s="42">
        <f>SUM('Ordering Form'!AB32)</f>
        <v>0</v>
      </c>
      <c r="V60" s="42">
        <f>SUM('Ordering Form'!Y32)</f>
        <v>0</v>
      </c>
      <c r="W60" s="42">
        <f>SUM('Ordering Form'!X32)</f>
        <v>0</v>
      </c>
      <c r="X60" s="42">
        <f>SUM('Ordering Form'!P32)</f>
        <v>0</v>
      </c>
      <c r="Y60" s="42">
        <f>SUM('Ordering Form'!Q32)</f>
        <v>0</v>
      </c>
      <c r="Z60" s="42">
        <f>SUM('Ordering Form'!D32)</f>
        <v>0</v>
      </c>
      <c r="AA60" s="42">
        <f>SUM('Ordering Form'!E32)</f>
        <v>0</v>
      </c>
      <c r="AB60" s="42">
        <f>SUM('Ordering Form'!G32)</f>
        <v>0</v>
      </c>
      <c r="AC60" s="42">
        <f>SUM('Ordering Form'!H32)</f>
        <v>0</v>
      </c>
      <c r="AD60" s="42">
        <f>SUM('Ordering Form'!I32)</f>
        <v>0</v>
      </c>
      <c r="AE60" s="42">
        <f>SUM('Ordering Form'!U32)</f>
        <v>0</v>
      </c>
      <c r="AF60" s="42">
        <f>SUM('Ordering Form'!Z32)</f>
        <v>0</v>
      </c>
      <c r="AG60" s="42">
        <f>SUM('Ordering Form'!AD32)</f>
        <v>0</v>
      </c>
      <c r="AH60" s="42">
        <f>SUM('Ordering Form'!AC32)</f>
        <v>0</v>
      </c>
    </row>
    <row r="61" spans="2:34" ht="15" hidden="1" x14ac:dyDescent="0.2">
      <c r="B61" s="52">
        <f t="shared" si="5"/>
        <v>45754</v>
      </c>
      <c r="C61" s="42">
        <f>COUNTA('Ordering Form'!$C33:$AE33)</f>
        <v>0</v>
      </c>
      <c r="D61" s="42">
        <f t="shared" si="4"/>
        <v>0</v>
      </c>
      <c r="E61" s="42" cm="1">
        <f t="array" ref="E61">_xlfn.IFS(C61&gt;3,2,C61=0,0,C61&lt;=3,1)</f>
        <v>0</v>
      </c>
      <c r="F61" s="42">
        <f>SUM('Ordering Form'!C33)</f>
        <v>0</v>
      </c>
      <c r="G61" s="42">
        <f>SUM('Ordering Form'!F33)</f>
        <v>0</v>
      </c>
      <c r="H61" s="42">
        <f>SUM('Ordering Form'!F33)</f>
        <v>0</v>
      </c>
      <c r="I61" s="42">
        <f>SUM('Ordering Form'!L33)</f>
        <v>0</v>
      </c>
      <c r="J61" s="42">
        <f>SUM('Ordering Form'!O33)</f>
        <v>0</v>
      </c>
      <c r="K61" s="42">
        <f>SUM('Ordering Form'!R33)</f>
        <v>0</v>
      </c>
      <c r="L61" s="42">
        <f>SUM('Ordering Form'!M33)</f>
        <v>0</v>
      </c>
      <c r="M61" s="42">
        <f>SUM('Ordering Form'!S33)</f>
        <v>0</v>
      </c>
      <c r="N61" s="42">
        <f>SUM('Ordering Form'!T33)</f>
        <v>0</v>
      </c>
      <c r="O61" s="42">
        <f>SUM('Ordering Form'!J33)</f>
        <v>0</v>
      </c>
      <c r="P61" s="42">
        <f>SUM('Ordering Form'!K33)</f>
        <v>0</v>
      </c>
      <c r="Q61" s="42">
        <f>SUM('Ordering Form'!N33)</f>
        <v>0</v>
      </c>
      <c r="R61" s="42">
        <f>SUM('Ordering Form'!V33)</f>
        <v>0</v>
      </c>
      <c r="S61" s="42">
        <f>SUM('Ordering Form'!AA33)</f>
        <v>0</v>
      </c>
      <c r="T61" s="42">
        <f>SUM('Ordering Form'!W33)</f>
        <v>0</v>
      </c>
      <c r="U61" s="42">
        <f>SUM('Ordering Form'!AB33)</f>
        <v>0</v>
      </c>
      <c r="V61" s="42">
        <f>SUM('Ordering Form'!Y33)</f>
        <v>0</v>
      </c>
      <c r="W61" s="42">
        <f>SUM('Ordering Form'!X33)</f>
        <v>0</v>
      </c>
      <c r="X61" s="42">
        <f>SUM('Ordering Form'!P33)</f>
        <v>0</v>
      </c>
      <c r="Y61" s="42">
        <f>SUM('Ordering Form'!Q33)</f>
        <v>0</v>
      </c>
      <c r="Z61" s="42">
        <f>SUM('Ordering Form'!D33)</f>
        <v>0</v>
      </c>
      <c r="AA61" s="42">
        <f>SUM('Ordering Form'!E33)</f>
        <v>0</v>
      </c>
      <c r="AB61" s="42">
        <f>SUM('Ordering Form'!G33)</f>
        <v>0</v>
      </c>
      <c r="AC61" s="42">
        <f>SUM('Ordering Form'!H33)</f>
        <v>0</v>
      </c>
      <c r="AD61" s="42">
        <f>SUM('Ordering Form'!I33)</f>
        <v>0</v>
      </c>
      <c r="AE61" s="42">
        <f>SUM('Ordering Form'!U33)</f>
        <v>0</v>
      </c>
      <c r="AF61" s="42">
        <f>SUM('Ordering Form'!Z33)</f>
        <v>0</v>
      </c>
      <c r="AG61" s="42">
        <f>SUM('Ordering Form'!AD33)</f>
        <v>0</v>
      </c>
      <c r="AH61" s="42">
        <f>SUM('Ordering Form'!AC33)</f>
        <v>0</v>
      </c>
    </row>
    <row r="62" spans="2:34" ht="15" hidden="1" x14ac:dyDescent="0.2">
      <c r="B62" s="52">
        <f t="shared" si="5"/>
        <v>45761</v>
      </c>
      <c r="C62" s="42">
        <f>COUNTA('Ordering Form'!$C34:$AE34)</f>
        <v>0</v>
      </c>
      <c r="D62" s="42">
        <f t="shared" si="4"/>
        <v>0</v>
      </c>
      <c r="E62" s="42" cm="1">
        <f t="array" ref="E62">_xlfn.IFS(C62&gt;3,2,C62=0,0,C62&lt;=3,1)</f>
        <v>0</v>
      </c>
      <c r="F62" s="42">
        <f>SUM('Ordering Form'!C34)</f>
        <v>0</v>
      </c>
      <c r="G62" s="42">
        <f>SUM('Ordering Form'!F34)</f>
        <v>0</v>
      </c>
      <c r="H62" s="42">
        <f>SUM('Ordering Form'!F34)</f>
        <v>0</v>
      </c>
      <c r="I62" s="42">
        <f>SUM('Ordering Form'!L34)</f>
        <v>0</v>
      </c>
      <c r="J62" s="42">
        <f>SUM('Ordering Form'!O34)</f>
        <v>0</v>
      </c>
      <c r="K62" s="42">
        <f>SUM('Ordering Form'!R34)</f>
        <v>0</v>
      </c>
      <c r="L62" s="42">
        <f>SUM('Ordering Form'!M34)</f>
        <v>0</v>
      </c>
      <c r="M62" s="42">
        <f>SUM('Ordering Form'!S34)</f>
        <v>0</v>
      </c>
      <c r="N62" s="42">
        <f>SUM('Ordering Form'!T34)</f>
        <v>0</v>
      </c>
      <c r="O62" s="42">
        <f>SUM('Ordering Form'!J34)</f>
        <v>0</v>
      </c>
      <c r="P62" s="42">
        <f>SUM('Ordering Form'!K34)</f>
        <v>0</v>
      </c>
      <c r="Q62" s="42">
        <f>SUM('Ordering Form'!N34)</f>
        <v>0</v>
      </c>
      <c r="R62" s="42">
        <f>SUM('Ordering Form'!V34)</f>
        <v>0</v>
      </c>
      <c r="S62" s="42">
        <f>SUM('Ordering Form'!AA34)</f>
        <v>0</v>
      </c>
      <c r="T62" s="42">
        <f>SUM('Ordering Form'!W34)</f>
        <v>0</v>
      </c>
      <c r="U62" s="42">
        <f>SUM('Ordering Form'!AB34)</f>
        <v>0</v>
      </c>
      <c r="V62" s="42">
        <f>SUM('Ordering Form'!Y34)</f>
        <v>0</v>
      </c>
      <c r="W62" s="42">
        <f>SUM('Ordering Form'!X34)</f>
        <v>0</v>
      </c>
      <c r="X62" s="42">
        <f>SUM('Ordering Form'!P34)</f>
        <v>0</v>
      </c>
      <c r="Y62" s="42">
        <f>SUM('Ordering Form'!Q34)</f>
        <v>0</v>
      </c>
      <c r="Z62" s="42">
        <f>SUM('Ordering Form'!D34)</f>
        <v>0</v>
      </c>
      <c r="AA62" s="42">
        <f>SUM('Ordering Form'!E34)</f>
        <v>0</v>
      </c>
      <c r="AB62" s="42">
        <f>SUM('Ordering Form'!G34)</f>
        <v>0</v>
      </c>
      <c r="AC62" s="42">
        <f>SUM('Ordering Form'!H34)</f>
        <v>0</v>
      </c>
      <c r="AD62" s="42">
        <f>SUM('Ordering Form'!I34)</f>
        <v>0</v>
      </c>
      <c r="AE62" s="42">
        <f>SUM('Ordering Form'!U34)</f>
        <v>0</v>
      </c>
      <c r="AF62" s="42">
        <f>SUM('Ordering Form'!Z34)</f>
        <v>0</v>
      </c>
      <c r="AG62" s="42">
        <f>SUM('Ordering Form'!AD34)</f>
        <v>0</v>
      </c>
      <c r="AH62" s="42">
        <f>SUM('Ordering Form'!AC34)</f>
        <v>0</v>
      </c>
    </row>
    <row r="63" spans="2:34" ht="15" hidden="1" x14ac:dyDescent="0.2">
      <c r="B63" s="52">
        <f t="shared" si="5"/>
        <v>45768</v>
      </c>
      <c r="C63" s="42">
        <f>COUNTA('Ordering Form'!$C35:$AE35)</f>
        <v>0</v>
      </c>
      <c r="D63" s="42">
        <f t="shared" si="4"/>
        <v>0</v>
      </c>
      <c r="E63" s="42" cm="1">
        <f t="array" ref="E63">_xlfn.IFS(C63&gt;3,2,C63=0,0,C63&lt;=3,1)</f>
        <v>0</v>
      </c>
      <c r="F63" s="42">
        <f>SUM('Ordering Form'!C35)</f>
        <v>0</v>
      </c>
      <c r="G63" s="42">
        <f>SUM('Ordering Form'!F35)</f>
        <v>0</v>
      </c>
      <c r="H63" s="42">
        <f>SUM('Ordering Form'!F35)</f>
        <v>0</v>
      </c>
      <c r="I63" s="42">
        <f>SUM('Ordering Form'!L35)</f>
        <v>0</v>
      </c>
      <c r="J63" s="42">
        <f>SUM('Ordering Form'!O35)</f>
        <v>0</v>
      </c>
      <c r="K63" s="42">
        <f>SUM('Ordering Form'!R35)</f>
        <v>0</v>
      </c>
      <c r="L63" s="42">
        <f>SUM('Ordering Form'!M35)</f>
        <v>0</v>
      </c>
      <c r="M63" s="42">
        <f>SUM('Ordering Form'!S35)</f>
        <v>0</v>
      </c>
      <c r="N63" s="42">
        <f>SUM('Ordering Form'!T35)</f>
        <v>0</v>
      </c>
      <c r="O63" s="42">
        <f>SUM('Ordering Form'!J35)</f>
        <v>0</v>
      </c>
      <c r="P63" s="42">
        <f>SUM('Ordering Form'!K35)</f>
        <v>0</v>
      </c>
      <c r="Q63" s="42">
        <f>SUM('Ordering Form'!N35)</f>
        <v>0</v>
      </c>
      <c r="R63" s="42">
        <f>SUM('Ordering Form'!V35)</f>
        <v>0</v>
      </c>
      <c r="S63" s="42">
        <f>SUM('Ordering Form'!AA35)</f>
        <v>0</v>
      </c>
      <c r="T63" s="42">
        <f>SUM('Ordering Form'!W35)</f>
        <v>0</v>
      </c>
      <c r="U63" s="42">
        <f>SUM('Ordering Form'!AB35)</f>
        <v>0</v>
      </c>
      <c r="V63" s="42">
        <f>SUM('Ordering Form'!Y35)</f>
        <v>0</v>
      </c>
      <c r="W63" s="42">
        <f>SUM('Ordering Form'!X35)</f>
        <v>0</v>
      </c>
      <c r="X63" s="42">
        <f>SUM('Ordering Form'!P35)</f>
        <v>0</v>
      </c>
      <c r="Y63" s="42">
        <f>SUM('Ordering Form'!Q35)</f>
        <v>0</v>
      </c>
      <c r="Z63" s="42">
        <f>SUM('Ordering Form'!D35)</f>
        <v>0</v>
      </c>
      <c r="AA63" s="42">
        <f>SUM('Ordering Form'!E35)</f>
        <v>0</v>
      </c>
      <c r="AB63" s="42">
        <f>SUM('Ordering Form'!G35)</f>
        <v>0</v>
      </c>
      <c r="AC63" s="42">
        <f>SUM('Ordering Form'!H35)</f>
        <v>0</v>
      </c>
      <c r="AD63" s="42">
        <f>SUM('Ordering Form'!I35)</f>
        <v>0</v>
      </c>
      <c r="AE63" s="42">
        <f>SUM('Ordering Form'!U35)</f>
        <v>0</v>
      </c>
      <c r="AF63" s="42">
        <f>SUM('Ordering Form'!Z35)</f>
        <v>0</v>
      </c>
      <c r="AG63" s="42">
        <f>SUM('Ordering Form'!AD35)</f>
        <v>0</v>
      </c>
      <c r="AH63" s="42">
        <f>SUM('Ordering Form'!AC35)</f>
        <v>0</v>
      </c>
    </row>
    <row r="64" spans="2:34" ht="15" hidden="1" x14ac:dyDescent="0.2">
      <c r="B64" s="52">
        <f t="shared" si="5"/>
        <v>45775</v>
      </c>
      <c r="C64" s="42">
        <f>COUNTA('Ordering Form'!$C36:$AE36)</f>
        <v>0</v>
      </c>
      <c r="D64" s="42">
        <f t="shared" si="4"/>
        <v>0</v>
      </c>
      <c r="E64" s="42" cm="1">
        <f t="array" ref="E64">_xlfn.IFS(C64&gt;3,2,C64=0,0,C64&lt;=3,1)</f>
        <v>0</v>
      </c>
      <c r="F64" s="42">
        <f>SUM('Ordering Form'!C36)</f>
        <v>0</v>
      </c>
      <c r="G64" s="42">
        <f>SUM('Ordering Form'!F36)</f>
        <v>0</v>
      </c>
      <c r="H64" s="42">
        <f>SUM('Ordering Form'!F36)</f>
        <v>0</v>
      </c>
      <c r="I64" s="42">
        <f>SUM('Ordering Form'!L36)</f>
        <v>0</v>
      </c>
      <c r="J64" s="42">
        <f>SUM('Ordering Form'!O36)</f>
        <v>0</v>
      </c>
      <c r="K64" s="42">
        <f>SUM('Ordering Form'!R36)</f>
        <v>0</v>
      </c>
      <c r="L64" s="42">
        <f>SUM('Ordering Form'!M36)</f>
        <v>0</v>
      </c>
      <c r="M64" s="42">
        <f>SUM('Ordering Form'!S36)</f>
        <v>0</v>
      </c>
      <c r="N64" s="42">
        <f>SUM('Ordering Form'!T36)</f>
        <v>0</v>
      </c>
      <c r="O64" s="42">
        <f>SUM('Ordering Form'!J36)</f>
        <v>0</v>
      </c>
      <c r="P64" s="42">
        <f>SUM('Ordering Form'!K36)</f>
        <v>0</v>
      </c>
      <c r="Q64" s="42">
        <f>SUM('Ordering Form'!N36)</f>
        <v>0</v>
      </c>
      <c r="R64" s="42">
        <f>SUM('Ordering Form'!V36)</f>
        <v>0</v>
      </c>
      <c r="S64" s="42">
        <f>SUM('Ordering Form'!AA36)</f>
        <v>0</v>
      </c>
      <c r="T64" s="42">
        <f>SUM('Ordering Form'!W36)</f>
        <v>0</v>
      </c>
      <c r="U64" s="42">
        <f>SUM('Ordering Form'!AB36)</f>
        <v>0</v>
      </c>
      <c r="V64" s="42">
        <f>SUM('Ordering Form'!Y36)</f>
        <v>0</v>
      </c>
      <c r="W64" s="42">
        <f>SUM('Ordering Form'!X36)</f>
        <v>0</v>
      </c>
      <c r="X64" s="42">
        <f>SUM('Ordering Form'!P36)</f>
        <v>0</v>
      </c>
      <c r="Y64" s="42">
        <f>SUM('Ordering Form'!Q36)</f>
        <v>0</v>
      </c>
      <c r="Z64" s="42">
        <f>SUM('Ordering Form'!D36)</f>
        <v>0</v>
      </c>
      <c r="AA64" s="42">
        <f>SUM('Ordering Form'!E36)</f>
        <v>0</v>
      </c>
      <c r="AB64" s="42">
        <f>SUM('Ordering Form'!G36)</f>
        <v>0</v>
      </c>
      <c r="AC64" s="42">
        <f>SUM('Ordering Form'!H36)</f>
        <v>0</v>
      </c>
      <c r="AD64" s="42">
        <f>SUM('Ordering Form'!I36)</f>
        <v>0</v>
      </c>
      <c r="AE64" s="42">
        <f>SUM('Ordering Form'!U36)</f>
        <v>0</v>
      </c>
      <c r="AF64" s="42">
        <f>SUM('Ordering Form'!Z36)</f>
        <v>0</v>
      </c>
      <c r="AG64" s="42">
        <f>SUM('Ordering Form'!AD36)</f>
        <v>0</v>
      </c>
      <c r="AH64" s="42">
        <f>SUM('Ordering Form'!AC36)</f>
        <v>0</v>
      </c>
    </row>
    <row r="65" spans="2:34" ht="15" hidden="1" x14ac:dyDescent="0.2">
      <c r="B65" s="52">
        <f t="shared" si="5"/>
        <v>45782</v>
      </c>
      <c r="C65" s="42">
        <f>COUNTA('Ordering Form'!$C37:$AE37)</f>
        <v>0</v>
      </c>
      <c r="D65" s="42">
        <f t="shared" si="4"/>
        <v>0</v>
      </c>
      <c r="E65" s="42" cm="1">
        <f t="array" ref="E65">_xlfn.IFS(C65&gt;3,2,C65=0,0,C65&lt;=3,1)</f>
        <v>0</v>
      </c>
      <c r="F65" s="42">
        <f>SUM('Ordering Form'!C37)</f>
        <v>0</v>
      </c>
      <c r="G65" s="42">
        <f>SUM('Ordering Form'!F37)</f>
        <v>0</v>
      </c>
      <c r="H65" s="42">
        <f>SUM('Ordering Form'!F37)</f>
        <v>0</v>
      </c>
      <c r="I65" s="42">
        <f>SUM('Ordering Form'!L37)</f>
        <v>0</v>
      </c>
      <c r="J65" s="42">
        <f>SUM('Ordering Form'!O37)</f>
        <v>0</v>
      </c>
      <c r="K65" s="42">
        <f>SUM('Ordering Form'!R37)</f>
        <v>0</v>
      </c>
      <c r="L65" s="42">
        <f>SUM('Ordering Form'!M37)</f>
        <v>0</v>
      </c>
      <c r="M65" s="42">
        <f>SUM('Ordering Form'!S37)</f>
        <v>0</v>
      </c>
      <c r="N65" s="42">
        <f>SUM('Ordering Form'!T37)</f>
        <v>0</v>
      </c>
      <c r="O65" s="42">
        <f>SUM('Ordering Form'!J37)</f>
        <v>0</v>
      </c>
      <c r="P65" s="42">
        <f>SUM('Ordering Form'!K37)</f>
        <v>0</v>
      </c>
      <c r="Q65" s="42">
        <f>SUM('Ordering Form'!N37)</f>
        <v>0</v>
      </c>
      <c r="R65" s="42">
        <f>SUM('Ordering Form'!V37)</f>
        <v>0</v>
      </c>
      <c r="S65" s="42">
        <f>SUM('Ordering Form'!AA37)</f>
        <v>0</v>
      </c>
      <c r="T65" s="42">
        <f>SUM('Ordering Form'!W37)</f>
        <v>0</v>
      </c>
      <c r="U65" s="42">
        <f>SUM('Ordering Form'!AB37)</f>
        <v>0</v>
      </c>
      <c r="V65" s="42">
        <f>SUM('Ordering Form'!Y37)</f>
        <v>0</v>
      </c>
      <c r="W65" s="42">
        <f>SUM('Ordering Form'!X37)</f>
        <v>0</v>
      </c>
      <c r="X65" s="42">
        <f>SUM('Ordering Form'!P37)</f>
        <v>0</v>
      </c>
      <c r="Y65" s="42">
        <f>SUM('Ordering Form'!Q37)</f>
        <v>0</v>
      </c>
      <c r="Z65" s="42">
        <f>SUM('Ordering Form'!D37)</f>
        <v>0</v>
      </c>
      <c r="AA65" s="42">
        <f>SUM('Ordering Form'!E37)</f>
        <v>0</v>
      </c>
      <c r="AB65" s="42">
        <f>SUM('Ordering Form'!G37)</f>
        <v>0</v>
      </c>
      <c r="AC65" s="42">
        <f>SUM('Ordering Form'!H37)</f>
        <v>0</v>
      </c>
      <c r="AD65" s="42">
        <f>SUM('Ordering Form'!I37)</f>
        <v>0</v>
      </c>
      <c r="AE65" s="42">
        <f>SUM('Ordering Form'!U37)</f>
        <v>0</v>
      </c>
      <c r="AF65" s="42">
        <f>SUM('Ordering Form'!Z37)</f>
        <v>0</v>
      </c>
      <c r="AG65" s="42">
        <f>SUM('Ordering Form'!AD37)</f>
        <v>0</v>
      </c>
      <c r="AH65" s="42">
        <f>SUM('Ordering Form'!AC37)</f>
        <v>0</v>
      </c>
    </row>
    <row r="66" spans="2:34" ht="15" hidden="1" x14ac:dyDescent="0.2">
      <c r="B66" s="52">
        <f t="shared" si="5"/>
        <v>45789</v>
      </c>
      <c r="C66" s="42">
        <f>COUNTA('Ordering Form'!$C38:$AE38)</f>
        <v>0</v>
      </c>
      <c r="D66" s="42">
        <f t="shared" si="4"/>
        <v>0</v>
      </c>
      <c r="E66" s="42" cm="1">
        <f t="array" ref="E66">_xlfn.IFS(C66&gt;3,2,C66=0,0,C66&lt;=3,1)</f>
        <v>0</v>
      </c>
      <c r="F66" s="42">
        <f>SUM('Ordering Form'!C38)</f>
        <v>0</v>
      </c>
      <c r="G66" s="42">
        <f>SUM('Ordering Form'!F38)</f>
        <v>0</v>
      </c>
      <c r="H66" s="42">
        <f>SUM('Ordering Form'!F38)</f>
        <v>0</v>
      </c>
      <c r="I66" s="42">
        <f>SUM('Ordering Form'!L38)</f>
        <v>0</v>
      </c>
      <c r="J66" s="42">
        <f>SUM('Ordering Form'!O38)</f>
        <v>0</v>
      </c>
      <c r="K66" s="42">
        <f>SUM('Ordering Form'!R38)</f>
        <v>0</v>
      </c>
      <c r="L66" s="42">
        <f>SUM('Ordering Form'!M38)</f>
        <v>0</v>
      </c>
      <c r="M66" s="42">
        <f>SUM('Ordering Form'!S38)</f>
        <v>0</v>
      </c>
      <c r="N66" s="42">
        <f>SUM('Ordering Form'!T38)</f>
        <v>0</v>
      </c>
      <c r="O66" s="42">
        <f>SUM('Ordering Form'!J38)</f>
        <v>0</v>
      </c>
      <c r="P66" s="42">
        <f>SUM('Ordering Form'!K38)</f>
        <v>0</v>
      </c>
      <c r="Q66" s="42">
        <f>SUM('Ordering Form'!N38)</f>
        <v>0</v>
      </c>
      <c r="R66" s="42">
        <f>SUM('Ordering Form'!V38)</f>
        <v>0</v>
      </c>
      <c r="S66" s="42">
        <f>SUM('Ordering Form'!AA38)</f>
        <v>0</v>
      </c>
      <c r="T66" s="42">
        <f>SUM('Ordering Form'!W38)</f>
        <v>0</v>
      </c>
      <c r="U66" s="42">
        <f>SUM('Ordering Form'!AB38)</f>
        <v>0</v>
      </c>
      <c r="V66" s="42">
        <f>SUM('Ordering Form'!Y38)</f>
        <v>0</v>
      </c>
      <c r="W66" s="42">
        <f>SUM('Ordering Form'!X38)</f>
        <v>0</v>
      </c>
      <c r="X66" s="42">
        <f>SUM('Ordering Form'!P38)</f>
        <v>0</v>
      </c>
      <c r="Y66" s="42">
        <f>SUM('Ordering Form'!Q38)</f>
        <v>0</v>
      </c>
      <c r="Z66" s="42">
        <f>SUM('Ordering Form'!D38)</f>
        <v>0</v>
      </c>
      <c r="AA66" s="42">
        <f>SUM('Ordering Form'!E38)</f>
        <v>0</v>
      </c>
      <c r="AB66" s="42">
        <f>SUM('Ordering Form'!G38)</f>
        <v>0</v>
      </c>
      <c r="AC66" s="42">
        <f>SUM('Ordering Form'!H38)</f>
        <v>0</v>
      </c>
      <c r="AD66" s="42">
        <f>SUM('Ordering Form'!I38)</f>
        <v>0</v>
      </c>
      <c r="AE66" s="42">
        <f>SUM('Ordering Form'!U38)</f>
        <v>0</v>
      </c>
      <c r="AF66" s="42">
        <f>SUM('Ordering Form'!Z38)</f>
        <v>0</v>
      </c>
      <c r="AG66" s="42">
        <f>SUM('Ordering Form'!AD38)</f>
        <v>0</v>
      </c>
      <c r="AH66" s="42">
        <f>SUM('Ordering Form'!AC38)</f>
        <v>0</v>
      </c>
    </row>
    <row r="67" spans="2:34" ht="15" hidden="1" x14ac:dyDescent="0.2">
      <c r="B67" s="52">
        <f t="shared" si="5"/>
        <v>45796</v>
      </c>
      <c r="C67" s="42">
        <f>COUNTA('Ordering Form'!$C39:$AE39)</f>
        <v>0</v>
      </c>
      <c r="D67" s="42">
        <f t="shared" si="4"/>
        <v>0</v>
      </c>
      <c r="E67" s="42" cm="1">
        <f t="array" ref="E67">_xlfn.IFS(C67&gt;3,2,C67=0,0,C67&lt;=3,1)</f>
        <v>0</v>
      </c>
      <c r="F67" s="42">
        <f>SUM('Ordering Form'!C39)</f>
        <v>0</v>
      </c>
      <c r="G67" s="42">
        <f>SUM('Ordering Form'!F39)</f>
        <v>0</v>
      </c>
      <c r="H67" s="42">
        <f>SUM('Ordering Form'!F39)</f>
        <v>0</v>
      </c>
      <c r="I67" s="42">
        <f>SUM('Ordering Form'!L39)</f>
        <v>0</v>
      </c>
      <c r="J67" s="42">
        <f>SUM('Ordering Form'!O39)</f>
        <v>0</v>
      </c>
      <c r="K67" s="42">
        <f>SUM('Ordering Form'!R39)</f>
        <v>0</v>
      </c>
      <c r="L67" s="42">
        <f>SUM('Ordering Form'!M39)</f>
        <v>0</v>
      </c>
      <c r="M67" s="42">
        <f>SUM('Ordering Form'!S39)</f>
        <v>0</v>
      </c>
      <c r="N67" s="42">
        <f>SUM('Ordering Form'!T39)</f>
        <v>0</v>
      </c>
      <c r="O67" s="42">
        <f>SUM('Ordering Form'!J39)</f>
        <v>0</v>
      </c>
      <c r="P67" s="42">
        <f>SUM('Ordering Form'!K39)</f>
        <v>0</v>
      </c>
      <c r="Q67" s="42">
        <f>SUM('Ordering Form'!N39)</f>
        <v>0</v>
      </c>
      <c r="R67" s="42">
        <f>SUM('Ordering Form'!V39)</f>
        <v>0</v>
      </c>
      <c r="S67" s="42">
        <f>SUM('Ordering Form'!AA39)</f>
        <v>0</v>
      </c>
      <c r="T67" s="42">
        <f>SUM('Ordering Form'!W39)</f>
        <v>0</v>
      </c>
      <c r="U67" s="42">
        <f>SUM('Ordering Form'!AB39)</f>
        <v>0</v>
      </c>
      <c r="V67" s="42">
        <f>SUM('Ordering Form'!Y39)</f>
        <v>0</v>
      </c>
      <c r="W67" s="42">
        <f>SUM('Ordering Form'!X39)</f>
        <v>0</v>
      </c>
      <c r="X67" s="42">
        <f>SUM('Ordering Form'!P39)</f>
        <v>0</v>
      </c>
      <c r="Y67" s="42">
        <f>SUM('Ordering Form'!Q39)</f>
        <v>0</v>
      </c>
      <c r="Z67" s="42">
        <f>SUM('Ordering Form'!D39)</f>
        <v>0</v>
      </c>
      <c r="AA67" s="42">
        <f>SUM('Ordering Form'!E39)</f>
        <v>0</v>
      </c>
      <c r="AB67" s="42">
        <f>SUM('Ordering Form'!G39)</f>
        <v>0</v>
      </c>
      <c r="AC67" s="42">
        <f>SUM('Ordering Form'!H39)</f>
        <v>0</v>
      </c>
      <c r="AD67" s="42">
        <f>SUM('Ordering Form'!I39)</f>
        <v>0</v>
      </c>
      <c r="AE67" s="42">
        <f>SUM('Ordering Form'!U39)</f>
        <v>0</v>
      </c>
      <c r="AF67" s="42">
        <f>SUM('Ordering Form'!Z39)</f>
        <v>0</v>
      </c>
      <c r="AG67" s="42">
        <f>SUM('Ordering Form'!AD39)</f>
        <v>0</v>
      </c>
      <c r="AH67" s="42">
        <f>SUM('Ordering Form'!AC39)</f>
        <v>0</v>
      </c>
    </row>
    <row r="68" spans="2:34" ht="15" hidden="1" x14ac:dyDescent="0.2">
      <c r="B68" s="52">
        <f t="shared" si="5"/>
        <v>45803</v>
      </c>
      <c r="C68" s="42">
        <f>COUNTA('Ordering Form'!$C40:$AE40)</f>
        <v>0</v>
      </c>
      <c r="D68" s="42">
        <f t="shared" si="4"/>
        <v>0</v>
      </c>
      <c r="E68" s="42" cm="1">
        <f t="array" ref="E68">_xlfn.IFS(C68&gt;3,2,C68=0,0,C68&lt;=3,1)</f>
        <v>0</v>
      </c>
      <c r="F68" s="42">
        <f>SUM('Ordering Form'!C40)</f>
        <v>0</v>
      </c>
      <c r="G68" s="42">
        <f>SUM('Ordering Form'!F40)</f>
        <v>0</v>
      </c>
      <c r="H68" s="42">
        <f>SUM('Ordering Form'!F40)</f>
        <v>0</v>
      </c>
      <c r="I68" s="42">
        <f>SUM('Ordering Form'!L40)</f>
        <v>0</v>
      </c>
      <c r="J68" s="42">
        <f>SUM('Ordering Form'!O40)</f>
        <v>0</v>
      </c>
      <c r="K68" s="42">
        <f>SUM('Ordering Form'!R40)</f>
        <v>0</v>
      </c>
      <c r="L68" s="42">
        <f>SUM('Ordering Form'!M40)</f>
        <v>0</v>
      </c>
      <c r="M68" s="42">
        <f>SUM('Ordering Form'!S40)</f>
        <v>0</v>
      </c>
      <c r="N68" s="42">
        <f>SUM('Ordering Form'!T40)</f>
        <v>0</v>
      </c>
      <c r="O68" s="42">
        <f>SUM('Ordering Form'!J40)</f>
        <v>0</v>
      </c>
      <c r="P68" s="42">
        <f>SUM('Ordering Form'!K40)</f>
        <v>0</v>
      </c>
      <c r="Q68" s="42">
        <f>SUM('Ordering Form'!N40)</f>
        <v>0</v>
      </c>
      <c r="R68" s="42">
        <f>SUM('Ordering Form'!V40)</f>
        <v>0</v>
      </c>
      <c r="S68" s="42">
        <f>SUM('Ordering Form'!AA40)</f>
        <v>0</v>
      </c>
      <c r="T68" s="42">
        <f>SUM('Ordering Form'!W40)</f>
        <v>0</v>
      </c>
      <c r="U68" s="42">
        <f>SUM('Ordering Form'!AB40)</f>
        <v>0</v>
      </c>
      <c r="V68" s="42">
        <f>SUM('Ordering Form'!Y40)</f>
        <v>0</v>
      </c>
      <c r="W68" s="42">
        <f>SUM('Ordering Form'!X40)</f>
        <v>0</v>
      </c>
      <c r="X68" s="42">
        <f>SUM('Ordering Form'!P40)</f>
        <v>0</v>
      </c>
      <c r="Y68" s="42">
        <f>SUM('Ordering Form'!Q40)</f>
        <v>0</v>
      </c>
      <c r="Z68" s="42">
        <f>SUM('Ordering Form'!D40)</f>
        <v>0</v>
      </c>
      <c r="AA68" s="42">
        <f>SUM('Ordering Form'!E40)</f>
        <v>0</v>
      </c>
      <c r="AB68" s="42">
        <f>SUM('Ordering Form'!G40)</f>
        <v>0</v>
      </c>
      <c r="AC68" s="42">
        <f>SUM('Ordering Form'!H40)</f>
        <v>0</v>
      </c>
      <c r="AD68" s="42">
        <f>SUM('Ordering Form'!I40)</f>
        <v>0</v>
      </c>
      <c r="AE68" s="42">
        <f>SUM('Ordering Form'!U40)</f>
        <v>0</v>
      </c>
      <c r="AF68" s="42">
        <f>SUM('Ordering Form'!Z40)</f>
        <v>0</v>
      </c>
      <c r="AG68" s="42">
        <f>SUM('Ordering Form'!AD40)</f>
        <v>0</v>
      </c>
      <c r="AH68" s="42">
        <f>SUM('Ordering Form'!AC40)</f>
        <v>0</v>
      </c>
    </row>
    <row r="69" spans="2:34" ht="15" hidden="1" x14ac:dyDescent="0.2">
      <c r="B69" s="52">
        <f t="shared" si="5"/>
        <v>45810</v>
      </c>
      <c r="C69" s="42">
        <f>COUNTA('Ordering Form'!$C41:$AE41)</f>
        <v>0</v>
      </c>
      <c r="D69" s="42">
        <f t="shared" si="4"/>
        <v>0</v>
      </c>
      <c r="E69" s="42" cm="1">
        <f t="array" ref="E69">_xlfn.IFS(C69&gt;3,2,C69=0,0,C69&lt;=3,1)</f>
        <v>0</v>
      </c>
      <c r="F69" s="42">
        <f>SUM('Ordering Form'!C41)</f>
        <v>0</v>
      </c>
      <c r="G69" s="42">
        <f>SUM('Ordering Form'!F41)</f>
        <v>0</v>
      </c>
      <c r="H69" s="42">
        <f>SUM('Ordering Form'!F41)</f>
        <v>0</v>
      </c>
      <c r="I69" s="42">
        <f>SUM('Ordering Form'!L41)</f>
        <v>0</v>
      </c>
      <c r="J69" s="42">
        <f>SUM('Ordering Form'!O41)</f>
        <v>0</v>
      </c>
      <c r="K69" s="42">
        <f>SUM('Ordering Form'!R41)</f>
        <v>0</v>
      </c>
      <c r="L69" s="42">
        <f>SUM('Ordering Form'!M41)</f>
        <v>0</v>
      </c>
      <c r="M69" s="42">
        <f>SUM('Ordering Form'!S41)</f>
        <v>0</v>
      </c>
      <c r="N69" s="42">
        <f>SUM('Ordering Form'!T41)</f>
        <v>0</v>
      </c>
      <c r="O69" s="42">
        <f>SUM('Ordering Form'!J41)</f>
        <v>0</v>
      </c>
      <c r="P69" s="42">
        <f>SUM('Ordering Form'!K41)</f>
        <v>0</v>
      </c>
      <c r="Q69" s="42">
        <f>SUM('Ordering Form'!N41)</f>
        <v>0</v>
      </c>
      <c r="R69" s="42">
        <f>SUM('Ordering Form'!V41)</f>
        <v>0</v>
      </c>
      <c r="S69" s="42">
        <f>SUM('Ordering Form'!AA41)</f>
        <v>0</v>
      </c>
      <c r="T69" s="42">
        <f>SUM('Ordering Form'!W41)</f>
        <v>0</v>
      </c>
      <c r="U69" s="42">
        <f>SUM('Ordering Form'!AB41)</f>
        <v>0</v>
      </c>
      <c r="V69" s="42">
        <f>SUM('Ordering Form'!Y41)</f>
        <v>0</v>
      </c>
      <c r="W69" s="42">
        <f>SUM('Ordering Form'!X41)</f>
        <v>0</v>
      </c>
      <c r="X69" s="42">
        <f>SUM('Ordering Form'!P41)</f>
        <v>0</v>
      </c>
      <c r="Y69" s="42">
        <f>SUM('Ordering Form'!Q41)</f>
        <v>0</v>
      </c>
      <c r="Z69" s="42">
        <f>SUM('Ordering Form'!D41)</f>
        <v>0</v>
      </c>
      <c r="AA69" s="42">
        <f>SUM('Ordering Form'!E41)</f>
        <v>0</v>
      </c>
      <c r="AB69" s="42">
        <f>SUM('Ordering Form'!G41)</f>
        <v>0</v>
      </c>
      <c r="AC69" s="42">
        <f>SUM('Ordering Form'!H41)</f>
        <v>0</v>
      </c>
      <c r="AD69" s="42">
        <f>SUM('Ordering Form'!I41)</f>
        <v>0</v>
      </c>
      <c r="AE69" s="42">
        <f>SUM('Ordering Form'!U41)</f>
        <v>0</v>
      </c>
      <c r="AF69" s="42">
        <f>SUM('Ordering Form'!Z41)</f>
        <v>0</v>
      </c>
      <c r="AG69" s="42">
        <f>SUM('Ordering Form'!AD41)</f>
        <v>0</v>
      </c>
      <c r="AH69" s="42">
        <f>SUM('Ordering Form'!AC41)</f>
        <v>0</v>
      </c>
    </row>
    <row r="70" spans="2:34" ht="15" hidden="1" x14ac:dyDescent="0.2">
      <c r="B70" s="52">
        <f t="shared" si="5"/>
        <v>45817</v>
      </c>
      <c r="C70" s="42">
        <f>COUNTA('Ordering Form'!$C42:$AE42)</f>
        <v>0</v>
      </c>
      <c r="D70" s="42">
        <f t="shared" si="4"/>
        <v>0</v>
      </c>
      <c r="E70" s="42" cm="1">
        <f t="array" ref="E70">_xlfn.IFS(C70&gt;3,2,C70=0,0,C70&lt;=3,1)</f>
        <v>0</v>
      </c>
      <c r="F70" s="42">
        <f>SUM('Ordering Form'!C42)</f>
        <v>0</v>
      </c>
      <c r="G70" s="42">
        <f>SUM('Ordering Form'!F42)</f>
        <v>0</v>
      </c>
      <c r="H70" s="42">
        <f>SUM('Ordering Form'!F42)</f>
        <v>0</v>
      </c>
      <c r="I70" s="42">
        <f>SUM('Ordering Form'!L42)</f>
        <v>0</v>
      </c>
      <c r="J70" s="42">
        <f>SUM('Ordering Form'!O42)</f>
        <v>0</v>
      </c>
      <c r="K70" s="42">
        <f>SUM('Ordering Form'!R42)</f>
        <v>0</v>
      </c>
      <c r="L70" s="42">
        <f>SUM('Ordering Form'!M42)</f>
        <v>0</v>
      </c>
      <c r="M70" s="42">
        <f>SUM('Ordering Form'!S42)</f>
        <v>0</v>
      </c>
      <c r="N70" s="42">
        <f>SUM('Ordering Form'!T42)</f>
        <v>0</v>
      </c>
      <c r="O70" s="42">
        <f>SUM('Ordering Form'!J42)</f>
        <v>0</v>
      </c>
      <c r="P70" s="42">
        <f>SUM('Ordering Form'!K42)</f>
        <v>0</v>
      </c>
      <c r="Q70" s="42">
        <f>SUM('Ordering Form'!N42)</f>
        <v>0</v>
      </c>
      <c r="R70" s="42">
        <f>SUM('Ordering Form'!V42)</f>
        <v>0</v>
      </c>
      <c r="S70" s="42">
        <f>SUM('Ordering Form'!AA42)</f>
        <v>0</v>
      </c>
      <c r="T70" s="42">
        <f>SUM('Ordering Form'!W42)</f>
        <v>0</v>
      </c>
      <c r="U70" s="42">
        <f>SUM('Ordering Form'!AB42)</f>
        <v>0</v>
      </c>
      <c r="V70" s="42">
        <f>SUM('Ordering Form'!Y42)</f>
        <v>0</v>
      </c>
      <c r="W70" s="42">
        <f>SUM('Ordering Form'!X42)</f>
        <v>0</v>
      </c>
      <c r="X70" s="42">
        <f>SUM('Ordering Form'!P42)</f>
        <v>0</v>
      </c>
      <c r="Y70" s="42">
        <f>SUM('Ordering Form'!Q42)</f>
        <v>0</v>
      </c>
      <c r="Z70" s="42">
        <f>SUM('Ordering Form'!D42)</f>
        <v>0</v>
      </c>
      <c r="AA70" s="42">
        <f>SUM('Ordering Form'!E42)</f>
        <v>0</v>
      </c>
      <c r="AB70" s="42">
        <f>SUM('Ordering Form'!G42)</f>
        <v>0</v>
      </c>
      <c r="AC70" s="42">
        <f>SUM('Ordering Form'!H42)</f>
        <v>0</v>
      </c>
      <c r="AD70" s="42">
        <f>SUM('Ordering Form'!I42)</f>
        <v>0</v>
      </c>
      <c r="AE70" s="42">
        <f>SUM('Ordering Form'!U42)</f>
        <v>0</v>
      </c>
      <c r="AF70" s="42">
        <f>SUM('Ordering Form'!Z42)</f>
        <v>0</v>
      </c>
      <c r="AG70" s="42">
        <f>SUM('Ordering Form'!AD42)</f>
        <v>0</v>
      </c>
      <c r="AH70" s="42">
        <f>SUM('Ordering Form'!AC42)</f>
        <v>0</v>
      </c>
    </row>
    <row r="71" spans="2:34" ht="15" hidden="1" x14ac:dyDescent="0.2">
      <c r="B71" s="52">
        <f t="shared" si="5"/>
        <v>45824</v>
      </c>
      <c r="C71" s="42">
        <f>COUNTA('Ordering Form'!$C43:$AE43)</f>
        <v>0</v>
      </c>
      <c r="D71" s="42">
        <f t="shared" si="4"/>
        <v>0</v>
      </c>
      <c r="E71" s="42" cm="1">
        <f t="array" ref="E71">_xlfn.IFS(C71&gt;3,2,C71=0,0,C71&lt;=3,1)</f>
        <v>0</v>
      </c>
      <c r="F71" s="42">
        <f>SUM('Ordering Form'!C43)</f>
        <v>0</v>
      </c>
      <c r="G71" s="42">
        <f>SUM('Ordering Form'!F43)</f>
        <v>0</v>
      </c>
      <c r="H71" s="42">
        <f>SUM('Ordering Form'!F43)</f>
        <v>0</v>
      </c>
      <c r="I71" s="42">
        <f>SUM('Ordering Form'!L43)</f>
        <v>0</v>
      </c>
      <c r="J71" s="42">
        <f>SUM('Ordering Form'!O43)</f>
        <v>0</v>
      </c>
      <c r="K71" s="42">
        <f>SUM('Ordering Form'!R43)</f>
        <v>0</v>
      </c>
      <c r="L71" s="42">
        <f>SUM('Ordering Form'!M43)</f>
        <v>0</v>
      </c>
      <c r="M71" s="42">
        <f>SUM('Ordering Form'!S43)</f>
        <v>0</v>
      </c>
      <c r="N71" s="42">
        <f>SUM('Ordering Form'!T43)</f>
        <v>0</v>
      </c>
      <c r="O71" s="42">
        <f>SUM('Ordering Form'!J43)</f>
        <v>0</v>
      </c>
      <c r="P71" s="42">
        <f>SUM('Ordering Form'!K43)</f>
        <v>0</v>
      </c>
      <c r="Q71" s="42">
        <f>SUM('Ordering Form'!N43)</f>
        <v>0</v>
      </c>
      <c r="R71" s="42">
        <f>SUM('Ordering Form'!V43)</f>
        <v>0</v>
      </c>
      <c r="S71" s="42">
        <f>SUM('Ordering Form'!AA43)</f>
        <v>0</v>
      </c>
      <c r="T71" s="42">
        <f>SUM('Ordering Form'!W43)</f>
        <v>0</v>
      </c>
      <c r="U71" s="42">
        <f>SUM('Ordering Form'!AB43)</f>
        <v>0</v>
      </c>
      <c r="V71" s="42">
        <f>SUM('Ordering Form'!Y43)</f>
        <v>0</v>
      </c>
      <c r="W71" s="42">
        <f>SUM('Ordering Form'!X43)</f>
        <v>0</v>
      </c>
      <c r="X71" s="42">
        <f>SUM('Ordering Form'!P43)</f>
        <v>0</v>
      </c>
      <c r="Y71" s="42">
        <f>SUM('Ordering Form'!Q43)</f>
        <v>0</v>
      </c>
      <c r="Z71" s="42">
        <f>SUM('Ordering Form'!D43)</f>
        <v>0</v>
      </c>
      <c r="AA71" s="42">
        <f>SUM('Ordering Form'!E43)</f>
        <v>0</v>
      </c>
      <c r="AB71" s="42">
        <f>SUM('Ordering Form'!G43)</f>
        <v>0</v>
      </c>
      <c r="AC71" s="42">
        <f>SUM('Ordering Form'!H43)</f>
        <v>0</v>
      </c>
      <c r="AD71" s="42">
        <f>SUM('Ordering Form'!I43)</f>
        <v>0</v>
      </c>
      <c r="AE71" s="42">
        <f>SUM('Ordering Form'!U43)</f>
        <v>0</v>
      </c>
      <c r="AF71" s="42">
        <f>SUM('Ordering Form'!Z43)</f>
        <v>0</v>
      </c>
      <c r="AG71" s="42">
        <f>SUM('Ordering Form'!AD43)</f>
        <v>0</v>
      </c>
      <c r="AH71" s="42">
        <f>SUM('Ordering Form'!AC43)</f>
        <v>0</v>
      </c>
    </row>
    <row r="72" spans="2:34" ht="15" hidden="1" x14ac:dyDescent="0.2">
      <c r="B72" s="52">
        <f t="shared" si="5"/>
        <v>45831</v>
      </c>
      <c r="C72" s="42">
        <f>COUNTA('Ordering Form'!$C44:$AE44)</f>
        <v>0</v>
      </c>
      <c r="D72" s="42">
        <f t="shared" si="4"/>
        <v>0</v>
      </c>
      <c r="E72" s="42" cm="1">
        <f t="array" ref="E72">_xlfn.IFS(C72&gt;3,2,C72=0,0,C72&lt;=3,1)</f>
        <v>0</v>
      </c>
      <c r="F72" s="42">
        <f>SUM('Ordering Form'!C44)</f>
        <v>0</v>
      </c>
      <c r="G72" s="42">
        <f>SUM('Ordering Form'!F44)</f>
        <v>0</v>
      </c>
      <c r="H72" s="42">
        <f>SUM('Ordering Form'!F44)</f>
        <v>0</v>
      </c>
      <c r="I72" s="42">
        <f>SUM('Ordering Form'!L44)</f>
        <v>0</v>
      </c>
      <c r="J72" s="42">
        <f>SUM('Ordering Form'!O44)</f>
        <v>0</v>
      </c>
      <c r="K72" s="42">
        <f>SUM('Ordering Form'!R44)</f>
        <v>0</v>
      </c>
      <c r="L72" s="42">
        <f>SUM('Ordering Form'!M44)</f>
        <v>0</v>
      </c>
      <c r="M72" s="42">
        <f>SUM('Ordering Form'!S44)</f>
        <v>0</v>
      </c>
      <c r="N72" s="42">
        <f>SUM('Ordering Form'!T44)</f>
        <v>0</v>
      </c>
      <c r="O72" s="42">
        <f>SUM('Ordering Form'!J44)</f>
        <v>0</v>
      </c>
      <c r="P72" s="42">
        <f>SUM('Ordering Form'!K44)</f>
        <v>0</v>
      </c>
      <c r="Q72" s="42">
        <f>SUM('Ordering Form'!N44)</f>
        <v>0</v>
      </c>
      <c r="R72" s="42">
        <f>SUM('Ordering Form'!V44)</f>
        <v>0</v>
      </c>
      <c r="S72" s="42">
        <f>SUM('Ordering Form'!AA44)</f>
        <v>0</v>
      </c>
      <c r="T72" s="42">
        <f>SUM('Ordering Form'!W44)</f>
        <v>0</v>
      </c>
      <c r="U72" s="42">
        <f>SUM('Ordering Form'!AB44)</f>
        <v>0</v>
      </c>
      <c r="V72" s="42">
        <f>SUM('Ordering Form'!Y44)</f>
        <v>0</v>
      </c>
      <c r="W72" s="42">
        <f>SUM('Ordering Form'!X44)</f>
        <v>0</v>
      </c>
      <c r="X72" s="42">
        <f>SUM('Ordering Form'!P44)</f>
        <v>0</v>
      </c>
      <c r="Y72" s="42">
        <f>SUM('Ordering Form'!Q44)</f>
        <v>0</v>
      </c>
      <c r="Z72" s="42">
        <f>SUM('Ordering Form'!D44)</f>
        <v>0</v>
      </c>
      <c r="AA72" s="42">
        <f>SUM('Ordering Form'!E44)</f>
        <v>0</v>
      </c>
      <c r="AB72" s="42">
        <f>SUM('Ordering Form'!G44)</f>
        <v>0</v>
      </c>
      <c r="AC72" s="42">
        <f>SUM('Ordering Form'!H44)</f>
        <v>0</v>
      </c>
      <c r="AD72" s="42">
        <f>SUM('Ordering Form'!I44)</f>
        <v>0</v>
      </c>
      <c r="AE72" s="42">
        <f>SUM('Ordering Form'!U44)</f>
        <v>0</v>
      </c>
      <c r="AF72" s="42">
        <f>SUM('Ordering Form'!Z44)</f>
        <v>0</v>
      </c>
      <c r="AG72" s="42">
        <f>SUM('Ordering Form'!AD44)</f>
        <v>0</v>
      </c>
      <c r="AH72" s="42">
        <f>SUM('Ordering Form'!AC44)</f>
        <v>0</v>
      </c>
    </row>
    <row r="73" spans="2:34" ht="15" hidden="1" x14ac:dyDescent="0.2">
      <c r="B73" s="52">
        <f t="shared" si="5"/>
        <v>45838</v>
      </c>
      <c r="C73" s="42">
        <f>COUNTA('Ordering Form'!$C48:$AE48)</f>
        <v>0</v>
      </c>
      <c r="D73" s="42">
        <f t="shared" si="4"/>
        <v>0</v>
      </c>
      <c r="E73" s="42" cm="1">
        <f t="array" ref="E73">_xlfn.IFS(C73&gt;3,2,C73=0,0,C73&lt;=3,1)</f>
        <v>0</v>
      </c>
      <c r="F73" s="42">
        <f>SUM('Ordering Form'!C48)</f>
        <v>0</v>
      </c>
      <c r="G73" s="42">
        <f>SUM('Ordering Form'!F48)</f>
        <v>0</v>
      </c>
      <c r="H73" s="42">
        <f>SUM('Ordering Form'!F45)</f>
        <v>0</v>
      </c>
      <c r="I73" s="42">
        <f>SUM('Ordering Form'!L48)</f>
        <v>0</v>
      </c>
      <c r="J73" s="42">
        <f>SUM('Ordering Form'!O48)</f>
        <v>0</v>
      </c>
      <c r="K73" s="42">
        <f>SUM('Ordering Form'!R48)</f>
        <v>0</v>
      </c>
      <c r="L73" s="42">
        <f>SUM('Ordering Form'!M48)</f>
        <v>0</v>
      </c>
      <c r="M73" s="42">
        <f>SUM('Ordering Form'!S48)</f>
        <v>0</v>
      </c>
      <c r="N73" s="42">
        <f>SUM('Ordering Form'!T48)</f>
        <v>0</v>
      </c>
      <c r="O73" s="42">
        <f>SUM('Ordering Form'!J48)</f>
        <v>0</v>
      </c>
      <c r="P73" s="42">
        <f>SUM('Ordering Form'!K48)</f>
        <v>0</v>
      </c>
      <c r="Q73" s="42">
        <f>SUM('Ordering Form'!N48)</f>
        <v>0</v>
      </c>
      <c r="R73" s="42">
        <f>SUM('Ordering Form'!V48)</f>
        <v>0</v>
      </c>
      <c r="S73" s="42">
        <f>SUM('Ordering Form'!AA48)</f>
        <v>0</v>
      </c>
      <c r="T73" s="42">
        <f>SUM('Ordering Form'!W48)</f>
        <v>0</v>
      </c>
      <c r="U73" s="42">
        <f>SUM('Ordering Form'!AB48)</f>
        <v>0</v>
      </c>
      <c r="V73" s="42">
        <f>SUM('Ordering Form'!Y48)</f>
        <v>0</v>
      </c>
      <c r="W73" s="42">
        <f>SUM('Ordering Form'!X48)</f>
        <v>0</v>
      </c>
      <c r="X73" s="42">
        <f>SUM('Ordering Form'!P48)</f>
        <v>0</v>
      </c>
      <c r="Y73" s="42">
        <f>SUM('Ordering Form'!Q48)</f>
        <v>0</v>
      </c>
      <c r="Z73" s="42">
        <f>SUM('Ordering Form'!D48)</f>
        <v>0</v>
      </c>
      <c r="AA73" s="42">
        <f>SUM('Ordering Form'!E48)</f>
        <v>0</v>
      </c>
      <c r="AB73" s="42">
        <f>SUM('Ordering Form'!G48)</f>
        <v>0</v>
      </c>
      <c r="AC73" s="42">
        <f>SUM('Ordering Form'!H48)</f>
        <v>0</v>
      </c>
      <c r="AD73" s="42">
        <f>SUM('Ordering Form'!I48)</f>
        <v>0</v>
      </c>
      <c r="AE73" s="42">
        <f>SUM('Ordering Form'!U48)</f>
        <v>0</v>
      </c>
      <c r="AF73" s="42">
        <f>SUM('Ordering Form'!Z48)</f>
        <v>0</v>
      </c>
      <c r="AG73" s="42">
        <f>SUM('Ordering Form'!AD48)</f>
        <v>0</v>
      </c>
      <c r="AH73" s="42">
        <f>SUM('Ordering Form'!AC48)</f>
        <v>0</v>
      </c>
    </row>
    <row r="74" spans="2:34" ht="15" hidden="1" x14ac:dyDescent="0.2">
      <c r="B74" s="52">
        <f t="shared" si="5"/>
        <v>45845</v>
      </c>
      <c r="C74" s="42">
        <f>COUNTA('Ordering Form'!$C49:$AE49)</f>
        <v>0</v>
      </c>
      <c r="D74" s="42">
        <f t="shared" si="4"/>
        <v>0</v>
      </c>
      <c r="E74" s="42" cm="1">
        <f t="array" ref="E74">_xlfn.IFS(C74&gt;3,2,C74=0,0,C74&lt;=3,1)</f>
        <v>0</v>
      </c>
      <c r="F74" s="42">
        <f>SUM('Ordering Form'!C49)</f>
        <v>0</v>
      </c>
      <c r="G74" s="42">
        <f>SUM('Ordering Form'!F49)</f>
        <v>0</v>
      </c>
      <c r="H74" s="42">
        <f>SUM('Ordering Form'!F46)</f>
        <v>0</v>
      </c>
      <c r="I74" s="42">
        <f>SUM('Ordering Form'!L49)</f>
        <v>0</v>
      </c>
      <c r="J74" s="42">
        <f>SUM('Ordering Form'!O49)</f>
        <v>0</v>
      </c>
      <c r="K74" s="42">
        <f>SUM('Ordering Form'!R49)</f>
        <v>0</v>
      </c>
      <c r="L74" s="42">
        <f>SUM('Ordering Form'!M49)</f>
        <v>0</v>
      </c>
      <c r="M74" s="42">
        <f>SUM('Ordering Form'!S49)</f>
        <v>0</v>
      </c>
      <c r="N74" s="42">
        <f>SUM('Ordering Form'!T49)</f>
        <v>0</v>
      </c>
      <c r="O74" s="42">
        <f>SUM('Ordering Form'!J49)</f>
        <v>0</v>
      </c>
      <c r="P74" s="42">
        <f>SUM('Ordering Form'!K49)</f>
        <v>0</v>
      </c>
      <c r="Q74" s="42">
        <f>SUM('Ordering Form'!N49)</f>
        <v>0</v>
      </c>
      <c r="R74" s="42">
        <f>SUM('Ordering Form'!V49)</f>
        <v>0</v>
      </c>
      <c r="S74" s="42">
        <f>SUM('Ordering Form'!AA49)</f>
        <v>0</v>
      </c>
      <c r="T74" s="42">
        <f>SUM('Ordering Form'!W49)</f>
        <v>0</v>
      </c>
      <c r="U74" s="42">
        <f>SUM('Ordering Form'!AB49)</f>
        <v>0</v>
      </c>
      <c r="V74" s="42">
        <f>SUM('Ordering Form'!Y49)</f>
        <v>0</v>
      </c>
      <c r="W74" s="42">
        <f>SUM('Ordering Form'!X49)</f>
        <v>0</v>
      </c>
      <c r="X74" s="42">
        <f>SUM('Ordering Form'!P49)</f>
        <v>0</v>
      </c>
      <c r="Y74" s="42">
        <f>SUM('Ordering Form'!Q49)</f>
        <v>0</v>
      </c>
      <c r="Z74" s="42">
        <f>SUM('Ordering Form'!D49)</f>
        <v>0</v>
      </c>
      <c r="AA74" s="42">
        <f>SUM('Ordering Form'!E49)</f>
        <v>0</v>
      </c>
      <c r="AB74" s="42">
        <f>SUM('Ordering Form'!G49)</f>
        <v>0</v>
      </c>
      <c r="AC74" s="42">
        <f>SUM('Ordering Form'!H49)</f>
        <v>0</v>
      </c>
      <c r="AD74" s="42">
        <f>SUM('Ordering Form'!I49)</f>
        <v>0</v>
      </c>
      <c r="AE74" s="42">
        <f>SUM('Ordering Form'!U49)</f>
        <v>0</v>
      </c>
      <c r="AF74" s="42">
        <f>SUM('Ordering Form'!Z49)</f>
        <v>0</v>
      </c>
      <c r="AG74" s="42">
        <f>SUM('Ordering Form'!AD49)</f>
        <v>0</v>
      </c>
      <c r="AH74" s="42">
        <f>SUM('Ordering Form'!AC49)</f>
        <v>0</v>
      </c>
    </row>
    <row r="75" spans="2:34" ht="15" hidden="1" x14ac:dyDescent="0.2">
      <c r="B75" s="52">
        <f t="shared" si="5"/>
        <v>45852</v>
      </c>
      <c r="C75" s="42">
        <f>COUNTA('Ordering Form'!$C50:$AE50)</f>
        <v>0</v>
      </c>
      <c r="D75" s="42">
        <f t="shared" si="4"/>
        <v>0</v>
      </c>
      <c r="E75" s="42" cm="1">
        <f t="array" ref="E75">_xlfn.IFS(C75&gt;3,2,C75=0,0,C75&lt;=3,1)</f>
        <v>0</v>
      </c>
      <c r="F75" s="42">
        <f>SUM('Ordering Form'!C50)</f>
        <v>0</v>
      </c>
      <c r="G75" s="42">
        <f>SUM('Ordering Form'!F50)</f>
        <v>0</v>
      </c>
      <c r="H75" s="42">
        <f>SUM('Ordering Form'!F47)</f>
        <v>0</v>
      </c>
      <c r="I75" s="42">
        <f>SUM('Ordering Form'!L50)</f>
        <v>0</v>
      </c>
      <c r="J75" s="42">
        <f>SUM('Ordering Form'!O50)</f>
        <v>0</v>
      </c>
      <c r="K75" s="42">
        <f>SUM('Ordering Form'!R50)</f>
        <v>0</v>
      </c>
      <c r="L75" s="42">
        <f>SUM('Ordering Form'!M50)</f>
        <v>0</v>
      </c>
      <c r="M75" s="42">
        <f>SUM('Ordering Form'!S50)</f>
        <v>0</v>
      </c>
      <c r="N75" s="42">
        <f>SUM('Ordering Form'!T50)</f>
        <v>0</v>
      </c>
      <c r="O75" s="42">
        <f>SUM('Ordering Form'!J50)</f>
        <v>0</v>
      </c>
      <c r="P75" s="42">
        <f>SUM('Ordering Form'!K50)</f>
        <v>0</v>
      </c>
      <c r="Q75" s="42">
        <f>SUM('Ordering Form'!N50)</f>
        <v>0</v>
      </c>
      <c r="R75" s="42">
        <f>SUM('Ordering Form'!V50)</f>
        <v>0</v>
      </c>
      <c r="S75" s="42">
        <f>SUM('Ordering Form'!AA50)</f>
        <v>0</v>
      </c>
      <c r="T75" s="42">
        <f>SUM('Ordering Form'!W50)</f>
        <v>0</v>
      </c>
      <c r="U75" s="42">
        <f>SUM('Ordering Form'!AB50)</f>
        <v>0</v>
      </c>
      <c r="V75" s="42">
        <f>SUM('Ordering Form'!Y50)</f>
        <v>0</v>
      </c>
      <c r="W75" s="42">
        <f>SUM('Ordering Form'!X50)</f>
        <v>0</v>
      </c>
      <c r="X75" s="42">
        <f>SUM('Ordering Form'!P50)</f>
        <v>0</v>
      </c>
      <c r="Y75" s="42">
        <f>SUM('Ordering Form'!Q50)</f>
        <v>0</v>
      </c>
      <c r="Z75" s="42">
        <f>SUM('Ordering Form'!D50)</f>
        <v>0</v>
      </c>
      <c r="AA75" s="42">
        <f>SUM('Ordering Form'!E50)</f>
        <v>0</v>
      </c>
      <c r="AB75" s="42">
        <f>SUM('Ordering Form'!G50)</f>
        <v>0</v>
      </c>
      <c r="AC75" s="42">
        <f>SUM('Ordering Form'!H50)</f>
        <v>0</v>
      </c>
      <c r="AD75" s="42">
        <f>SUM('Ordering Form'!I50)</f>
        <v>0</v>
      </c>
      <c r="AE75" s="42">
        <f>SUM('Ordering Form'!U50)</f>
        <v>0</v>
      </c>
      <c r="AF75" s="42">
        <f>SUM('Ordering Form'!Z50)</f>
        <v>0</v>
      </c>
      <c r="AG75" s="42">
        <f>SUM('Ordering Form'!AD50)</f>
        <v>0</v>
      </c>
      <c r="AH75" s="42">
        <f>SUM('Ordering Form'!AC50)</f>
        <v>0</v>
      </c>
    </row>
    <row r="76" spans="2:34" ht="15" hidden="1" x14ac:dyDescent="0.2">
      <c r="B76" s="52">
        <f t="shared" si="5"/>
        <v>45859</v>
      </c>
      <c r="C76" s="42">
        <f>COUNTA('Ordering Form'!$C51:$AE51)</f>
        <v>0</v>
      </c>
      <c r="D76" s="42">
        <f t="shared" si="4"/>
        <v>0</v>
      </c>
      <c r="E76" s="42" cm="1">
        <f t="array" ref="E76">_xlfn.IFS(C76&gt;3,2,C76=0,0,C76&lt;=3,1)</f>
        <v>0</v>
      </c>
      <c r="F76" s="42">
        <f>SUM('Ordering Form'!C51)</f>
        <v>0</v>
      </c>
      <c r="G76" s="42">
        <f>SUM('Ordering Form'!F51)</f>
        <v>0</v>
      </c>
      <c r="H76" s="42">
        <f>SUM('Ordering Form'!F48)</f>
        <v>0</v>
      </c>
      <c r="I76" s="42">
        <f>SUM('Ordering Form'!L51)</f>
        <v>0</v>
      </c>
      <c r="J76" s="42">
        <f>SUM('Ordering Form'!O51)</f>
        <v>0</v>
      </c>
      <c r="K76" s="42">
        <f>SUM('Ordering Form'!R51)</f>
        <v>0</v>
      </c>
      <c r="L76" s="42">
        <f>SUM('Ordering Form'!M51)</f>
        <v>0</v>
      </c>
      <c r="M76" s="42">
        <f>SUM('Ordering Form'!S51)</f>
        <v>0</v>
      </c>
      <c r="N76" s="42">
        <f>SUM('Ordering Form'!T51)</f>
        <v>0</v>
      </c>
      <c r="O76" s="42">
        <f>SUM('Ordering Form'!J51)</f>
        <v>0</v>
      </c>
      <c r="P76" s="42">
        <f>SUM('Ordering Form'!K51)</f>
        <v>0</v>
      </c>
      <c r="Q76" s="42">
        <f>SUM('Ordering Form'!N51)</f>
        <v>0</v>
      </c>
      <c r="R76" s="42">
        <f>SUM('Ordering Form'!V51)</f>
        <v>0</v>
      </c>
      <c r="S76" s="42">
        <f>SUM('Ordering Form'!AA51)</f>
        <v>0</v>
      </c>
      <c r="T76" s="42">
        <f>SUM('Ordering Form'!W51)</f>
        <v>0</v>
      </c>
      <c r="U76" s="42">
        <f>SUM('Ordering Form'!AB51)</f>
        <v>0</v>
      </c>
      <c r="V76" s="42">
        <f>SUM('Ordering Form'!Y51)</f>
        <v>0</v>
      </c>
      <c r="W76" s="42">
        <f>SUM('Ordering Form'!X51)</f>
        <v>0</v>
      </c>
      <c r="X76" s="42">
        <f>SUM('Ordering Form'!P51)</f>
        <v>0</v>
      </c>
      <c r="Y76" s="42">
        <f>SUM('Ordering Form'!Q51)</f>
        <v>0</v>
      </c>
      <c r="Z76" s="42">
        <f>SUM('Ordering Form'!D51)</f>
        <v>0</v>
      </c>
      <c r="AA76" s="42">
        <f>SUM('Ordering Form'!E51)</f>
        <v>0</v>
      </c>
      <c r="AB76" s="42">
        <f>SUM('Ordering Form'!G51)</f>
        <v>0</v>
      </c>
      <c r="AC76" s="42">
        <f>SUM('Ordering Form'!H51)</f>
        <v>0</v>
      </c>
      <c r="AD76" s="42">
        <f>SUM('Ordering Form'!I51)</f>
        <v>0</v>
      </c>
      <c r="AE76" s="42">
        <f>SUM('Ordering Form'!U51)</f>
        <v>0</v>
      </c>
      <c r="AF76" s="42">
        <f>SUM('Ordering Form'!Z51)</f>
        <v>0</v>
      </c>
      <c r="AG76" s="42">
        <f>SUM('Ordering Form'!AD51)</f>
        <v>0</v>
      </c>
      <c r="AH76" s="42">
        <f>SUM('Ordering Form'!AC51)</f>
        <v>0</v>
      </c>
    </row>
    <row r="77" spans="2:34" ht="15" hidden="1" x14ac:dyDescent="0.2">
      <c r="B77" s="52">
        <f t="shared" si="5"/>
        <v>45866</v>
      </c>
      <c r="C77" s="42">
        <f>COUNTA('Ordering Form'!$C52:$AE52)</f>
        <v>0</v>
      </c>
      <c r="D77" s="42">
        <f t="shared" si="4"/>
        <v>0</v>
      </c>
      <c r="E77" s="42" cm="1">
        <f t="array" ref="E77">_xlfn.IFS(C77&gt;3,2,C77=0,0,C77&lt;=3,1)</f>
        <v>0</v>
      </c>
      <c r="F77" s="42">
        <f>SUM('Ordering Form'!C52)</f>
        <v>0</v>
      </c>
      <c r="G77" s="42">
        <f>SUM('Ordering Form'!F52)</f>
        <v>0</v>
      </c>
      <c r="H77" s="42">
        <f>SUM('Ordering Form'!F49)</f>
        <v>0</v>
      </c>
      <c r="I77" s="42">
        <f>SUM('Ordering Form'!L52)</f>
        <v>0</v>
      </c>
      <c r="J77" s="42">
        <f>SUM('Ordering Form'!O52)</f>
        <v>0</v>
      </c>
      <c r="K77" s="42">
        <f>SUM('Ordering Form'!R52)</f>
        <v>0</v>
      </c>
      <c r="L77" s="42">
        <f>SUM('Ordering Form'!M52)</f>
        <v>0</v>
      </c>
      <c r="M77" s="42">
        <f>SUM('Ordering Form'!S52)</f>
        <v>0</v>
      </c>
      <c r="N77" s="42">
        <f>SUM('Ordering Form'!T52)</f>
        <v>0</v>
      </c>
      <c r="O77" s="42">
        <f>SUM('Ordering Form'!J52)</f>
        <v>0</v>
      </c>
      <c r="P77" s="42">
        <f>SUM('Ordering Form'!K52)</f>
        <v>0</v>
      </c>
      <c r="Q77" s="42">
        <f>SUM('Ordering Form'!N52)</f>
        <v>0</v>
      </c>
      <c r="R77" s="42">
        <f>SUM('Ordering Form'!V52)</f>
        <v>0</v>
      </c>
      <c r="S77" s="42">
        <f>SUM('Ordering Form'!AA52)</f>
        <v>0</v>
      </c>
      <c r="T77" s="42">
        <f>SUM('Ordering Form'!W52)</f>
        <v>0</v>
      </c>
      <c r="U77" s="42">
        <f>SUM('Ordering Form'!AB52)</f>
        <v>0</v>
      </c>
      <c r="V77" s="42">
        <f>SUM('Ordering Form'!Y52)</f>
        <v>0</v>
      </c>
      <c r="W77" s="42">
        <f>SUM('Ordering Form'!X52)</f>
        <v>0</v>
      </c>
      <c r="X77" s="42">
        <f>SUM('Ordering Form'!P52)</f>
        <v>0</v>
      </c>
      <c r="Y77" s="42">
        <f>SUM('Ordering Form'!Q52)</f>
        <v>0</v>
      </c>
      <c r="Z77" s="42">
        <f>SUM('Ordering Form'!D52)</f>
        <v>0</v>
      </c>
      <c r="AA77" s="42">
        <f>SUM('Ordering Form'!E52)</f>
        <v>0</v>
      </c>
      <c r="AB77" s="42">
        <f>SUM('Ordering Form'!G52)</f>
        <v>0</v>
      </c>
      <c r="AC77" s="42">
        <f>SUM('Ordering Form'!H52)</f>
        <v>0</v>
      </c>
      <c r="AD77" s="42">
        <f>SUM('Ordering Form'!I52)</f>
        <v>0</v>
      </c>
      <c r="AE77" s="42">
        <f>SUM('Ordering Form'!U52)</f>
        <v>0</v>
      </c>
      <c r="AF77" s="42">
        <f>SUM('Ordering Form'!Z52)</f>
        <v>0</v>
      </c>
      <c r="AG77" s="42">
        <f>SUM('Ordering Form'!AD52)</f>
        <v>0</v>
      </c>
      <c r="AH77" s="42">
        <f>SUM('Ordering Form'!AC52)</f>
        <v>0</v>
      </c>
    </row>
    <row r="78" spans="2:34" ht="15" hidden="1" x14ac:dyDescent="0.2">
      <c r="B78" s="52">
        <f t="shared" si="5"/>
        <v>45873</v>
      </c>
      <c r="C78" s="42">
        <f>COUNTA('Ordering Form'!$C53:$AE53)</f>
        <v>0</v>
      </c>
      <c r="D78" s="42">
        <f t="shared" si="4"/>
        <v>0</v>
      </c>
      <c r="E78" s="42" cm="1">
        <f t="array" ref="E78">_xlfn.IFS(C78&gt;3,2,C78=0,0,C78&lt;=3,1)</f>
        <v>0</v>
      </c>
      <c r="F78" s="42">
        <f>SUM('Ordering Form'!C53)</f>
        <v>0</v>
      </c>
      <c r="G78" s="42">
        <f>SUM('Ordering Form'!F53)</f>
        <v>0</v>
      </c>
      <c r="H78" s="42">
        <f>SUM('Ordering Form'!F50)</f>
        <v>0</v>
      </c>
      <c r="I78" s="42">
        <f>SUM('Ordering Form'!L53)</f>
        <v>0</v>
      </c>
      <c r="J78" s="42">
        <f>SUM('Ordering Form'!O53)</f>
        <v>0</v>
      </c>
      <c r="K78" s="42">
        <f>SUM('Ordering Form'!R53)</f>
        <v>0</v>
      </c>
      <c r="L78" s="42">
        <f>SUM('Ordering Form'!M53)</f>
        <v>0</v>
      </c>
      <c r="M78" s="42">
        <f>SUM('Ordering Form'!S53)</f>
        <v>0</v>
      </c>
      <c r="N78" s="42">
        <f>SUM('Ordering Form'!T53)</f>
        <v>0</v>
      </c>
      <c r="O78" s="42">
        <f>SUM('Ordering Form'!J53)</f>
        <v>0</v>
      </c>
      <c r="P78" s="42">
        <f>SUM('Ordering Form'!K53)</f>
        <v>0</v>
      </c>
      <c r="Q78" s="42">
        <f>SUM('Ordering Form'!N53)</f>
        <v>0</v>
      </c>
      <c r="R78" s="42">
        <f>SUM('Ordering Form'!V53)</f>
        <v>0</v>
      </c>
      <c r="S78" s="42">
        <f>SUM('Ordering Form'!AA53)</f>
        <v>0</v>
      </c>
      <c r="T78" s="42">
        <f>SUM('Ordering Form'!W53)</f>
        <v>0</v>
      </c>
      <c r="U78" s="42">
        <f>SUM('Ordering Form'!AB53)</f>
        <v>0</v>
      </c>
      <c r="V78" s="42">
        <f>SUM('Ordering Form'!Y53)</f>
        <v>0</v>
      </c>
      <c r="W78" s="42">
        <f>SUM('Ordering Form'!X53)</f>
        <v>0</v>
      </c>
      <c r="X78" s="42">
        <f>SUM('Ordering Form'!P53)</f>
        <v>0</v>
      </c>
      <c r="Y78" s="42">
        <f>SUM('Ordering Form'!Q53)</f>
        <v>0</v>
      </c>
      <c r="Z78" s="42">
        <f>SUM('Ordering Form'!D53)</f>
        <v>0</v>
      </c>
      <c r="AA78" s="42">
        <f>SUM('Ordering Form'!E53)</f>
        <v>0</v>
      </c>
      <c r="AB78" s="42">
        <f>SUM('Ordering Form'!G53)</f>
        <v>0</v>
      </c>
      <c r="AC78" s="42">
        <f>SUM('Ordering Form'!H53)</f>
        <v>0</v>
      </c>
      <c r="AD78" s="42">
        <f>SUM('Ordering Form'!I53)</f>
        <v>0</v>
      </c>
      <c r="AE78" s="42">
        <f>SUM('Ordering Form'!U53)</f>
        <v>0</v>
      </c>
      <c r="AF78" s="42">
        <f>SUM('Ordering Form'!Z53)</f>
        <v>0</v>
      </c>
      <c r="AG78" s="42">
        <f>SUM('Ordering Form'!AD53)</f>
        <v>0</v>
      </c>
      <c r="AH78" s="42">
        <f>SUM('Ordering Form'!AC53)</f>
        <v>0</v>
      </c>
    </row>
    <row r="79" spans="2:34" ht="15" hidden="1" x14ac:dyDescent="0.2">
      <c r="B79" s="52">
        <f t="shared" si="5"/>
        <v>45880</v>
      </c>
      <c r="C79" s="42">
        <f>COUNTA('Ordering Form'!$C54:$AE54)</f>
        <v>0</v>
      </c>
      <c r="D79" s="42">
        <f t="shared" si="4"/>
        <v>0</v>
      </c>
      <c r="E79" s="42" cm="1">
        <f t="array" ref="E79">_xlfn.IFS(C79&gt;3,2,C79=0,0,C79&lt;=3,1)</f>
        <v>0</v>
      </c>
      <c r="F79" s="42">
        <f>SUM('Ordering Form'!C54)</f>
        <v>0</v>
      </c>
      <c r="G79" s="42">
        <f>SUM('Ordering Form'!F54)</f>
        <v>0</v>
      </c>
      <c r="H79" s="42">
        <f>SUM('Ordering Form'!F51)</f>
        <v>0</v>
      </c>
      <c r="I79" s="42">
        <f>SUM('Ordering Form'!L54)</f>
        <v>0</v>
      </c>
      <c r="J79" s="42">
        <f>SUM('Ordering Form'!O54)</f>
        <v>0</v>
      </c>
      <c r="K79" s="42">
        <f>SUM('Ordering Form'!R54)</f>
        <v>0</v>
      </c>
      <c r="L79" s="42">
        <f>SUM('Ordering Form'!M54)</f>
        <v>0</v>
      </c>
      <c r="M79" s="42">
        <f>SUM('Ordering Form'!S54)</f>
        <v>0</v>
      </c>
      <c r="N79" s="42">
        <f>SUM('Ordering Form'!T54)</f>
        <v>0</v>
      </c>
      <c r="O79" s="42">
        <f>SUM('Ordering Form'!J54)</f>
        <v>0</v>
      </c>
      <c r="P79" s="42">
        <f>SUM('Ordering Form'!K54)</f>
        <v>0</v>
      </c>
      <c r="Q79" s="42">
        <f>SUM('Ordering Form'!N54)</f>
        <v>0</v>
      </c>
      <c r="R79" s="42">
        <f>SUM('Ordering Form'!V54)</f>
        <v>0</v>
      </c>
      <c r="S79" s="42">
        <f>SUM('Ordering Form'!AA54)</f>
        <v>0</v>
      </c>
      <c r="T79" s="42">
        <f>SUM('Ordering Form'!W54)</f>
        <v>0</v>
      </c>
      <c r="U79" s="42">
        <f>SUM('Ordering Form'!AB54)</f>
        <v>0</v>
      </c>
      <c r="V79" s="42">
        <f>SUM('Ordering Form'!Y54)</f>
        <v>0</v>
      </c>
      <c r="W79" s="42">
        <f>SUM('Ordering Form'!X54)</f>
        <v>0</v>
      </c>
      <c r="X79" s="42">
        <f>SUM('Ordering Form'!P54)</f>
        <v>0</v>
      </c>
      <c r="Y79" s="42">
        <f>SUM('Ordering Form'!Q54)</f>
        <v>0</v>
      </c>
      <c r="Z79" s="42">
        <f>SUM('Ordering Form'!D54)</f>
        <v>0</v>
      </c>
      <c r="AA79" s="42">
        <f>SUM('Ordering Form'!E54)</f>
        <v>0</v>
      </c>
      <c r="AB79" s="42">
        <f>SUM('Ordering Form'!G54)</f>
        <v>0</v>
      </c>
      <c r="AC79" s="42">
        <f>SUM('Ordering Form'!H54)</f>
        <v>0</v>
      </c>
      <c r="AD79" s="42">
        <f>SUM('Ordering Form'!I54)</f>
        <v>0</v>
      </c>
      <c r="AE79" s="42">
        <f>SUM('Ordering Form'!U54)</f>
        <v>0</v>
      </c>
      <c r="AF79" s="42">
        <f>SUM('Ordering Form'!Z54)</f>
        <v>0</v>
      </c>
      <c r="AG79" s="42">
        <f>SUM('Ordering Form'!AD54)</f>
        <v>0</v>
      </c>
      <c r="AH79" s="42">
        <f>SUM('Ordering Form'!AC54)</f>
        <v>0</v>
      </c>
    </row>
    <row r="80" spans="2:34" ht="15" hidden="1" x14ac:dyDescent="0.2">
      <c r="B80" s="52">
        <f t="shared" si="5"/>
        <v>45887</v>
      </c>
      <c r="C80" s="42">
        <f>COUNTA('Ordering Form'!$C55:$AE55)</f>
        <v>0</v>
      </c>
      <c r="D80" s="42">
        <f t="shared" si="4"/>
        <v>0</v>
      </c>
      <c r="E80" s="42" cm="1">
        <f t="array" ref="E80">_xlfn.IFS(C80&gt;3,2,C80=0,0,C80&lt;=3,1)</f>
        <v>0</v>
      </c>
      <c r="F80" s="42">
        <f>SUM('Ordering Form'!C55)</f>
        <v>0</v>
      </c>
      <c r="G80" s="42">
        <f>SUM('Ordering Form'!F55)</f>
        <v>0</v>
      </c>
      <c r="H80" s="42">
        <f>SUM('Ordering Form'!F52)</f>
        <v>0</v>
      </c>
      <c r="I80" s="42">
        <f>SUM('Ordering Form'!L55)</f>
        <v>0</v>
      </c>
      <c r="J80" s="42">
        <f>SUM('Ordering Form'!O55)</f>
        <v>0</v>
      </c>
      <c r="K80" s="42">
        <f>SUM('Ordering Form'!R55)</f>
        <v>0</v>
      </c>
      <c r="L80" s="42">
        <f>SUM('Ordering Form'!M55)</f>
        <v>0</v>
      </c>
      <c r="M80" s="42">
        <f>SUM('Ordering Form'!S55)</f>
        <v>0</v>
      </c>
      <c r="N80" s="42">
        <f>SUM('Ordering Form'!T55)</f>
        <v>0</v>
      </c>
      <c r="O80" s="42">
        <f>SUM('Ordering Form'!J55)</f>
        <v>0</v>
      </c>
      <c r="P80" s="42">
        <f>SUM('Ordering Form'!K55)</f>
        <v>0</v>
      </c>
      <c r="Q80" s="42">
        <f>SUM('Ordering Form'!N55)</f>
        <v>0</v>
      </c>
      <c r="R80" s="42">
        <f>SUM('Ordering Form'!V55)</f>
        <v>0</v>
      </c>
      <c r="S80" s="42">
        <f>SUM('Ordering Form'!AA55)</f>
        <v>0</v>
      </c>
      <c r="T80" s="42">
        <f>SUM('Ordering Form'!W55)</f>
        <v>0</v>
      </c>
      <c r="U80" s="42">
        <f>SUM('Ordering Form'!AB55)</f>
        <v>0</v>
      </c>
      <c r="V80" s="42">
        <f>SUM('Ordering Form'!Y55)</f>
        <v>0</v>
      </c>
      <c r="W80" s="42">
        <f>SUM('Ordering Form'!X55)</f>
        <v>0</v>
      </c>
      <c r="X80" s="42">
        <f>SUM('Ordering Form'!P55)</f>
        <v>0</v>
      </c>
      <c r="Y80" s="42">
        <f>SUM('Ordering Form'!Q55)</f>
        <v>0</v>
      </c>
      <c r="Z80" s="42">
        <f>SUM('Ordering Form'!D55)</f>
        <v>0</v>
      </c>
      <c r="AA80" s="42">
        <f>SUM('Ordering Form'!E55)</f>
        <v>0</v>
      </c>
      <c r="AB80" s="42">
        <f>SUM('Ordering Form'!G55)</f>
        <v>0</v>
      </c>
      <c r="AC80" s="42">
        <f>SUM('Ordering Form'!H55)</f>
        <v>0</v>
      </c>
      <c r="AD80" s="42">
        <f>SUM('Ordering Form'!I55)</f>
        <v>0</v>
      </c>
      <c r="AE80" s="42">
        <f>SUM('Ordering Form'!U55)</f>
        <v>0</v>
      </c>
      <c r="AF80" s="42">
        <f>SUM('Ordering Form'!Z55)</f>
        <v>0</v>
      </c>
      <c r="AG80" s="42">
        <f>SUM('Ordering Form'!AD55)</f>
        <v>0</v>
      </c>
      <c r="AH80" s="42">
        <f>SUM('Ordering Form'!AC55)</f>
        <v>0</v>
      </c>
    </row>
    <row r="81" spans="2:34" ht="15" hidden="1" x14ac:dyDescent="0.2">
      <c r="B81" s="52">
        <f t="shared" si="5"/>
        <v>45894</v>
      </c>
      <c r="C81" s="42">
        <f>COUNTA('Ordering Form'!$C56:$AE56)</f>
        <v>0</v>
      </c>
      <c r="D81" s="42">
        <f t="shared" si="4"/>
        <v>0</v>
      </c>
      <c r="E81" s="42" cm="1">
        <f t="array" ref="E81">_xlfn.IFS(C81&gt;3,2,C81=0,0,C81&lt;=3,1)</f>
        <v>0</v>
      </c>
      <c r="F81" s="42">
        <f>SUM('Ordering Form'!C56)</f>
        <v>0</v>
      </c>
      <c r="G81" s="42">
        <f>SUM('Ordering Form'!F56)</f>
        <v>0</v>
      </c>
      <c r="H81" s="42">
        <f>SUM('Ordering Form'!F53)</f>
        <v>0</v>
      </c>
      <c r="I81" s="42">
        <f>SUM('Ordering Form'!L56)</f>
        <v>0</v>
      </c>
      <c r="J81" s="42">
        <f>SUM('Ordering Form'!O56)</f>
        <v>0</v>
      </c>
      <c r="K81" s="42">
        <f>SUM('Ordering Form'!R56)</f>
        <v>0</v>
      </c>
      <c r="L81" s="42">
        <f>SUM('Ordering Form'!M56)</f>
        <v>0</v>
      </c>
      <c r="M81" s="42">
        <f>SUM('Ordering Form'!S56)</f>
        <v>0</v>
      </c>
      <c r="N81" s="42">
        <f>SUM('Ordering Form'!T56)</f>
        <v>0</v>
      </c>
      <c r="O81" s="42">
        <f>SUM('Ordering Form'!J56)</f>
        <v>0</v>
      </c>
      <c r="P81" s="42">
        <f>SUM('Ordering Form'!K56)</f>
        <v>0</v>
      </c>
      <c r="Q81" s="42">
        <f>SUM('Ordering Form'!N56)</f>
        <v>0</v>
      </c>
      <c r="R81" s="42">
        <f>SUM('Ordering Form'!V56)</f>
        <v>0</v>
      </c>
      <c r="S81" s="42">
        <f>SUM('Ordering Form'!AA56)</f>
        <v>0</v>
      </c>
      <c r="T81" s="42">
        <f>SUM('Ordering Form'!W56)</f>
        <v>0</v>
      </c>
      <c r="U81" s="42">
        <f>SUM('Ordering Form'!AB56)</f>
        <v>0</v>
      </c>
      <c r="V81" s="42">
        <f>SUM('Ordering Form'!Y56)</f>
        <v>0</v>
      </c>
      <c r="W81" s="42">
        <f>SUM('Ordering Form'!X56)</f>
        <v>0</v>
      </c>
      <c r="X81" s="42">
        <f>SUM('Ordering Form'!P56)</f>
        <v>0</v>
      </c>
      <c r="Y81" s="42">
        <f>SUM('Ordering Form'!Q56)</f>
        <v>0</v>
      </c>
      <c r="Z81" s="42">
        <f>SUM('Ordering Form'!D56)</f>
        <v>0</v>
      </c>
      <c r="AA81" s="42">
        <f>SUM('Ordering Form'!E56)</f>
        <v>0</v>
      </c>
      <c r="AB81" s="42">
        <f>SUM('Ordering Form'!G56)</f>
        <v>0</v>
      </c>
      <c r="AC81" s="42">
        <f>SUM('Ordering Form'!H56)</f>
        <v>0</v>
      </c>
      <c r="AD81" s="42">
        <f>SUM('Ordering Form'!I56)</f>
        <v>0</v>
      </c>
      <c r="AE81" s="42">
        <f>SUM('Ordering Form'!U56)</f>
        <v>0</v>
      </c>
      <c r="AF81" s="42">
        <f>SUM('Ordering Form'!Z56)</f>
        <v>0</v>
      </c>
      <c r="AG81" s="42">
        <f>SUM('Ordering Form'!AD56)</f>
        <v>0</v>
      </c>
      <c r="AH81" s="42">
        <f>SUM('Ordering Form'!AC56)</f>
        <v>0</v>
      </c>
    </row>
    <row r="82" spans="2:34" ht="15" hidden="1" x14ac:dyDescent="0.2">
      <c r="B82" s="52">
        <f t="shared" si="5"/>
        <v>45901</v>
      </c>
      <c r="C82" s="42">
        <f>COUNTA('Ordering Form'!$C57:$AE57)</f>
        <v>0</v>
      </c>
      <c r="D82" s="42">
        <f t="shared" si="4"/>
        <v>0</v>
      </c>
      <c r="E82" s="42" cm="1">
        <f t="array" ref="E82">_xlfn.IFS(C82&gt;3,2,C82=0,0,C82&lt;=3,1)</f>
        <v>0</v>
      </c>
      <c r="F82" s="42">
        <f>SUM('Ordering Form'!C57)</f>
        <v>0</v>
      </c>
      <c r="G82" s="42">
        <f>SUM('Ordering Form'!F57)</f>
        <v>0</v>
      </c>
      <c r="H82" s="42">
        <f>SUM('Ordering Form'!F54)</f>
        <v>0</v>
      </c>
      <c r="I82" s="42">
        <f>SUM('Ordering Form'!L57)</f>
        <v>0</v>
      </c>
      <c r="J82" s="42">
        <f>SUM('Ordering Form'!O57)</f>
        <v>0</v>
      </c>
      <c r="K82" s="42">
        <f>SUM('Ordering Form'!R57)</f>
        <v>0</v>
      </c>
      <c r="L82" s="42">
        <f>SUM('Ordering Form'!M57)</f>
        <v>0</v>
      </c>
      <c r="M82" s="42">
        <f>SUM('Ordering Form'!S57)</f>
        <v>0</v>
      </c>
      <c r="N82" s="42">
        <f>SUM('Ordering Form'!T57)</f>
        <v>0</v>
      </c>
      <c r="O82" s="42">
        <f>SUM('Ordering Form'!J57)</f>
        <v>0</v>
      </c>
      <c r="P82" s="42">
        <f>SUM('Ordering Form'!K57)</f>
        <v>0</v>
      </c>
      <c r="Q82" s="42">
        <f>SUM('Ordering Form'!N57)</f>
        <v>0</v>
      </c>
      <c r="R82" s="42">
        <f>SUM('Ordering Form'!V57)</f>
        <v>0</v>
      </c>
      <c r="S82" s="42">
        <f>SUM('Ordering Form'!AA57)</f>
        <v>0</v>
      </c>
      <c r="T82" s="42">
        <f>SUM('Ordering Form'!W57)</f>
        <v>0</v>
      </c>
      <c r="U82" s="42">
        <f>SUM('Ordering Form'!AB57)</f>
        <v>0</v>
      </c>
      <c r="V82" s="42">
        <f>SUM('Ordering Form'!Y57)</f>
        <v>0</v>
      </c>
      <c r="W82" s="42">
        <f>SUM('Ordering Form'!X57)</f>
        <v>0</v>
      </c>
      <c r="X82" s="42">
        <f>SUM('Ordering Form'!P57)</f>
        <v>0</v>
      </c>
      <c r="Y82" s="42">
        <f>SUM('Ordering Form'!Q57)</f>
        <v>0</v>
      </c>
      <c r="Z82" s="42">
        <f>SUM('Ordering Form'!D57)</f>
        <v>0</v>
      </c>
      <c r="AA82" s="42">
        <f>SUM('Ordering Form'!E57)</f>
        <v>0</v>
      </c>
      <c r="AB82" s="42">
        <f>SUM('Ordering Form'!G57)</f>
        <v>0</v>
      </c>
      <c r="AC82" s="42">
        <f>SUM('Ordering Form'!H57)</f>
        <v>0</v>
      </c>
      <c r="AD82" s="42">
        <f>SUM('Ordering Form'!I57)</f>
        <v>0</v>
      </c>
      <c r="AE82" s="42">
        <f>SUM('Ordering Form'!U57)</f>
        <v>0</v>
      </c>
      <c r="AF82" s="42">
        <f>SUM('Ordering Form'!Z57)</f>
        <v>0</v>
      </c>
      <c r="AG82" s="42">
        <f>SUM('Ordering Form'!AD57)</f>
        <v>0</v>
      </c>
      <c r="AH82" s="42">
        <f>SUM('Ordering Form'!AC57)</f>
        <v>0</v>
      </c>
    </row>
    <row r="83" spans="2:34" ht="15" hidden="1" x14ac:dyDescent="0.2">
      <c r="B83" s="52">
        <f t="shared" si="5"/>
        <v>45908</v>
      </c>
      <c r="C83" s="42">
        <f>COUNTA('Ordering Form'!$C58:$AE58)</f>
        <v>0</v>
      </c>
      <c r="D83" s="42">
        <f t="shared" si="4"/>
        <v>0</v>
      </c>
      <c r="E83" s="42" cm="1">
        <f t="array" ref="E83">_xlfn.IFS(C83&gt;3,2,C83=0,0,C83&lt;=3,1)</f>
        <v>0</v>
      </c>
      <c r="F83" s="42">
        <f>SUM('Ordering Form'!C58)</f>
        <v>0</v>
      </c>
      <c r="G83" s="42">
        <f>SUM('Ordering Form'!F58)</f>
        <v>0</v>
      </c>
      <c r="H83" s="42">
        <f>SUM('Ordering Form'!F55)</f>
        <v>0</v>
      </c>
      <c r="I83" s="42">
        <f>SUM('Ordering Form'!L58)</f>
        <v>0</v>
      </c>
      <c r="J83" s="42">
        <f>SUM('Ordering Form'!O58)</f>
        <v>0</v>
      </c>
      <c r="K83" s="42">
        <f>SUM('Ordering Form'!R58)</f>
        <v>0</v>
      </c>
      <c r="L83" s="42">
        <f>SUM('Ordering Form'!M58)</f>
        <v>0</v>
      </c>
      <c r="M83" s="42">
        <f>SUM('Ordering Form'!S58)</f>
        <v>0</v>
      </c>
      <c r="N83" s="42">
        <f>SUM('Ordering Form'!T58)</f>
        <v>0</v>
      </c>
      <c r="O83" s="42">
        <f>SUM('Ordering Form'!J58)</f>
        <v>0</v>
      </c>
      <c r="P83" s="42">
        <f>SUM('Ordering Form'!K58)</f>
        <v>0</v>
      </c>
      <c r="Q83" s="42">
        <f>SUM('Ordering Form'!N58)</f>
        <v>0</v>
      </c>
      <c r="R83" s="42">
        <f>SUM('Ordering Form'!V58)</f>
        <v>0</v>
      </c>
      <c r="S83" s="42">
        <f>SUM('Ordering Form'!AA58)</f>
        <v>0</v>
      </c>
      <c r="T83" s="42">
        <f>SUM('Ordering Form'!W58)</f>
        <v>0</v>
      </c>
      <c r="U83" s="42">
        <f>SUM('Ordering Form'!AB58)</f>
        <v>0</v>
      </c>
      <c r="V83" s="42">
        <f>SUM('Ordering Form'!Y58)</f>
        <v>0</v>
      </c>
      <c r="W83" s="42">
        <f>SUM('Ordering Form'!X58)</f>
        <v>0</v>
      </c>
      <c r="X83" s="42">
        <f>SUM('Ordering Form'!P58)</f>
        <v>0</v>
      </c>
      <c r="Y83" s="42">
        <f>SUM('Ordering Form'!Q58)</f>
        <v>0</v>
      </c>
      <c r="Z83" s="42">
        <f>SUM('Ordering Form'!D58)</f>
        <v>0</v>
      </c>
      <c r="AA83" s="42">
        <f>SUM('Ordering Form'!E58)</f>
        <v>0</v>
      </c>
      <c r="AB83" s="42">
        <f>SUM('Ordering Form'!G58)</f>
        <v>0</v>
      </c>
      <c r="AC83" s="42">
        <f>SUM('Ordering Form'!H58)</f>
        <v>0</v>
      </c>
      <c r="AD83" s="42">
        <f>SUM('Ordering Form'!I58)</f>
        <v>0</v>
      </c>
      <c r="AE83" s="42">
        <f>SUM('Ordering Form'!U58)</f>
        <v>0</v>
      </c>
      <c r="AF83" s="42">
        <f>SUM('Ordering Form'!Z58)</f>
        <v>0</v>
      </c>
      <c r="AG83" s="42">
        <f>SUM('Ordering Form'!AD58)</f>
        <v>0</v>
      </c>
      <c r="AH83" s="42">
        <f>SUM('Ordering Form'!AC58)</f>
        <v>0</v>
      </c>
    </row>
    <row r="84" spans="2:34" ht="15" hidden="1" x14ac:dyDescent="0.2">
      <c r="B84" s="52">
        <f t="shared" si="5"/>
        <v>45915</v>
      </c>
      <c r="C84" s="42">
        <f>COUNTA('Ordering Form'!$C59:$AE59)</f>
        <v>0</v>
      </c>
      <c r="D84" s="42">
        <f t="shared" si="4"/>
        <v>0</v>
      </c>
      <c r="E84" s="42" cm="1">
        <f t="array" ref="E84">_xlfn.IFS(C84&gt;3,2,C84=0,0,C84&lt;=3,1)</f>
        <v>0</v>
      </c>
      <c r="F84" s="42">
        <f>SUM('Ordering Form'!C59)</f>
        <v>0</v>
      </c>
      <c r="G84" s="42">
        <f>SUM('Ordering Form'!F59)</f>
        <v>0</v>
      </c>
      <c r="H84" s="42">
        <f>SUM('Ordering Form'!F56)</f>
        <v>0</v>
      </c>
      <c r="I84" s="42">
        <f>SUM('Ordering Form'!L59)</f>
        <v>0</v>
      </c>
      <c r="J84" s="42">
        <f>SUM('Ordering Form'!O59)</f>
        <v>0</v>
      </c>
      <c r="K84" s="42">
        <f>SUM('Ordering Form'!R59)</f>
        <v>0</v>
      </c>
      <c r="L84" s="42">
        <f>SUM('Ordering Form'!M59)</f>
        <v>0</v>
      </c>
      <c r="M84" s="42">
        <f>SUM('Ordering Form'!S59)</f>
        <v>0</v>
      </c>
      <c r="N84" s="42">
        <f>SUM('Ordering Form'!T59)</f>
        <v>0</v>
      </c>
      <c r="O84" s="42">
        <f>SUM('Ordering Form'!J59)</f>
        <v>0</v>
      </c>
      <c r="P84" s="42">
        <f>SUM('Ordering Form'!K59)</f>
        <v>0</v>
      </c>
      <c r="Q84" s="42">
        <f>SUM('Ordering Form'!N59)</f>
        <v>0</v>
      </c>
      <c r="R84" s="42">
        <f>SUM('Ordering Form'!V59)</f>
        <v>0</v>
      </c>
      <c r="S84" s="42">
        <f>SUM('Ordering Form'!AA59)</f>
        <v>0</v>
      </c>
      <c r="T84" s="42">
        <f>SUM('Ordering Form'!W59)</f>
        <v>0</v>
      </c>
      <c r="U84" s="42">
        <f>SUM('Ordering Form'!AB59)</f>
        <v>0</v>
      </c>
      <c r="V84" s="42">
        <f>SUM('Ordering Form'!Y59)</f>
        <v>0</v>
      </c>
      <c r="W84" s="42">
        <f>SUM('Ordering Form'!X59)</f>
        <v>0</v>
      </c>
      <c r="X84" s="42">
        <f>SUM('Ordering Form'!P59)</f>
        <v>0</v>
      </c>
      <c r="Y84" s="42">
        <f>SUM('Ordering Form'!Q59)</f>
        <v>0</v>
      </c>
      <c r="Z84" s="42">
        <f>SUM('Ordering Form'!D59)</f>
        <v>0</v>
      </c>
      <c r="AA84" s="42">
        <f>SUM('Ordering Form'!E59)</f>
        <v>0</v>
      </c>
      <c r="AB84" s="42">
        <f>SUM('Ordering Form'!G59)</f>
        <v>0</v>
      </c>
      <c r="AC84" s="42">
        <f>SUM('Ordering Form'!H59)</f>
        <v>0</v>
      </c>
      <c r="AD84" s="42">
        <f>SUM('Ordering Form'!I59)</f>
        <v>0</v>
      </c>
      <c r="AE84" s="42">
        <f>SUM('Ordering Form'!U59)</f>
        <v>0</v>
      </c>
      <c r="AF84" s="42">
        <f>SUM('Ordering Form'!Z59)</f>
        <v>0</v>
      </c>
      <c r="AG84" s="42">
        <f>SUM('Ordering Form'!AD59)</f>
        <v>0</v>
      </c>
      <c r="AH84" s="42">
        <f>SUM('Ordering Form'!AC59)</f>
        <v>0</v>
      </c>
    </row>
    <row r="85" spans="2:34" ht="15" hidden="1" x14ac:dyDescent="0.2">
      <c r="B85" s="52">
        <f t="shared" si="5"/>
        <v>45922</v>
      </c>
      <c r="C85" s="42">
        <f>COUNTA('Ordering Form'!$C60:$AE60)</f>
        <v>0</v>
      </c>
      <c r="D85" s="42">
        <f t="shared" si="4"/>
        <v>0</v>
      </c>
      <c r="E85" s="42" cm="1">
        <f t="array" ref="E85">_xlfn.IFS(C85&gt;3,2,C85=0,0,C85&lt;=3,1)</f>
        <v>0</v>
      </c>
      <c r="F85" s="42">
        <f>SUM('Ordering Form'!C60)</f>
        <v>0</v>
      </c>
      <c r="G85" s="42">
        <f>SUM('Ordering Form'!F60)</f>
        <v>0</v>
      </c>
      <c r="H85" s="42">
        <f>SUM('Ordering Form'!F57)</f>
        <v>0</v>
      </c>
      <c r="I85" s="42">
        <f>SUM('Ordering Form'!L60)</f>
        <v>0</v>
      </c>
      <c r="J85" s="42">
        <f>SUM('Ordering Form'!O60)</f>
        <v>0</v>
      </c>
      <c r="K85" s="42">
        <f>SUM('Ordering Form'!R60)</f>
        <v>0</v>
      </c>
      <c r="L85" s="42">
        <f>SUM('Ordering Form'!M60)</f>
        <v>0</v>
      </c>
      <c r="M85" s="42">
        <f>SUM('Ordering Form'!S60)</f>
        <v>0</v>
      </c>
      <c r="N85" s="42">
        <f>SUM('Ordering Form'!T60)</f>
        <v>0</v>
      </c>
      <c r="O85" s="42">
        <f>SUM('Ordering Form'!J60)</f>
        <v>0</v>
      </c>
      <c r="P85" s="42">
        <f>SUM('Ordering Form'!K60)</f>
        <v>0</v>
      </c>
      <c r="Q85" s="42">
        <f>SUM('Ordering Form'!N60)</f>
        <v>0</v>
      </c>
      <c r="R85" s="42">
        <f>SUM('Ordering Form'!V60)</f>
        <v>0</v>
      </c>
      <c r="S85" s="42">
        <f>SUM('Ordering Form'!AA60)</f>
        <v>0</v>
      </c>
      <c r="T85" s="42">
        <f>SUM('Ordering Form'!W60)</f>
        <v>0</v>
      </c>
      <c r="U85" s="42">
        <f>SUM('Ordering Form'!AB60)</f>
        <v>0</v>
      </c>
      <c r="V85" s="42">
        <f>SUM('Ordering Form'!Y60)</f>
        <v>0</v>
      </c>
      <c r="W85" s="42">
        <f>SUM('Ordering Form'!X60)</f>
        <v>0</v>
      </c>
      <c r="X85" s="42">
        <f>SUM('Ordering Form'!P60)</f>
        <v>0</v>
      </c>
      <c r="Y85" s="42">
        <f>SUM('Ordering Form'!Q60)</f>
        <v>0</v>
      </c>
      <c r="Z85" s="42">
        <f>SUM('Ordering Form'!D60)</f>
        <v>0</v>
      </c>
      <c r="AA85" s="42">
        <f>SUM('Ordering Form'!E60)</f>
        <v>0</v>
      </c>
      <c r="AB85" s="42">
        <f>SUM('Ordering Form'!G60)</f>
        <v>0</v>
      </c>
      <c r="AC85" s="42">
        <f>SUM('Ordering Form'!H60)</f>
        <v>0</v>
      </c>
      <c r="AD85" s="42">
        <f>SUM('Ordering Form'!I60)</f>
        <v>0</v>
      </c>
      <c r="AE85" s="42">
        <f>SUM('Ordering Form'!U60)</f>
        <v>0</v>
      </c>
      <c r="AF85" s="42">
        <f>SUM('Ordering Form'!Z60)</f>
        <v>0</v>
      </c>
      <c r="AG85" s="42">
        <f>SUM('Ordering Form'!AD60)</f>
        <v>0</v>
      </c>
      <c r="AH85" s="42">
        <f>SUM('Ordering Form'!AC60)</f>
        <v>0</v>
      </c>
    </row>
    <row r="86" spans="2:34" ht="15" hidden="1" x14ac:dyDescent="0.2">
      <c r="B86" s="52">
        <f t="shared" si="5"/>
        <v>45929</v>
      </c>
      <c r="C86" s="42">
        <f>COUNTA('Ordering Form'!$C61:$AE61)</f>
        <v>0</v>
      </c>
      <c r="D86" s="42">
        <f t="shared" si="4"/>
        <v>0</v>
      </c>
      <c r="E86" s="42" cm="1">
        <f t="array" ref="E86">_xlfn.IFS(C86&gt;3,2,C86=0,0,C86&lt;=3,1)</f>
        <v>0</v>
      </c>
      <c r="F86" s="42">
        <f>SUM('Ordering Form'!C61)</f>
        <v>0</v>
      </c>
      <c r="G86" s="42">
        <f>SUM('Ordering Form'!F61)</f>
        <v>0</v>
      </c>
      <c r="H86" s="42">
        <f>SUM('Ordering Form'!F58)</f>
        <v>0</v>
      </c>
      <c r="I86" s="42">
        <f>SUM('Ordering Form'!L61)</f>
        <v>0</v>
      </c>
      <c r="J86" s="42">
        <f>SUM('Ordering Form'!O61)</f>
        <v>0</v>
      </c>
      <c r="K86" s="42">
        <f>SUM('Ordering Form'!R61)</f>
        <v>0</v>
      </c>
      <c r="L86" s="42">
        <f>SUM('Ordering Form'!M61)</f>
        <v>0</v>
      </c>
      <c r="M86" s="42">
        <f>SUM('Ordering Form'!S61)</f>
        <v>0</v>
      </c>
      <c r="N86" s="42">
        <f>SUM('Ordering Form'!T61)</f>
        <v>0</v>
      </c>
      <c r="O86" s="42">
        <f>SUM('Ordering Form'!J61)</f>
        <v>0</v>
      </c>
      <c r="P86" s="42">
        <f>SUM('Ordering Form'!K61)</f>
        <v>0</v>
      </c>
      <c r="Q86" s="42">
        <f>SUM('Ordering Form'!N61)</f>
        <v>0</v>
      </c>
      <c r="R86" s="42">
        <f>SUM('Ordering Form'!V61)</f>
        <v>0</v>
      </c>
      <c r="S86" s="42">
        <f>SUM('Ordering Form'!AA61)</f>
        <v>0</v>
      </c>
      <c r="T86" s="42">
        <f>SUM('Ordering Form'!W61)</f>
        <v>0</v>
      </c>
      <c r="U86" s="42">
        <f>SUM('Ordering Form'!AB61)</f>
        <v>0</v>
      </c>
      <c r="V86" s="42">
        <f>SUM('Ordering Form'!Y61)</f>
        <v>0</v>
      </c>
      <c r="W86" s="42">
        <f>SUM('Ordering Form'!X61)</f>
        <v>0</v>
      </c>
      <c r="X86" s="42">
        <f>SUM('Ordering Form'!P61)</f>
        <v>0</v>
      </c>
      <c r="Y86" s="42">
        <f>SUM('Ordering Form'!Q61)</f>
        <v>0</v>
      </c>
      <c r="Z86" s="42">
        <f>SUM('Ordering Form'!D61)</f>
        <v>0</v>
      </c>
      <c r="AA86" s="42">
        <f>SUM('Ordering Form'!E61)</f>
        <v>0</v>
      </c>
      <c r="AB86" s="42">
        <f>SUM('Ordering Form'!G61)</f>
        <v>0</v>
      </c>
      <c r="AC86" s="42">
        <f>SUM('Ordering Form'!H61)</f>
        <v>0</v>
      </c>
      <c r="AD86" s="42">
        <f>SUM('Ordering Form'!I61)</f>
        <v>0</v>
      </c>
      <c r="AE86" s="42">
        <f>SUM('Ordering Form'!U61)</f>
        <v>0</v>
      </c>
      <c r="AF86" s="42">
        <f>SUM('Ordering Form'!Z61)</f>
        <v>0</v>
      </c>
      <c r="AG86" s="42">
        <f>SUM('Ordering Form'!AD61)</f>
        <v>0</v>
      </c>
      <c r="AH86" s="42">
        <f>SUM('Ordering Form'!AC61)</f>
        <v>0</v>
      </c>
    </row>
    <row r="87" spans="2:34" ht="15" hidden="1" x14ac:dyDescent="0.2">
      <c r="B87" s="52">
        <f t="shared" si="5"/>
        <v>45936</v>
      </c>
      <c r="C87" s="42">
        <f>COUNTA('Ordering Form'!$C62:$AE62)</f>
        <v>0</v>
      </c>
      <c r="D87" s="42">
        <f t="shared" si="4"/>
        <v>0</v>
      </c>
      <c r="E87" s="42" cm="1">
        <f t="array" ref="E87">_xlfn.IFS(C87&gt;3,2,C87=0,0,C87&lt;=3,1)</f>
        <v>0</v>
      </c>
      <c r="F87" s="42">
        <f>SUM('Ordering Form'!C62)</f>
        <v>0</v>
      </c>
      <c r="G87" s="42">
        <f>SUM('Ordering Form'!F62)</f>
        <v>0</v>
      </c>
      <c r="H87" s="42">
        <f>SUM('Ordering Form'!F59)</f>
        <v>0</v>
      </c>
      <c r="I87" s="42">
        <f>SUM('Ordering Form'!L62)</f>
        <v>0</v>
      </c>
      <c r="J87" s="42">
        <f>SUM('Ordering Form'!O62)</f>
        <v>0</v>
      </c>
      <c r="K87" s="42">
        <f>SUM('Ordering Form'!R62)</f>
        <v>0</v>
      </c>
      <c r="L87" s="42">
        <f>SUM('Ordering Form'!M62)</f>
        <v>0</v>
      </c>
      <c r="M87" s="42">
        <f>SUM('Ordering Form'!S62)</f>
        <v>0</v>
      </c>
      <c r="N87" s="42">
        <f>SUM('Ordering Form'!T62)</f>
        <v>0</v>
      </c>
      <c r="O87" s="42">
        <f>SUM('Ordering Form'!J62)</f>
        <v>0</v>
      </c>
      <c r="P87" s="42">
        <f>SUM('Ordering Form'!K62)</f>
        <v>0</v>
      </c>
      <c r="Q87" s="42">
        <f>SUM('Ordering Form'!N62)</f>
        <v>0</v>
      </c>
      <c r="R87" s="42">
        <f>SUM('Ordering Form'!V62)</f>
        <v>0</v>
      </c>
      <c r="S87" s="42">
        <f>SUM('Ordering Form'!AA62)</f>
        <v>0</v>
      </c>
      <c r="T87" s="42">
        <f>SUM('Ordering Form'!W62)</f>
        <v>0</v>
      </c>
      <c r="U87" s="42">
        <f>SUM('Ordering Form'!AB62)</f>
        <v>0</v>
      </c>
      <c r="V87" s="42">
        <f>SUM('Ordering Form'!Y62)</f>
        <v>0</v>
      </c>
      <c r="W87" s="42">
        <f>SUM('Ordering Form'!X62)</f>
        <v>0</v>
      </c>
      <c r="X87" s="42">
        <f>SUM('Ordering Form'!P62)</f>
        <v>0</v>
      </c>
      <c r="Y87" s="42">
        <f>SUM('Ordering Form'!Q62)</f>
        <v>0</v>
      </c>
      <c r="Z87" s="42">
        <f>SUM('Ordering Form'!D62)</f>
        <v>0</v>
      </c>
      <c r="AA87" s="42">
        <f>SUM('Ordering Form'!E62)</f>
        <v>0</v>
      </c>
      <c r="AB87" s="42">
        <f>SUM('Ordering Form'!G62)</f>
        <v>0</v>
      </c>
      <c r="AC87" s="42">
        <f>SUM('Ordering Form'!H62)</f>
        <v>0</v>
      </c>
      <c r="AD87" s="42">
        <f>SUM('Ordering Form'!I62)</f>
        <v>0</v>
      </c>
      <c r="AE87" s="42">
        <f>SUM('Ordering Form'!U62)</f>
        <v>0</v>
      </c>
      <c r="AF87" s="42">
        <f>SUM('Ordering Form'!Z62)</f>
        <v>0</v>
      </c>
      <c r="AG87" s="42">
        <f>SUM('Ordering Form'!AD62)</f>
        <v>0</v>
      </c>
      <c r="AH87" s="42">
        <f>SUM('Ordering Form'!AC62)</f>
        <v>0</v>
      </c>
    </row>
    <row r="88" spans="2:34" ht="15" hidden="1" x14ac:dyDescent="0.2">
      <c r="B88" s="52">
        <f t="shared" si="5"/>
        <v>45943</v>
      </c>
      <c r="C88" s="42">
        <f>COUNTA('Ordering Form'!$C63:$AE63)</f>
        <v>0</v>
      </c>
      <c r="D88" s="42">
        <f t="shared" si="4"/>
        <v>0</v>
      </c>
      <c r="E88" s="42" cm="1">
        <f t="array" ref="E88">_xlfn.IFS(C88&gt;3,2,C88=0,0,C88&lt;=3,1)</f>
        <v>0</v>
      </c>
      <c r="F88" s="42">
        <f>SUM('Ordering Form'!C63)</f>
        <v>0</v>
      </c>
      <c r="G88" s="42">
        <f>SUM('Ordering Form'!F63)</f>
        <v>0</v>
      </c>
      <c r="H88" s="42">
        <f>SUM('Ordering Form'!F60)</f>
        <v>0</v>
      </c>
      <c r="I88" s="42">
        <f>SUM('Ordering Form'!L63)</f>
        <v>0</v>
      </c>
      <c r="J88" s="42">
        <f>SUM('Ordering Form'!O63)</f>
        <v>0</v>
      </c>
      <c r="K88" s="42">
        <f>SUM('Ordering Form'!R63)</f>
        <v>0</v>
      </c>
      <c r="L88" s="42">
        <f>SUM('Ordering Form'!M63)</f>
        <v>0</v>
      </c>
      <c r="M88" s="42">
        <f>SUM('Ordering Form'!S63)</f>
        <v>0</v>
      </c>
      <c r="N88" s="42">
        <f>SUM('Ordering Form'!T63)</f>
        <v>0</v>
      </c>
      <c r="O88" s="42">
        <f>SUM('Ordering Form'!J63)</f>
        <v>0</v>
      </c>
      <c r="P88" s="42">
        <f>SUM('Ordering Form'!K63)</f>
        <v>0</v>
      </c>
      <c r="Q88" s="42">
        <f>SUM('Ordering Form'!N63)</f>
        <v>0</v>
      </c>
      <c r="R88" s="42">
        <f>SUM('Ordering Form'!V63)</f>
        <v>0</v>
      </c>
      <c r="S88" s="42">
        <f>SUM('Ordering Form'!AA63)</f>
        <v>0</v>
      </c>
      <c r="T88" s="42">
        <f>SUM('Ordering Form'!W63)</f>
        <v>0</v>
      </c>
      <c r="U88" s="42">
        <f>SUM('Ordering Form'!AB63)</f>
        <v>0</v>
      </c>
      <c r="V88" s="42">
        <f>SUM('Ordering Form'!Y63)</f>
        <v>0</v>
      </c>
      <c r="W88" s="42">
        <f>SUM('Ordering Form'!X63)</f>
        <v>0</v>
      </c>
      <c r="X88" s="42">
        <f>SUM('Ordering Form'!P63)</f>
        <v>0</v>
      </c>
      <c r="Y88" s="42">
        <f>SUM('Ordering Form'!Q63)</f>
        <v>0</v>
      </c>
      <c r="Z88" s="42">
        <f>SUM('Ordering Form'!D63)</f>
        <v>0</v>
      </c>
      <c r="AA88" s="42">
        <f>SUM('Ordering Form'!E63)</f>
        <v>0</v>
      </c>
      <c r="AB88" s="42">
        <f>SUM('Ordering Form'!G63)</f>
        <v>0</v>
      </c>
      <c r="AC88" s="42">
        <f>SUM('Ordering Form'!H63)</f>
        <v>0</v>
      </c>
      <c r="AD88" s="42">
        <f>SUM('Ordering Form'!I63)</f>
        <v>0</v>
      </c>
      <c r="AE88" s="42">
        <f>SUM('Ordering Form'!U63)</f>
        <v>0</v>
      </c>
      <c r="AF88" s="42">
        <f>SUM('Ordering Form'!Z63)</f>
        <v>0</v>
      </c>
      <c r="AG88" s="42">
        <f>SUM('Ordering Form'!AD63)</f>
        <v>0</v>
      </c>
      <c r="AH88" s="42">
        <f>SUM('Ordering Form'!AC63)</f>
        <v>0</v>
      </c>
    </row>
    <row r="89" spans="2:34" ht="15" hidden="1" x14ac:dyDescent="0.2">
      <c r="B89" s="52">
        <f t="shared" si="5"/>
        <v>45950</v>
      </c>
      <c r="C89" s="42">
        <f>COUNTA('Ordering Form'!$C64:$AE64)</f>
        <v>0</v>
      </c>
      <c r="D89" s="42">
        <f t="shared" si="4"/>
        <v>0</v>
      </c>
      <c r="E89" s="42" cm="1">
        <f t="array" ref="E89">_xlfn.IFS(C89&gt;3,2,C89=0,0,C89&lt;=3,1)</f>
        <v>0</v>
      </c>
      <c r="F89" s="42">
        <f>SUM('Ordering Form'!C64)</f>
        <v>0</v>
      </c>
      <c r="G89" s="42">
        <f>SUM('Ordering Form'!F64)</f>
        <v>0</v>
      </c>
      <c r="H89" s="42">
        <f>SUM('Ordering Form'!F61)</f>
        <v>0</v>
      </c>
      <c r="I89" s="42">
        <f>SUM('Ordering Form'!L64)</f>
        <v>0</v>
      </c>
      <c r="J89" s="42">
        <f>SUM('Ordering Form'!O64)</f>
        <v>0</v>
      </c>
      <c r="K89" s="42">
        <f>SUM('Ordering Form'!R64)</f>
        <v>0</v>
      </c>
      <c r="L89" s="42">
        <f>SUM('Ordering Form'!M64)</f>
        <v>0</v>
      </c>
      <c r="M89" s="42">
        <f>SUM('Ordering Form'!S64)</f>
        <v>0</v>
      </c>
      <c r="N89" s="42">
        <f>SUM('Ordering Form'!T64)</f>
        <v>0</v>
      </c>
      <c r="O89" s="42">
        <f>SUM('Ordering Form'!J64)</f>
        <v>0</v>
      </c>
      <c r="P89" s="42">
        <f>SUM('Ordering Form'!K64)</f>
        <v>0</v>
      </c>
      <c r="Q89" s="42">
        <f>SUM('Ordering Form'!N64)</f>
        <v>0</v>
      </c>
      <c r="R89" s="42">
        <f>SUM('Ordering Form'!V64)</f>
        <v>0</v>
      </c>
      <c r="S89" s="42">
        <f>SUM('Ordering Form'!AA64)</f>
        <v>0</v>
      </c>
      <c r="T89" s="42">
        <f>SUM('Ordering Form'!W64)</f>
        <v>0</v>
      </c>
      <c r="U89" s="42">
        <f>SUM('Ordering Form'!AB64)</f>
        <v>0</v>
      </c>
      <c r="V89" s="42">
        <f>SUM('Ordering Form'!Y64)</f>
        <v>0</v>
      </c>
      <c r="W89" s="42">
        <f>SUM('Ordering Form'!X64)</f>
        <v>0</v>
      </c>
      <c r="X89" s="42">
        <f>SUM('Ordering Form'!P64)</f>
        <v>0</v>
      </c>
      <c r="Y89" s="42">
        <f>SUM('Ordering Form'!Q64)</f>
        <v>0</v>
      </c>
      <c r="Z89" s="42">
        <f>SUM('Ordering Form'!D64)</f>
        <v>0</v>
      </c>
      <c r="AA89" s="42">
        <f>SUM('Ordering Form'!E64)</f>
        <v>0</v>
      </c>
      <c r="AB89" s="42">
        <f>SUM('Ordering Form'!G64)</f>
        <v>0</v>
      </c>
      <c r="AC89" s="42">
        <f>SUM('Ordering Form'!H64)</f>
        <v>0</v>
      </c>
      <c r="AD89" s="42">
        <f>SUM('Ordering Form'!I64)</f>
        <v>0</v>
      </c>
      <c r="AE89" s="42">
        <f>SUM('Ordering Form'!U64)</f>
        <v>0</v>
      </c>
      <c r="AF89" s="42">
        <f>SUM('Ordering Form'!Z64)</f>
        <v>0</v>
      </c>
      <c r="AG89" s="42">
        <f>SUM('Ordering Form'!AD64)</f>
        <v>0</v>
      </c>
      <c r="AH89" s="42">
        <f>SUM('Ordering Form'!AC64)</f>
        <v>0</v>
      </c>
    </row>
    <row r="90" spans="2:34" ht="15" hidden="1" x14ac:dyDescent="0.2">
      <c r="B90" s="52">
        <f t="shared" si="5"/>
        <v>45957</v>
      </c>
      <c r="C90" s="42">
        <f>COUNTA('Ordering Form'!$C65:$AE65)</f>
        <v>0</v>
      </c>
      <c r="D90" s="42">
        <f t="shared" si="4"/>
        <v>0</v>
      </c>
      <c r="E90" s="42" cm="1">
        <f t="array" ref="E90">_xlfn.IFS(C90&gt;3,2,C90=0,0,C90&lt;=3,1)</f>
        <v>0</v>
      </c>
      <c r="F90" s="42">
        <f>SUM('Ordering Form'!C65)</f>
        <v>0</v>
      </c>
      <c r="G90" s="42">
        <f>SUM('Ordering Form'!F65)</f>
        <v>0</v>
      </c>
      <c r="H90" s="42">
        <f>SUM('Ordering Form'!F62)</f>
        <v>0</v>
      </c>
      <c r="I90" s="42">
        <f>SUM('Ordering Form'!L65)</f>
        <v>0</v>
      </c>
      <c r="J90" s="42">
        <f>SUM('Ordering Form'!O65)</f>
        <v>0</v>
      </c>
      <c r="K90" s="42">
        <f>SUM('Ordering Form'!R65)</f>
        <v>0</v>
      </c>
      <c r="L90" s="42">
        <f>SUM('Ordering Form'!M65)</f>
        <v>0</v>
      </c>
      <c r="M90" s="42">
        <f>SUM('Ordering Form'!S65)</f>
        <v>0</v>
      </c>
      <c r="N90" s="42">
        <f>SUM('Ordering Form'!T65)</f>
        <v>0</v>
      </c>
      <c r="O90" s="42">
        <f>SUM('Ordering Form'!J65)</f>
        <v>0</v>
      </c>
      <c r="P90" s="42">
        <f>SUM('Ordering Form'!K65)</f>
        <v>0</v>
      </c>
      <c r="Q90" s="42">
        <f>SUM('Ordering Form'!N65)</f>
        <v>0</v>
      </c>
      <c r="R90" s="42">
        <f>SUM('Ordering Form'!V65)</f>
        <v>0</v>
      </c>
      <c r="S90" s="42">
        <f>SUM('Ordering Form'!AA65)</f>
        <v>0</v>
      </c>
      <c r="T90" s="42">
        <f>SUM('Ordering Form'!W65)</f>
        <v>0</v>
      </c>
      <c r="U90" s="42">
        <f>SUM('Ordering Form'!AB65)</f>
        <v>0</v>
      </c>
      <c r="V90" s="42">
        <f>SUM('Ordering Form'!Y65)</f>
        <v>0</v>
      </c>
      <c r="W90" s="42">
        <f>SUM('Ordering Form'!X65)</f>
        <v>0</v>
      </c>
      <c r="X90" s="42">
        <f>SUM('Ordering Form'!P65)</f>
        <v>0</v>
      </c>
      <c r="Y90" s="42">
        <f>SUM('Ordering Form'!Q65)</f>
        <v>0</v>
      </c>
      <c r="Z90" s="42">
        <f>SUM('Ordering Form'!D65)</f>
        <v>0</v>
      </c>
      <c r="AA90" s="42">
        <f>SUM('Ordering Form'!E65)</f>
        <v>0</v>
      </c>
      <c r="AB90" s="42">
        <f>SUM('Ordering Form'!G65)</f>
        <v>0</v>
      </c>
      <c r="AC90" s="42">
        <f>SUM('Ordering Form'!H65)</f>
        <v>0</v>
      </c>
      <c r="AD90" s="42">
        <f>SUM('Ordering Form'!I65)</f>
        <v>0</v>
      </c>
      <c r="AE90" s="42">
        <f>SUM('Ordering Form'!U65)</f>
        <v>0</v>
      </c>
      <c r="AF90" s="42">
        <f>SUM('Ordering Form'!Z65)</f>
        <v>0</v>
      </c>
      <c r="AG90" s="42">
        <f>SUM('Ordering Form'!AD65)</f>
        <v>0</v>
      </c>
      <c r="AH90" s="42">
        <f>SUM('Ordering Form'!AC65)</f>
        <v>0</v>
      </c>
    </row>
    <row r="91" spans="2:34" ht="15" hidden="1" x14ac:dyDescent="0.2">
      <c r="B91" s="52">
        <f t="shared" si="5"/>
        <v>45964</v>
      </c>
      <c r="C91" s="42">
        <f>COUNTA('Ordering Form'!$C66:$AE66)</f>
        <v>0</v>
      </c>
      <c r="D91" s="42">
        <f t="shared" si="4"/>
        <v>0</v>
      </c>
      <c r="E91" s="42" cm="1">
        <f t="array" ref="E91">_xlfn.IFS(C91&gt;3,2,C91=0,0,C91&lt;=3,1)</f>
        <v>0</v>
      </c>
      <c r="F91" s="42">
        <f>SUM('Ordering Form'!C66)</f>
        <v>0</v>
      </c>
      <c r="G91" s="42">
        <f>SUM('Ordering Form'!F66)</f>
        <v>0</v>
      </c>
      <c r="H91" s="42">
        <f>SUM('Ordering Form'!F63)</f>
        <v>0</v>
      </c>
      <c r="I91" s="42">
        <f>SUM('Ordering Form'!L66)</f>
        <v>0</v>
      </c>
      <c r="J91" s="42">
        <f>SUM('Ordering Form'!O66)</f>
        <v>0</v>
      </c>
      <c r="K91" s="42">
        <f>SUM('Ordering Form'!R66)</f>
        <v>0</v>
      </c>
      <c r="L91" s="42">
        <f>SUM('Ordering Form'!M66)</f>
        <v>0</v>
      </c>
      <c r="M91" s="42">
        <f>SUM('Ordering Form'!S66)</f>
        <v>0</v>
      </c>
      <c r="N91" s="42">
        <f>SUM('Ordering Form'!T66)</f>
        <v>0</v>
      </c>
      <c r="O91" s="42">
        <f>SUM('Ordering Form'!J66)</f>
        <v>0</v>
      </c>
      <c r="P91" s="42">
        <f>SUM('Ordering Form'!K66)</f>
        <v>0</v>
      </c>
      <c r="Q91" s="42">
        <f>SUM('Ordering Form'!N66)</f>
        <v>0</v>
      </c>
      <c r="R91" s="42">
        <f>SUM('Ordering Form'!V66)</f>
        <v>0</v>
      </c>
      <c r="S91" s="42">
        <f>SUM('Ordering Form'!AA66)</f>
        <v>0</v>
      </c>
      <c r="T91" s="42">
        <f>SUM('Ordering Form'!W66)</f>
        <v>0</v>
      </c>
      <c r="U91" s="42">
        <f>SUM('Ordering Form'!AB66)</f>
        <v>0</v>
      </c>
      <c r="V91" s="42">
        <f>SUM('Ordering Form'!Y66)</f>
        <v>0</v>
      </c>
      <c r="W91" s="42">
        <f>SUM('Ordering Form'!X66)</f>
        <v>0</v>
      </c>
      <c r="X91" s="42">
        <f>SUM('Ordering Form'!P66)</f>
        <v>0</v>
      </c>
      <c r="Y91" s="42">
        <f>SUM('Ordering Form'!Q66)</f>
        <v>0</v>
      </c>
      <c r="Z91" s="42">
        <f>SUM('Ordering Form'!D66)</f>
        <v>0</v>
      </c>
      <c r="AA91" s="42">
        <f>SUM('Ordering Form'!E66)</f>
        <v>0</v>
      </c>
      <c r="AB91" s="42">
        <f>SUM('Ordering Form'!G66)</f>
        <v>0</v>
      </c>
      <c r="AC91" s="42">
        <f>SUM('Ordering Form'!H66)</f>
        <v>0</v>
      </c>
      <c r="AD91" s="42">
        <f>SUM('Ordering Form'!I66)</f>
        <v>0</v>
      </c>
      <c r="AE91" s="42">
        <f>SUM('Ordering Form'!U66)</f>
        <v>0</v>
      </c>
      <c r="AF91" s="42">
        <f>SUM('Ordering Form'!Z66)</f>
        <v>0</v>
      </c>
      <c r="AG91" s="42">
        <f>SUM('Ordering Form'!AD66)</f>
        <v>0</v>
      </c>
      <c r="AH91" s="42">
        <f>SUM('Ordering Form'!AC66)</f>
        <v>0</v>
      </c>
    </row>
    <row r="92" spans="2:34" ht="15" hidden="1" x14ac:dyDescent="0.2">
      <c r="B92" s="52">
        <f t="shared" si="5"/>
        <v>45971</v>
      </c>
      <c r="C92" s="42">
        <f>COUNTA('Ordering Form'!$C67:$AE67)</f>
        <v>0</v>
      </c>
      <c r="D92" s="42">
        <f t="shared" si="4"/>
        <v>0</v>
      </c>
      <c r="E92" s="42" cm="1">
        <f t="array" ref="E92">_xlfn.IFS(C92&gt;3,2,C92=0,0,C92&lt;=3,1)</f>
        <v>0</v>
      </c>
      <c r="F92" s="42">
        <f>SUM('Ordering Form'!C67)</f>
        <v>0</v>
      </c>
      <c r="G92" s="42">
        <f>SUM('Ordering Form'!F67)</f>
        <v>0</v>
      </c>
      <c r="H92" s="42">
        <f>SUM('Ordering Form'!F64)</f>
        <v>0</v>
      </c>
      <c r="I92" s="42">
        <f>SUM('Ordering Form'!L67)</f>
        <v>0</v>
      </c>
      <c r="J92" s="42">
        <f>SUM('Ordering Form'!O67)</f>
        <v>0</v>
      </c>
      <c r="K92" s="42">
        <f>SUM('Ordering Form'!R67)</f>
        <v>0</v>
      </c>
      <c r="L92" s="42">
        <f>SUM('Ordering Form'!M67)</f>
        <v>0</v>
      </c>
      <c r="M92" s="42">
        <f>SUM('Ordering Form'!S67)</f>
        <v>0</v>
      </c>
      <c r="N92" s="42">
        <f>SUM('Ordering Form'!T67)</f>
        <v>0</v>
      </c>
      <c r="O92" s="42">
        <f>SUM('Ordering Form'!J67)</f>
        <v>0</v>
      </c>
      <c r="P92" s="42">
        <f>SUM('Ordering Form'!K67)</f>
        <v>0</v>
      </c>
      <c r="Q92" s="42">
        <f>SUM('Ordering Form'!N67)</f>
        <v>0</v>
      </c>
      <c r="R92" s="42">
        <f>SUM('Ordering Form'!V67)</f>
        <v>0</v>
      </c>
      <c r="S92" s="42">
        <f>SUM('Ordering Form'!AA67)</f>
        <v>0</v>
      </c>
      <c r="T92" s="42">
        <f>SUM('Ordering Form'!W67)</f>
        <v>0</v>
      </c>
      <c r="U92" s="42">
        <f>SUM('Ordering Form'!AB67)</f>
        <v>0</v>
      </c>
      <c r="V92" s="42">
        <f>SUM('Ordering Form'!Y67)</f>
        <v>0</v>
      </c>
      <c r="W92" s="42">
        <f>SUM('Ordering Form'!X67)</f>
        <v>0</v>
      </c>
      <c r="X92" s="42">
        <f>SUM('Ordering Form'!P67)</f>
        <v>0</v>
      </c>
      <c r="Y92" s="42">
        <f>SUM('Ordering Form'!Q67)</f>
        <v>0</v>
      </c>
      <c r="Z92" s="42">
        <f>SUM('Ordering Form'!D67)</f>
        <v>0</v>
      </c>
      <c r="AA92" s="42">
        <f>SUM('Ordering Form'!E67)</f>
        <v>0</v>
      </c>
      <c r="AB92" s="42">
        <f>SUM('Ordering Form'!G67)</f>
        <v>0</v>
      </c>
      <c r="AC92" s="42">
        <f>SUM('Ordering Form'!H67)</f>
        <v>0</v>
      </c>
      <c r="AD92" s="42">
        <f>SUM('Ordering Form'!I67)</f>
        <v>0</v>
      </c>
      <c r="AE92" s="42">
        <f>SUM('Ordering Form'!U67)</f>
        <v>0</v>
      </c>
      <c r="AF92" s="42">
        <f>SUM('Ordering Form'!Z67)</f>
        <v>0</v>
      </c>
      <c r="AG92" s="42">
        <f>SUM('Ordering Form'!AD67)</f>
        <v>0</v>
      </c>
      <c r="AH92" s="42">
        <f>SUM('Ordering Form'!AC67)</f>
        <v>0</v>
      </c>
    </row>
    <row r="93" spans="2:34" ht="15" hidden="1" x14ac:dyDescent="0.2">
      <c r="B93" s="52">
        <f t="shared" si="5"/>
        <v>45978</v>
      </c>
      <c r="C93" s="42">
        <f>COUNTA('Ordering Form'!$C68:$AE68)</f>
        <v>0</v>
      </c>
      <c r="D93" s="42">
        <f t="shared" si="4"/>
        <v>0</v>
      </c>
      <c r="E93" s="42" cm="1">
        <f t="array" ref="E93">_xlfn.IFS(C93&gt;3,2,C93=0,0,C93&lt;=3,1)</f>
        <v>0</v>
      </c>
      <c r="F93" s="42">
        <f>SUM('Ordering Form'!C68)</f>
        <v>0</v>
      </c>
      <c r="G93" s="42">
        <f>SUM('Ordering Form'!F68)</f>
        <v>0</v>
      </c>
      <c r="H93" s="42">
        <f>SUM('Ordering Form'!F65)</f>
        <v>0</v>
      </c>
      <c r="I93" s="42">
        <f>SUM('Ordering Form'!L68)</f>
        <v>0</v>
      </c>
      <c r="J93" s="42">
        <f>SUM('Ordering Form'!O68)</f>
        <v>0</v>
      </c>
      <c r="K93" s="42">
        <f>SUM('Ordering Form'!R68)</f>
        <v>0</v>
      </c>
      <c r="L93" s="42">
        <f>SUM('Ordering Form'!M68)</f>
        <v>0</v>
      </c>
      <c r="M93" s="42">
        <f>SUM('Ordering Form'!S68)</f>
        <v>0</v>
      </c>
      <c r="N93" s="42">
        <f>SUM('Ordering Form'!T68)</f>
        <v>0</v>
      </c>
      <c r="O93" s="42">
        <f>SUM('Ordering Form'!J68)</f>
        <v>0</v>
      </c>
      <c r="P93" s="42">
        <f>SUM('Ordering Form'!K68)</f>
        <v>0</v>
      </c>
      <c r="Q93" s="42">
        <f>SUM('Ordering Form'!N68)</f>
        <v>0</v>
      </c>
      <c r="R93" s="42">
        <f>SUM('Ordering Form'!V68)</f>
        <v>0</v>
      </c>
      <c r="S93" s="42">
        <f>SUM('Ordering Form'!AA68)</f>
        <v>0</v>
      </c>
      <c r="T93" s="42">
        <f>SUM('Ordering Form'!W68)</f>
        <v>0</v>
      </c>
      <c r="U93" s="42">
        <f>SUM('Ordering Form'!AB68)</f>
        <v>0</v>
      </c>
      <c r="V93" s="42">
        <f>SUM('Ordering Form'!Y68)</f>
        <v>0</v>
      </c>
      <c r="W93" s="42">
        <f>SUM('Ordering Form'!X68)</f>
        <v>0</v>
      </c>
      <c r="X93" s="42">
        <f>SUM('Ordering Form'!P68)</f>
        <v>0</v>
      </c>
      <c r="Y93" s="42">
        <f>SUM('Ordering Form'!Q68)</f>
        <v>0</v>
      </c>
      <c r="Z93" s="42">
        <f>SUM('Ordering Form'!D68)</f>
        <v>0</v>
      </c>
      <c r="AA93" s="42">
        <f>SUM('Ordering Form'!E68)</f>
        <v>0</v>
      </c>
      <c r="AB93" s="42">
        <f>SUM('Ordering Form'!G68)</f>
        <v>0</v>
      </c>
      <c r="AC93" s="42">
        <f>SUM('Ordering Form'!H68)</f>
        <v>0</v>
      </c>
      <c r="AD93" s="42">
        <f>SUM('Ordering Form'!I68)</f>
        <v>0</v>
      </c>
      <c r="AE93" s="42">
        <f>SUM('Ordering Form'!U68)</f>
        <v>0</v>
      </c>
      <c r="AF93" s="42">
        <f>SUM('Ordering Form'!Z68)</f>
        <v>0</v>
      </c>
      <c r="AG93" s="42">
        <f>SUM('Ordering Form'!AD68)</f>
        <v>0</v>
      </c>
      <c r="AH93" s="42">
        <f>SUM('Ordering Form'!AC68)</f>
        <v>0</v>
      </c>
    </row>
    <row r="94" spans="2:34" ht="15" hidden="1" x14ac:dyDescent="0.2">
      <c r="B94" s="52">
        <f t="shared" si="5"/>
        <v>45985</v>
      </c>
      <c r="C94" s="42">
        <f>COUNTA('Ordering Form'!$C69:$AE69)</f>
        <v>0</v>
      </c>
      <c r="D94" s="42">
        <f t="shared" si="4"/>
        <v>0</v>
      </c>
      <c r="E94" s="42" cm="1">
        <f t="array" ref="E94">_xlfn.IFS(C94&gt;3,2,C94=0,0,C94&lt;=3,1)</f>
        <v>0</v>
      </c>
      <c r="F94" s="42">
        <f>SUM('Ordering Form'!C69)</f>
        <v>0</v>
      </c>
      <c r="G94" s="42">
        <f>SUM('Ordering Form'!F69)</f>
        <v>0</v>
      </c>
      <c r="H94" s="42">
        <f>SUM('Ordering Form'!F66)</f>
        <v>0</v>
      </c>
      <c r="I94" s="42">
        <f>SUM('Ordering Form'!L69)</f>
        <v>0</v>
      </c>
      <c r="J94" s="42">
        <f>SUM('Ordering Form'!O69)</f>
        <v>0</v>
      </c>
      <c r="K94" s="42">
        <f>SUM('Ordering Form'!R69)</f>
        <v>0</v>
      </c>
      <c r="L94" s="42">
        <f>SUM('Ordering Form'!M69)</f>
        <v>0</v>
      </c>
      <c r="M94" s="42">
        <f>SUM('Ordering Form'!S69)</f>
        <v>0</v>
      </c>
      <c r="N94" s="42">
        <f>SUM('Ordering Form'!T69)</f>
        <v>0</v>
      </c>
      <c r="O94" s="42">
        <f>SUM('Ordering Form'!J69)</f>
        <v>0</v>
      </c>
      <c r="P94" s="42">
        <f>SUM('Ordering Form'!K69)</f>
        <v>0</v>
      </c>
      <c r="Q94" s="42">
        <f>SUM('Ordering Form'!N69)</f>
        <v>0</v>
      </c>
      <c r="R94" s="42">
        <f>SUM('Ordering Form'!V69)</f>
        <v>0</v>
      </c>
      <c r="S94" s="42">
        <f>SUM('Ordering Form'!AA69)</f>
        <v>0</v>
      </c>
      <c r="T94" s="42">
        <f>SUM('Ordering Form'!W69)</f>
        <v>0</v>
      </c>
      <c r="U94" s="42">
        <f>SUM('Ordering Form'!AB69)</f>
        <v>0</v>
      </c>
      <c r="V94" s="42">
        <f>SUM('Ordering Form'!Y69)</f>
        <v>0</v>
      </c>
      <c r="W94" s="42">
        <f>SUM('Ordering Form'!X69)</f>
        <v>0</v>
      </c>
      <c r="X94" s="42">
        <f>SUM('Ordering Form'!P69)</f>
        <v>0</v>
      </c>
      <c r="Y94" s="42">
        <f>SUM('Ordering Form'!Q69)</f>
        <v>0</v>
      </c>
      <c r="Z94" s="42">
        <f>SUM('Ordering Form'!D69)</f>
        <v>0</v>
      </c>
      <c r="AA94" s="42">
        <f>SUM('Ordering Form'!E69)</f>
        <v>0</v>
      </c>
      <c r="AB94" s="42">
        <f>SUM('Ordering Form'!G69)</f>
        <v>0</v>
      </c>
      <c r="AC94" s="42">
        <f>SUM('Ordering Form'!H69)</f>
        <v>0</v>
      </c>
      <c r="AD94" s="42">
        <f>SUM('Ordering Form'!I69)</f>
        <v>0</v>
      </c>
      <c r="AE94" s="42">
        <f>SUM('Ordering Form'!U69)</f>
        <v>0</v>
      </c>
      <c r="AF94" s="42">
        <f>SUM('Ordering Form'!Z69)</f>
        <v>0</v>
      </c>
      <c r="AG94" s="42">
        <f>SUM('Ordering Form'!AD69)</f>
        <v>0</v>
      </c>
      <c r="AH94" s="42">
        <f>SUM('Ordering Form'!AC69)</f>
        <v>0</v>
      </c>
    </row>
    <row r="95" spans="2:34" ht="15" hidden="1" x14ac:dyDescent="0.2">
      <c r="B95" s="52">
        <f t="shared" si="5"/>
        <v>45992</v>
      </c>
      <c r="C95" s="42">
        <f>COUNTA('Ordering Form'!$C70:$AE70)</f>
        <v>0</v>
      </c>
      <c r="D95" s="42">
        <f t="shared" si="4"/>
        <v>0</v>
      </c>
      <c r="E95" s="42" cm="1">
        <f t="array" ref="E95">_xlfn.IFS(C95&gt;3,2,C95=0,0,C95&lt;=3,1)</f>
        <v>0</v>
      </c>
      <c r="F95" s="42">
        <f>SUM('Ordering Form'!C70)</f>
        <v>0</v>
      </c>
      <c r="G95" s="42">
        <f>SUM('Ordering Form'!F70)</f>
        <v>0</v>
      </c>
      <c r="H95" s="42">
        <f>SUM('Ordering Form'!F67)</f>
        <v>0</v>
      </c>
      <c r="I95" s="42">
        <f>SUM('Ordering Form'!L70)</f>
        <v>0</v>
      </c>
      <c r="J95" s="42">
        <f>SUM('Ordering Form'!O70)</f>
        <v>0</v>
      </c>
      <c r="K95" s="42">
        <f>SUM('Ordering Form'!R70)</f>
        <v>0</v>
      </c>
      <c r="L95" s="42">
        <f>SUM('Ordering Form'!M70)</f>
        <v>0</v>
      </c>
      <c r="M95" s="42">
        <f>SUM('Ordering Form'!S70)</f>
        <v>0</v>
      </c>
      <c r="N95" s="42">
        <f>SUM('Ordering Form'!T70)</f>
        <v>0</v>
      </c>
      <c r="O95" s="42">
        <f>SUM('Ordering Form'!J70)</f>
        <v>0</v>
      </c>
      <c r="P95" s="42">
        <f>SUM('Ordering Form'!K70)</f>
        <v>0</v>
      </c>
      <c r="Q95" s="42">
        <f>SUM('Ordering Form'!N70)</f>
        <v>0</v>
      </c>
      <c r="R95" s="42">
        <f>SUM('Ordering Form'!V70)</f>
        <v>0</v>
      </c>
      <c r="S95" s="42">
        <f>SUM('Ordering Form'!AA70)</f>
        <v>0</v>
      </c>
      <c r="T95" s="42">
        <f>SUM('Ordering Form'!W70)</f>
        <v>0</v>
      </c>
      <c r="U95" s="42">
        <f>SUM('Ordering Form'!AB70)</f>
        <v>0</v>
      </c>
      <c r="V95" s="42">
        <f>SUM('Ordering Form'!Y70)</f>
        <v>0</v>
      </c>
      <c r="W95" s="42">
        <f>SUM('Ordering Form'!X70)</f>
        <v>0</v>
      </c>
      <c r="X95" s="42">
        <f>SUM('Ordering Form'!P70)</f>
        <v>0</v>
      </c>
      <c r="Y95" s="42">
        <f>SUM('Ordering Form'!Q70)</f>
        <v>0</v>
      </c>
      <c r="Z95" s="42">
        <f>SUM('Ordering Form'!D70)</f>
        <v>0</v>
      </c>
      <c r="AA95" s="42">
        <f>SUM('Ordering Form'!E70)</f>
        <v>0</v>
      </c>
      <c r="AB95" s="42">
        <f>SUM('Ordering Form'!G70)</f>
        <v>0</v>
      </c>
      <c r="AC95" s="42">
        <f>SUM('Ordering Form'!H70)</f>
        <v>0</v>
      </c>
      <c r="AD95" s="42">
        <f>SUM('Ordering Form'!I70)</f>
        <v>0</v>
      </c>
      <c r="AE95" s="42">
        <f>SUM('Ordering Form'!U70)</f>
        <v>0</v>
      </c>
      <c r="AF95" s="42">
        <f>SUM('Ordering Form'!Z70)</f>
        <v>0</v>
      </c>
      <c r="AG95" s="42">
        <f>SUM('Ordering Form'!AD70)</f>
        <v>0</v>
      </c>
      <c r="AH95" s="42">
        <f>SUM('Ordering Form'!AC70)</f>
        <v>0</v>
      </c>
    </row>
    <row r="96" spans="2:34" ht="15" hidden="1" x14ac:dyDescent="0.2">
      <c r="B96" s="52">
        <f t="shared" si="5"/>
        <v>45999</v>
      </c>
      <c r="C96" s="42">
        <f>COUNTA('Ordering Form'!$C71:$AE71)</f>
        <v>0</v>
      </c>
      <c r="D96" s="42">
        <f t="shared" si="4"/>
        <v>0</v>
      </c>
      <c r="E96" s="42" cm="1">
        <f t="array" ref="E96">_xlfn.IFS(C96&gt;3,2,C96=0,0,C96&lt;=3,1)</f>
        <v>0</v>
      </c>
      <c r="F96" s="42">
        <f>SUM('Ordering Form'!C71)</f>
        <v>0</v>
      </c>
      <c r="G96" s="42">
        <f>SUM('Ordering Form'!F71)</f>
        <v>0</v>
      </c>
      <c r="H96" s="42">
        <f>SUM('Ordering Form'!F68)</f>
        <v>0</v>
      </c>
      <c r="I96" s="42">
        <f>SUM('Ordering Form'!L71)</f>
        <v>0</v>
      </c>
      <c r="J96" s="42">
        <f>SUM('Ordering Form'!O71)</f>
        <v>0</v>
      </c>
      <c r="K96" s="42">
        <f>SUM('Ordering Form'!R71)</f>
        <v>0</v>
      </c>
      <c r="L96" s="42">
        <f>SUM('Ordering Form'!M71)</f>
        <v>0</v>
      </c>
      <c r="M96" s="42">
        <f>SUM('Ordering Form'!S71)</f>
        <v>0</v>
      </c>
      <c r="N96" s="42">
        <f>SUM('Ordering Form'!T71)</f>
        <v>0</v>
      </c>
      <c r="O96" s="42">
        <f>SUM('Ordering Form'!J71)</f>
        <v>0</v>
      </c>
      <c r="P96" s="42">
        <f>SUM('Ordering Form'!K71)</f>
        <v>0</v>
      </c>
      <c r="Q96" s="42">
        <f>SUM('Ordering Form'!N71)</f>
        <v>0</v>
      </c>
      <c r="R96" s="42">
        <f>SUM('Ordering Form'!V71)</f>
        <v>0</v>
      </c>
      <c r="S96" s="42">
        <f>SUM('Ordering Form'!AA71)</f>
        <v>0</v>
      </c>
      <c r="T96" s="42">
        <f>SUM('Ordering Form'!W71)</f>
        <v>0</v>
      </c>
      <c r="U96" s="42">
        <f>SUM('Ordering Form'!AB71)</f>
        <v>0</v>
      </c>
      <c r="V96" s="42">
        <f>SUM('Ordering Form'!Y71)</f>
        <v>0</v>
      </c>
      <c r="W96" s="42">
        <f>SUM('Ordering Form'!X71)</f>
        <v>0</v>
      </c>
      <c r="X96" s="42">
        <f>SUM('Ordering Form'!P71)</f>
        <v>0</v>
      </c>
      <c r="Y96" s="42">
        <f>SUM('Ordering Form'!Q71)</f>
        <v>0</v>
      </c>
      <c r="Z96" s="42">
        <f>SUM('Ordering Form'!D71)</f>
        <v>0</v>
      </c>
      <c r="AA96" s="42">
        <f>SUM('Ordering Form'!E71)</f>
        <v>0</v>
      </c>
      <c r="AB96" s="42">
        <f>SUM('Ordering Form'!G71)</f>
        <v>0</v>
      </c>
      <c r="AC96" s="42">
        <f>SUM('Ordering Form'!H71)</f>
        <v>0</v>
      </c>
      <c r="AD96" s="42">
        <f>SUM('Ordering Form'!I71)</f>
        <v>0</v>
      </c>
      <c r="AE96" s="42">
        <f>SUM('Ordering Form'!U71)</f>
        <v>0</v>
      </c>
      <c r="AF96" s="42">
        <f>SUM('Ordering Form'!Z71)</f>
        <v>0</v>
      </c>
      <c r="AG96" s="42">
        <f>SUM('Ordering Form'!AD71)</f>
        <v>0</v>
      </c>
      <c r="AH96" s="42">
        <f>SUM('Ordering Form'!AC71)</f>
        <v>0</v>
      </c>
    </row>
    <row r="97" spans="2:34" ht="15" hidden="1" x14ac:dyDescent="0.2">
      <c r="B97" s="52">
        <f t="shared" si="5"/>
        <v>46006</v>
      </c>
      <c r="C97" s="42">
        <f>COUNTA('Ordering Form'!$C72:$AE72)</f>
        <v>0</v>
      </c>
      <c r="D97" s="42">
        <f t="shared" si="4"/>
        <v>0</v>
      </c>
      <c r="E97" s="42" cm="1">
        <f t="array" ref="E97">_xlfn.IFS(C97&gt;3,2,C97=0,0,C97&lt;=3,1)</f>
        <v>0</v>
      </c>
      <c r="F97" s="42">
        <f>SUM('Ordering Form'!C72)</f>
        <v>0</v>
      </c>
      <c r="G97" s="42">
        <f>SUM('Ordering Form'!F72)</f>
        <v>0</v>
      </c>
      <c r="H97" s="42">
        <f>SUM('Ordering Form'!F69)</f>
        <v>0</v>
      </c>
      <c r="I97" s="42">
        <f>SUM('Ordering Form'!L72)</f>
        <v>0</v>
      </c>
      <c r="J97" s="42">
        <f>SUM('Ordering Form'!O72)</f>
        <v>0</v>
      </c>
      <c r="K97" s="42">
        <f>SUM('Ordering Form'!R72)</f>
        <v>0</v>
      </c>
      <c r="L97" s="42">
        <f>SUM('Ordering Form'!M72)</f>
        <v>0</v>
      </c>
      <c r="M97" s="42">
        <f>SUM('Ordering Form'!S72)</f>
        <v>0</v>
      </c>
      <c r="N97" s="42">
        <f>SUM('Ordering Form'!T72)</f>
        <v>0</v>
      </c>
      <c r="O97" s="42">
        <f>SUM('Ordering Form'!J72)</f>
        <v>0</v>
      </c>
      <c r="P97" s="42">
        <f>SUM('Ordering Form'!K72)</f>
        <v>0</v>
      </c>
      <c r="Q97" s="42">
        <f>SUM('Ordering Form'!N72)</f>
        <v>0</v>
      </c>
      <c r="R97" s="42">
        <f>SUM('Ordering Form'!V72)</f>
        <v>0</v>
      </c>
      <c r="S97" s="42">
        <f>SUM('Ordering Form'!AA72)</f>
        <v>0</v>
      </c>
      <c r="T97" s="42">
        <f>SUM('Ordering Form'!W72)</f>
        <v>0</v>
      </c>
      <c r="U97" s="42">
        <f>SUM('Ordering Form'!AB72)</f>
        <v>0</v>
      </c>
      <c r="V97" s="42">
        <f>SUM('Ordering Form'!Y72)</f>
        <v>0</v>
      </c>
      <c r="W97" s="42">
        <f>SUM('Ordering Form'!X72)</f>
        <v>0</v>
      </c>
      <c r="X97" s="42">
        <f>SUM('Ordering Form'!P72)</f>
        <v>0</v>
      </c>
      <c r="Y97" s="42">
        <f>SUM('Ordering Form'!Q72)</f>
        <v>0</v>
      </c>
      <c r="Z97" s="42">
        <f>SUM('Ordering Form'!D72)</f>
        <v>0</v>
      </c>
      <c r="AA97" s="42">
        <f>SUM('Ordering Form'!E72)</f>
        <v>0</v>
      </c>
      <c r="AB97" s="42">
        <f>SUM('Ordering Form'!G72)</f>
        <v>0</v>
      </c>
      <c r="AC97" s="42">
        <f>SUM('Ordering Form'!H72)</f>
        <v>0</v>
      </c>
      <c r="AD97" s="42">
        <f>SUM('Ordering Form'!I72)</f>
        <v>0</v>
      </c>
      <c r="AE97" s="42">
        <f>SUM('Ordering Form'!U72)</f>
        <v>0</v>
      </c>
      <c r="AF97" s="42">
        <f>SUM('Ordering Form'!Z72)</f>
        <v>0</v>
      </c>
      <c r="AG97" s="42">
        <f>SUM('Ordering Form'!AD72)</f>
        <v>0</v>
      </c>
      <c r="AH97" s="42">
        <f>SUM('Ordering Form'!AC72)</f>
        <v>0</v>
      </c>
    </row>
    <row r="98" spans="2:34" ht="15" hidden="1" x14ac:dyDescent="0.2">
      <c r="B98" s="52">
        <f t="shared" si="5"/>
        <v>46013</v>
      </c>
      <c r="C98" s="42">
        <f>COUNTA('Ordering Form'!$C73:$AE73)</f>
        <v>0</v>
      </c>
      <c r="D98" s="42">
        <f t="shared" si="4"/>
        <v>0</v>
      </c>
      <c r="E98" s="42" cm="1">
        <f t="array" ref="E98">_xlfn.IFS(C98&gt;3,2,C98=0,0,C98&lt;=3,1)</f>
        <v>0</v>
      </c>
      <c r="F98" s="42">
        <f>SUM('Ordering Form'!C73)</f>
        <v>0</v>
      </c>
      <c r="G98" s="42">
        <f>SUM('Ordering Form'!F73)</f>
        <v>0</v>
      </c>
      <c r="H98" s="42">
        <f>SUM('Ordering Form'!F70)</f>
        <v>0</v>
      </c>
      <c r="I98" s="42">
        <f>SUM('Ordering Form'!L73)</f>
        <v>0</v>
      </c>
      <c r="J98" s="42">
        <f>SUM('Ordering Form'!O73)</f>
        <v>0</v>
      </c>
      <c r="K98" s="42">
        <f>SUM('Ordering Form'!R73)</f>
        <v>0</v>
      </c>
      <c r="L98" s="42">
        <f>SUM('Ordering Form'!M73)</f>
        <v>0</v>
      </c>
      <c r="M98" s="42">
        <f>SUM('Ordering Form'!S73)</f>
        <v>0</v>
      </c>
      <c r="N98" s="42">
        <f>SUM('Ordering Form'!T73)</f>
        <v>0</v>
      </c>
      <c r="O98" s="42">
        <f>SUM('Ordering Form'!J73)</f>
        <v>0</v>
      </c>
      <c r="P98" s="42">
        <f>SUM('Ordering Form'!K73)</f>
        <v>0</v>
      </c>
      <c r="Q98" s="42">
        <f>SUM('Ordering Form'!N73)</f>
        <v>0</v>
      </c>
      <c r="R98" s="42">
        <f>SUM('Ordering Form'!V73)</f>
        <v>0</v>
      </c>
      <c r="S98" s="42">
        <f>SUM('Ordering Form'!AA73)</f>
        <v>0</v>
      </c>
      <c r="T98" s="42">
        <f>SUM('Ordering Form'!W73)</f>
        <v>0</v>
      </c>
      <c r="U98" s="42">
        <f>SUM('Ordering Form'!AB73)</f>
        <v>0</v>
      </c>
      <c r="V98" s="42">
        <f>SUM('Ordering Form'!Y73)</f>
        <v>0</v>
      </c>
      <c r="W98" s="42">
        <f>SUM('Ordering Form'!X73)</f>
        <v>0</v>
      </c>
      <c r="X98" s="42">
        <f>SUM('Ordering Form'!P73)</f>
        <v>0</v>
      </c>
      <c r="Y98" s="42">
        <f>SUM('Ordering Form'!Q73)</f>
        <v>0</v>
      </c>
      <c r="Z98" s="42">
        <f>SUM('Ordering Form'!D73)</f>
        <v>0</v>
      </c>
      <c r="AA98" s="42">
        <f>SUM('Ordering Form'!E73)</f>
        <v>0</v>
      </c>
      <c r="AB98" s="42">
        <f>SUM('Ordering Form'!G73)</f>
        <v>0</v>
      </c>
      <c r="AC98" s="42">
        <f>SUM('Ordering Form'!H73)</f>
        <v>0</v>
      </c>
      <c r="AD98" s="42">
        <f>SUM('Ordering Form'!I73)</f>
        <v>0</v>
      </c>
      <c r="AE98" s="42">
        <f>SUM('Ordering Form'!U73)</f>
        <v>0</v>
      </c>
      <c r="AF98" s="42">
        <f>SUM('Ordering Form'!Z73)</f>
        <v>0</v>
      </c>
      <c r="AG98" s="42">
        <f>SUM('Ordering Form'!AD73)</f>
        <v>0</v>
      </c>
      <c r="AH98" s="42">
        <f>SUM('Ordering Form'!AC73)</f>
        <v>0</v>
      </c>
    </row>
    <row r="99" spans="2:34" ht="15" hidden="1" x14ac:dyDescent="0.2">
      <c r="B99" s="52">
        <f t="shared" si="5"/>
        <v>46020</v>
      </c>
      <c r="C99" s="42">
        <f>COUNTA('Ordering Form'!$C74:$AE74)</f>
        <v>0</v>
      </c>
      <c r="D99" s="42">
        <f t="shared" si="4"/>
        <v>0</v>
      </c>
      <c r="E99" s="42" cm="1">
        <f t="array" ref="E99">_xlfn.IFS(C99&gt;3,2,C99=0,0,C99&lt;=3,1)</f>
        <v>0</v>
      </c>
      <c r="F99" s="42">
        <f>SUM('Ordering Form'!C74)</f>
        <v>0</v>
      </c>
      <c r="G99" s="42">
        <f>SUM('Ordering Form'!F74)</f>
        <v>0</v>
      </c>
      <c r="H99" s="42">
        <f>SUM('Ordering Form'!F71)</f>
        <v>0</v>
      </c>
      <c r="I99" s="42">
        <f>SUM('Ordering Form'!L74)</f>
        <v>0</v>
      </c>
      <c r="J99" s="42">
        <f>SUM('Ordering Form'!O74)</f>
        <v>0</v>
      </c>
      <c r="K99" s="42">
        <f>SUM('Ordering Form'!R74)</f>
        <v>0</v>
      </c>
      <c r="L99" s="42">
        <f>SUM('Ordering Form'!M74)</f>
        <v>0</v>
      </c>
      <c r="M99" s="42">
        <f>SUM('Ordering Form'!S74)</f>
        <v>0</v>
      </c>
      <c r="N99" s="42">
        <f>SUM('Ordering Form'!T74)</f>
        <v>0</v>
      </c>
      <c r="O99" s="42">
        <f>SUM('Ordering Form'!J74)</f>
        <v>0</v>
      </c>
      <c r="P99" s="42">
        <f>SUM('Ordering Form'!K74)</f>
        <v>0</v>
      </c>
      <c r="Q99" s="42">
        <f>SUM('Ordering Form'!N74)</f>
        <v>0</v>
      </c>
      <c r="R99" s="42">
        <f>SUM('Ordering Form'!V74)</f>
        <v>0</v>
      </c>
      <c r="S99" s="42">
        <f>SUM('Ordering Form'!AA74)</f>
        <v>0</v>
      </c>
      <c r="T99" s="42">
        <f>SUM('Ordering Form'!W74)</f>
        <v>0</v>
      </c>
      <c r="U99" s="42">
        <f>SUM('Ordering Form'!AB74)</f>
        <v>0</v>
      </c>
      <c r="V99" s="42">
        <f>SUM('Ordering Form'!Y74)</f>
        <v>0</v>
      </c>
      <c r="W99" s="42">
        <f>SUM('Ordering Form'!X74)</f>
        <v>0</v>
      </c>
      <c r="X99" s="42">
        <f>SUM('Ordering Form'!P74)</f>
        <v>0</v>
      </c>
      <c r="Y99" s="42">
        <f>SUM('Ordering Form'!Q74)</f>
        <v>0</v>
      </c>
      <c r="Z99" s="42">
        <f>SUM('Ordering Form'!D74)</f>
        <v>0</v>
      </c>
      <c r="AA99" s="42">
        <f>SUM('Ordering Form'!E74)</f>
        <v>0</v>
      </c>
      <c r="AB99" s="42">
        <f>SUM('Ordering Form'!G74)</f>
        <v>0</v>
      </c>
      <c r="AC99" s="42">
        <f>SUM('Ordering Form'!H74)</f>
        <v>0</v>
      </c>
      <c r="AD99" s="42">
        <f>SUM('Ordering Form'!I74)</f>
        <v>0</v>
      </c>
      <c r="AE99" s="42">
        <f>SUM('Ordering Form'!U74)</f>
        <v>0</v>
      </c>
      <c r="AF99" s="42">
        <f>SUM('Ordering Form'!Z74)</f>
        <v>0</v>
      </c>
      <c r="AG99" s="42">
        <f>SUM('Ordering Form'!AD74)</f>
        <v>0</v>
      </c>
      <c r="AH99" s="42">
        <f>SUM('Ordering Form'!AC74)</f>
        <v>0</v>
      </c>
    </row>
  </sheetData>
  <sheetProtection algorithmName="SHA-512" hashValue="xrReL6UkBuhdPpzbN/7AawOMDY0+DYZ/Q9dL0SEBg9rtSO4sD2SnMHV1lKIAucm9HdvNgY6BNurawFHG5cLAaw==" saltValue="PB6mEclqAOxjnHPDNS00xQ==" spinCount="100000" sheet="1" objects="1" scenarios="1" selectLockedCells="1"/>
  <mergeCells count="6">
    <mergeCell ref="AH8:AK8"/>
    <mergeCell ref="J9:K9"/>
    <mergeCell ref="F2:H2"/>
    <mergeCell ref="F3:K3"/>
    <mergeCell ref="A7:B7"/>
    <mergeCell ref="B8:H8"/>
  </mergeCells>
  <dataValidations count="1">
    <dataValidation type="list" allowBlank="1" showInputMessage="1" showErrorMessage="1" sqref="AH10 AH13 AH16 AH19 AH22" xr:uid="{A4BE55E9-1652-483D-B9CD-F709AADBB4F9}">
      <formula1>$N$10:$N$28</formula1>
    </dataValidation>
  </dataValidation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9E7AC-2480-4319-8668-C37113FB6C81}">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83ADF-2A83-4C78-97B3-FB6646D22AAC}">
  <dimension ref="A1:J109090"/>
  <sheetViews>
    <sheetView showGridLines="0" workbookViewId="0">
      <selection activeCell="C2" sqref="C2"/>
    </sheetView>
  </sheetViews>
  <sheetFormatPr defaultColWidth="9.140625" defaultRowHeight="15" x14ac:dyDescent="0.25"/>
  <cols>
    <col min="1" max="1" width="22.42578125" style="4" customWidth="1"/>
    <col min="2" max="2" width="12.140625" style="4" customWidth="1"/>
    <col min="3" max="3" width="16.85546875" style="4" customWidth="1"/>
    <col min="4" max="8" width="13.7109375" style="4" customWidth="1"/>
    <col min="9" max="9" width="7.42578125" style="4" customWidth="1"/>
    <col min="10" max="10" width="18.7109375" style="4" customWidth="1"/>
    <col min="11" max="11" width="0" style="4" hidden="1" customWidth="1"/>
    <col min="12" max="12" width="14.7109375" style="4" customWidth="1"/>
    <col min="13" max="16384" width="9.140625" style="4"/>
  </cols>
  <sheetData>
    <row r="1" spans="1:10" ht="28.5" x14ac:dyDescent="0.25">
      <c r="A1" s="40" t="s">
        <v>164</v>
      </c>
      <c r="B1" s="41" t="s">
        <v>165</v>
      </c>
      <c r="C1" s="40" t="s">
        <v>166</v>
      </c>
      <c r="D1" s="40" t="s">
        <v>167</v>
      </c>
      <c r="E1" s="40" t="s">
        <v>168</v>
      </c>
      <c r="F1" s="40" t="s">
        <v>169</v>
      </c>
      <c r="G1" s="40" t="s">
        <v>170</v>
      </c>
      <c r="H1" s="39" t="s">
        <v>171</v>
      </c>
      <c r="I1" s="39" t="s">
        <v>172</v>
      </c>
      <c r="J1" s="40" t="s">
        <v>4</v>
      </c>
    </row>
    <row r="2" spans="1:10" ht="85.5" x14ac:dyDescent="0.25">
      <c r="A2" s="37" t="s">
        <v>173</v>
      </c>
      <c r="B2" s="38" t="s">
        <v>174</v>
      </c>
      <c r="C2" s="37" t="s">
        <v>175</v>
      </c>
      <c r="D2" s="37" t="s">
        <v>176</v>
      </c>
      <c r="E2" s="37" t="s">
        <v>177</v>
      </c>
      <c r="F2" s="37" t="s">
        <v>178</v>
      </c>
      <c r="G2" s="37" t="s">
        <v>179</v>
      </c>
      <c r="H2" s="36" t="s">
        <v>180</v>
      </c>
      <c r="I2" s="36" t="s">
        <v>181</v>
      </c>
      <c r="J2" s="37" t="str">
        <f>Table1[[#This Row],[street]]&amp;" "&amp;Table1[[#This Row],[City]]&amp;" "&amp;Table1[[#This Row],[state]]&amp;","&amp;Table1[[#This Row],[zip]]</f>
        <v>312 CENTER ST NEW ULM MN,56073</v>
      </c>
    </row>
    <row r="3" spans="1:10" ht="171" x14ac:dyDescent="0.25">
      <c r="A3" s="37" t="s">
        <v>182</v>
      </c>
      <c r="B3" s="38" t="s">
        <v>183</v>
      </c>
      <c r="C3" s="37" t="s">
        <v>184</v>
      </c>
      <c r="D3" s="37" t="s">
        <v>185</v>
      </c>
      <c r="E3" s="37" t="s">
        <v>186</v>
      </c>
      <c r="F3" s="37" t="s">
        <v>187</v>
      </c>
      <c r="G3" s="37" t="s">
        <v>188</v>
      </c>
      <c r="H3" s="36" t="s">
        <v>189</v>
      </c>
      <c r="I3" s="36" t="s">
        <v>190</v>
      </c>
      <c r="J3" s="37" t="str">
        <f>Table1[[#This Row],[street]]&amp;" "&amp;Table1[[#This Row],[City]]&amp;" "&amp;Table1[[#This Row],[state]]&amp;","&amp;Table1[[#This Row],[zip]]</f>
        <v>1101 BLUE BELL ROAD BRENHAM TX,77833</v>
      </c>
    </row>
    <row r="4" spans="1:10" ht="71.25" x14ac:dyDescent="0.25">
      <c r="A4" s="37" t="s">
        <v>191</v>
      </c>
      <c r="B4" s="38" t="s">
        <v>183</v>
      </c>
      <c r="C4" s="37" t="s">
        <v>192</v>
      </c>
      <c r="D4" s="37" t="s">
        <v>193</v>
      </c>
      <c r="E4" s="37" t="s">
        <v>194</v>
      </c>
      <c r="F4" s="37" t="s">
        <v>195</v>
      </c>
      <c r="G4" s="37" t="s">
        <v>196</v>
      </c>
      <c r="H4" s="36" t="s">
        <v>197</v>
      </c>
      <c r="I4" s="36" t="s">
        <v>198</v>
      </c>
      <c r="J4" s="37" t="str">
        <f>Table1[[#This Row],[street]]&amp;" "&amp;Table1[[#This Row],[City]]&amp;" "&amp;Table1[[#This Row],[state]]&amp;","&amp;Table1[[#This Row],[zip]]</f>
        <v>423 N NORTON AVE SYLACAUGA AL,35150</v>
      </c>
    </row>
    <row r="5" spans="1:10" ht="71.25" x14ac:dyDescent="0.25">
      <c r="A5" s="37" t="s">
        <v>199</v>
      </c>
      <c r="B5" s="38" t="s">
        <v>200</v>
      </c>
      <c r="C5" s="37" t="s">
        <v>201</v>
      </c>
      <c r="D5" s="37" t="s">
        <v>202</v>
      </c>
      <c r="E5" s="37" t="s">
        <v>203</v>
      </c>
      <c r="F5" s="37" t="s">
        <v>204</v>
      </c>
      <c r="G5" s="37" t="s">
        <v>205</v>
      </c>
      <c r="H5" s="36" t="s">
        <v>206</v>
      </c>
      <c r="I5" s="36" t="s">
        <v>207</v>
      </c>
      <c r="J5" s="37" t="str">
        <f>Table1[[#This Row],[street]]&amp;" "&amp;Table1[[#This Row],[City]]&amp;" "&amp;Table1[[#This Row],[state]]&amp;","&amp;Table1[[#This Row],[zip]]</f>
        <v>8201 EAST HWY 51 BROKEN ARROW OK,74014</v>
      </c>
    </row>
    <row r="6" spans="1:10" ht="71.25" x14ac:dyDescent="0.25">
      <c r="A6" s="37" t="s">
        <v>208</v>
      </c>
      <c r="B6" s="38" t="s">
        <v>209</v>
      </c>
      <c r="C6" s="37" t="s">
        <v>210</v>
      </c>
      <c r="D6" s="37" t="s">
        <v>211</v>
      </c>
      <c r="E6" s="37" t="s">
        <v>212</v>
      </c>
      <c r="F6" s="37" t="s">
        <v>213</v>
      </c>
      <c r="G6" s="37" t="s">
        <v>214</v>
      </c>
      <c r="H6" s="36" t="s">
        <v>215</v>
      </c>
      <c r="I6" s="36" t="s">
        <v>216</v>
      </c>
      <c r="J6" s="37" t="str">
        <f>Table1[[#This Row],[street]]&amp;" "&amp;Table1[[#This Row],[City]]&amp;" "&amp;Table1[[#This Row],[state]]&amp;","&amp;Table1[[#This Row],[zip]]</f>
        <v>311 SOUTH ONEIDA ST RUPERT ID,83350</v>
      </c>
    </row>
    <row r="7" spans="1:10" ht="85.5" x14ac:dyDescent="0.25">
      <c r="A7" s="37" t="s">
        <v>217</v>
      </c>
      <c r="B7" s="38" t="s">
        <v>218</v>
      </c>
      <c r="C7" s="37" t="s">
        <v>219</v>
      </c>
      <c r="D7" s="37" t="s">
        <v>220</v>
      </c>
      <c r="E7" s="37" t="s">
        <v>221</v>
      </c>
      <c r="F7" s="37" t="s">
        <v>222</v>
      </c>
      <c r="G7" s="37" t="s">
        <v>214</v>
      </c>
      <c r="H7" s="36" t="s">
        <v>215</v>
      </c>
      <c r="I7" s="36" t="s">
        <v>223</v>
      </c>
      <c r="J7" s="37" t="str">
        <f>Table1[[#This Row],[street]]&amp;" "&amp;Table1[[#This Row],[City]]&amp;" "&amp;Table1[[#This Row],[state]]&amp;","&amp;Table1[[#This Row],[zip]]</f>
        <v>3450 Kimberly RD Twin Falls ID,83301</v>
      </c>
    </row>
    <row r="8" spans="1:10" ht="57" x14ac:dyDescent="0.25">
      <c r="A8" s="37" t="s">
        <v>224</v>
      </c>
      <c r="B8" s="38" t="s">
        <v>225</v>
      </c>
      <c r="C8" s="37" t="s">
        <v>226</v>
      </c>
      <c r="D8" s="37" t="s">
        <v>227</v>
      </c>
      <c r="E8" s="37" t="s">
        <v>228</v>
      </c>
      <c r="F8" s="37" t="s">
        <v>229</v>
      </c>
      <c r="G8" s="37" t="s">
        <v>230</v>
      </c>
      <c r="H8" s="36" t="s">
        <v>231</v>
      </c>
      <c r="I8" s="36" t="s">
        <v>232</v>
      </c>
      <c r="J8" s="37" t="str">
        <f>Table1[[#This Row],[street]]&amp;" "&amp;Table1[[#This Row],[City]]&amp;" "&amp;Table1[[#This Row],[state]]&amp;","&amp;Table1[[#This Row],[zip]]</f>
        <v>79588 RIPPEE RD BOARDMAN OR,97818</v>
      </c>
    </row>
    <row r="9" spans="1:10" ht="42.75" x14ac:dyDescent="0.25">
      <c r="A9" s="37" t="s">
        <v>233</v>
      </c>
      <c r="B9" s="38" t="s">
        <v>234</v>
      </c>
      <c r="C9" s="37" t="s">
        <v>235</v>
      </c>
      <c r="D9" s="37" t="s">
        <v>236</v>
      </c>
      <c r="E9" s="37" t="s">
        <v>237</v>
      </c>
      <c r="F9" s="37" t="s">
        <v>238</v>
      </c>
      <c r="G9" s="37" t="s">
        <v>239</v>
      </c>
      <c r="H9" s="36" t="s">
        <v>240</v>
      </c>
      <c r="I9" s="36" t="s">
        <v>241</v>
      </c>
      <c r="J9" s="37" t="str">
        <f>Table1[[#This Row],[street]]&amp;" "&amp;Table1[[#This Row],[City]]&amp;" "&amp;Table1[[#This Row],[state]]&amp;","&amp;Table1[[#This Row],[zip]]</f>
        <v>1001 N 7TH AVE BOZEMAN MT,59715</v>
      </c>
    </row>
    <row r="10" spans="1:10" ht="57" x14ac:dyDescent="0.25">
      <c r="A10" s="37" t="s">
        <v>242</v>
      </c>
      <c r="B10" s="38" t="s">
        <v>243</v>
      </c>
      <c r="C10" s="37" t="s">
        <v>244</v>
      </c>
      <c r="D10" s="37" t="s">
        <v>245</v>
      </c>
      <c r="E10" s="37" t="s">
        <v>246</v>
      </c>
      <c r="F10" s="37" t="s">
        <v>247</v>
      </c>
      <c r="G10" s="37" t="s">
        <v>248</v>
      </c>
      <c r="H10" s="36" t="s">
        <v>249</v>
      </c>
      <c r="I10" s="36" t="s">
        <v>250</v>
      </c>
      <c r="J10" s="37" t="str">
        <f>Table1[[#This Row],[street]]&amp;" "&amp;Table1[[#This Row],[City]]&amp;" "&amp;Table1[[#This Row],[state]]&amp;","&amp;Table1[[#This Row],[zip]]</f>
        <v>925 STATE ROUTE 18 NEW WILMINGTON PA,16142</v>
      </c>
    </row>
    <row r="11" spans="1:10" ht="57" x14ac:dyDescent="0.25">
      <c r="A11" s="37" t="s">
        <v>251</v>
      </c>
      <c r="B11" s="38" t="s">
        <v>252</v>
      </c>
      <c r="C11" s="37" t="s">
        <v>253</v>
      </c>
      <c r="D11" s="37" t="s">
        <v>254</v>
      </c>
      <c r="E11" s="37" t="s">
        <v>255</v>
      </c>
      <c r="F11" s="37" t="s">
        <v>256</v>
      </c>
      <c r="G11" s="37" t="s">
        <v>257</v>
      </c>
      <c r="H11" s="36" t="s">
        <v>258</v>
      </c>
      <c r="I11" s="36" t="s">
        <v>259</v>
      </c>
      <c r="J11" s="37" t="str">
        <f>Table1[[#This Row],[street]]&amp;" "&amp;Table1[[#This Row],[City]]&amp;" "&amp;Table1[[#This Row],[state]]&amp;","&amp;Table1[[#This Row],[zip]]</f>
        <v>1400 NEW RIVER PARKWAY FALLON NV,89406</v>
      </c>
    </row>
    <row r="12" spans="1:10" ht="71.25" x14ac:dyDescent="0.25">
      <c r="A12" s="37" t="s">
        <v>260</v>
      </c>
      <c r="B12" s="38" t="s">
        <v>261</v>
      </c>
      <c r="C12" s="37" t="s">
        <v>262</v>
      </c>
      <c r="D12" s="37" t="s">
        <v>263</v>
      </c>
      <c r="E12" s="37" t="s">
        <v>264</v>
      </c>
      <c r="F12" s="37" t="s">
        <v>265</v>
      </c>
      <c r="G12" s="37" t="s">
        <v>266</v>
      </c>
      <c r="H12" s="36" t="s">
        <v>9</v>
      </c>
      <c r="I12" s="36" t="s">
        <v>267</v>
      </c>
      <c r="J12" s="37" t="str">
        <f>Table1[[#This Row],[street]]&amp;" "&amp;Table1[[#This Row],[City]]&amp;" "&amp;Table1[[#This Row],[state]]&amp;","&amp;Table1[[#This Row],[zip]]</f>
        <v>2198 W BEAVER STREET JACKSONVILLE FL,32209</v>
      </c>
    </row>
    <row r="13" spans="1:10" ht="85.5" x14ac:dyDescent="0.25">
      <c r="A13" s="37" t="s">
        <v>268</v>
      </c>
      <c r="B13" s="38" t="s">
        <v>269</v>
      </c>
      <c r="C13" s="37" t="s">
        <v>270</v>
      </c>
      <c r="D13" s="37" t="s">
        <v>271</v>
      </c>
      <c r="E13" s="37" t="s">
        <v>272</v>
      </c>
      <c r="F13" s="37" t="s">
        <v>273</v>
      </c>
      <c r="G13" s="37" t="s">
        <v>274</v>
      </c>
      <c r="H13" s="36" t="s">
        <v>275</v>
      </c>
      <c r="I13" s="36" t="s">
        <v>276</v>
      </c>
      <c r="J13" s="37" t="str">
        <f>Table1[[#This Row],[street]]&amp;" "&amp;Table1[[#This Row],[City]]&amp;" "&amp;Table1[[#This Row],[state]]&amp;","&amp;Table1[[#This Row],[zip]]</f>
        <v>6303 MAXON ROAD HARVARD IL,60033</v>
      </c>
    </row>
    <row r="14" spans="1:10" ht="42.75" x14ac:dyDescent="0.25">
      <c r="A14" s="37" t="s">
        <v>277</v>
      </c>
      <c r="B14" s="38" t="s">
        <v>278</v>
      </c>
      <c r="C14" s="37" t="s">
        <v>279</v>
      </c>
      <c r="D14" s="37" t="s">
        <v>280</v>
      </c>
      <c r="E14" s="37" t="s">
        <v>281</v>
      </c>
      <c r="F14" s="37" t="s">
        <v>282</v>
      </c>
      <c r="G14" s="37" t="s">
        <v>283</v>
      </c>
      <c r="H14" s="36" t="s">
        <v>131</v>
      </c>
      <c r="I14" s="36" t="s">
        <v>284</v>
      </c>
      <c r="J14" s="37" t="str">
        <f>Table1[[#This Row],[street]]&amp;" "&amp;Table1[[#This Row],[City]]&amp;" "&amp;Table1[[#This Row],[state]]&amp;","&amp;Table1[[#This Row],[zip]]</f>
        <v>4842 W JACQUELYN AVE FRESNO CA,93722</v>
      </c>
    </row>
    <row r="15" spans="1:10" ht="28.5" x14ac:dyDescent="0.25">
      <c r="A15" s="37" t="s">
        <v>285</v>
      </c>
      <c r="B15" s="38" t="s">
        <v>286</v>
      </c>
      <c r="C15" s="37" t="s">
        <v>287</v>
      </c>
      <c r="D15" s="37" t="s">
        <v>288</v>
      </c>
      <c r="E15" s="37" t="s">
        <v>289</v>
      </c>
      <c r="F15" s="37" t="s">
        <v>290</v>
      </c>
      <c r="G15" s="37" t="s">
        <v>291</v>
      </c>
      <c r="H15" s="36" t="s">
        <v>292</v>
      </c>
      <c r="I15" s="36" t="s">
        <v>293</v>
      </c>
      <c r="J15" s="37" t="str">
        <f>Table1[[#This Row],[street]]&amp;" "&amp;Table1[[#This Row],[City]]&amp;" "&amp;Table1[[#This Row],[state]]&amp;","&amp;Table1[[#This Row],[zip]]</f>
        <v>3100 N Cotton Lane Goodyear AZ,85395</v>
      </c>
    </row>
    <row r="16" spans="1:10" ht="71.25" x14ac:dyDescent="0.25">
      <c r="A16" s="37" t="s">
        <v>294</v>
      </c>
      <c r="B16" s="38" t="s">
        <v>295</v>
      </c>
      <c r="C16" s="37" t="s">
        <v>296</v>
      </c>
      <c r="D16" s="37" t="s">
        <v>297</v>
      </c>
      <c r="E16" s="37" t="s">
        <v>298</v>
      </c>
      <c r="F16" s="37" t="s">
        <v>299</v>
      </c>
      <c r="G16" s="37" t="s">
        <v>283</v>
      </c>
      <c r="H16" s="36" t="s">
        <v>131</v>
      </c>
      <c r="I16" s="36" t="s">
        <v>300</v>
      </c>
      <c r="J16" s="37" t="str">
        <f>Table1[[#This Row],[street]]&amp;" "&amp;Table1[[#This Row],[City]]&amp;" "&amp;Table1[[#This Row],[state]]&amp;","&amp;Table1[[#This Row],[zip]]</f>
        <v>415 KANSAS AVE MODESTO CA,95351</v>
      </c>
    </row>
    <row r="17" spans="1:10" ht="57" x14ac:dyDescent="0.25">
      <c r="A17" s="37" t="s">
        <v>301</v>
      </c>
      <c r="B17" s="38" t="s">
        <v>302</v>
      </c>
      <c r="C17" s="37" t="s">
        <v>303</v>
      </c>
      <c r="D17" s="37" t="s">
        <v>304</v>
      </c>
      <c r="E17" s="37" t="s">
        <v>305</v>
      </c>
      <c r="F17" s="37" t="s">
        <v>306</v>
      </c>
      <c r="G17" s="37" t="s">
        <v>307</v>
      </c>
      <c r="H17" s="36" t="s">
        <v>308</v>
      </c>
      <c r="I17" s="36" t="s">
        <v>309</v>
      </c>
      <c r="J17" s="37" t="str">
        <f>Table1[[#This Row],[street]]&amp;" "&amp;Table1[[#This Row],[City]]&amp;" "&amp;Table1[[#This Row],[state]]&amp;","&amp;Table1[[#This Row],[zip]]</f>
        <v>1105 N 1000 WEST LOGAN UT,84321</v>
      </c>
    </row>
    <row r="18" spans="1:10" ht="156.75" x14ac:dyDescent="0.25">
      <c r="A18" s="37" t="s">
        <v>310</v>
      </c>
      <c r="B18" s="38" t="s">
        <v>311</v>
      </c>
      <c r="C18" s="37" t="s">
        <v>312</v>
      </c>
      <c r="D18" s="37" t="s">
        <v>313</v>
      </c>
      <c r="E18" s="37" t="s">
        <v>314</v>
      </c>
      <c r="F18" s="37" t="s">
        <v>315</v>
      </c>
      <c r="G18" s="37" t="s">
        <v>316</v>
      </c>
      <c r="H18" s="36" t="s">
        <v>317</v>
      </c>
      <c r="I18" s="36" t="s">
        <v>318</v>
      </c>
      <c r="J18" s="37" t="str">
        <f>Table1[[#This Row],[street]]&amp;" "&amp;Table1[[#This Row],[City]]&amp;" "&amp;Table1[[#This Row],[state]]&amp;","&amp;Table1[[#This Row],[zip]]</f>
        <v>W1234 ROME ROAD RUBICON WI,53078</v>
      </c>
    </row>
    <row r="19" spans="1:10" ht="71.25" x14ac:dyDescent="0.25">
      <c r="A19" s="37" t="s">
        <v>319</v>
      </c>
      <c r="B19" s="38" t="s">
        <v>320</v>
      </c>
      <c r="C19" s="37" t="s">
        <v>321</v>
      </c>
      <c r="D19" s="37" t="s">
        <v>322</v>
      </c>
      <c r="E19" s="37" t="s">
        <v>323</v>
      </c>
      <c r="F19" s="37" t="s">
        <v>324</v>
      </c>
      <c r="G19" s="37" t="s">
        <v>325</v>
      </c>
      <c r="H19" s="36" t="s">
        <v>326</v>
      </c>
      <c r="I19" s="36" t="s">
        <v>327</v>
      </c>
      <c r="J19" s="37" t="str">
        <f>Table1[[#This Row],[street]]&amp;" "&amp;Table1[[#This Row],[City]]&amp;" "&amp;Table1[[#This Row],[state]]&amp;","&amp;Table1[[#This Row],[zip]]</f>
        <v>33 EAST FRANCIS AVE SPOKANE WA,99207</v>
      </c>
    </row>
    <row r="20" spans="1:10" ht="114" x14ac:dyDescent="0.25">
      <c r="A20" s="37" t="s">
        <v>328</v>
      </c>
      <c r="B20" s="38" t="s">
        <v>329</v>
      </c>
      <c r="C20" s="37" t="s">
        <v>330</v>
      </c>
      <c r="D20" s="37" t="s">
        <v>331</v>
      </c>
      <c r="E20" s="37" t="s">
        <v>332</v>
      </c>
      <c r="F20" s="37" t="s">
        <v>333</v>
      </c>
      <c r="G20" s="37" t="s">
        <v>283</v>
      </c>
      <c r="H20" s="36" t="s">
        <v>131</v>
      </c>
      <c r="I20" s="36" t="s">
        <v>334</v>
      </c>
      <c r="J20" s="37" t="str">
        <f>Table1[[#This Row],[street]]&amp;" "&amp;Table1[[#This Row],[City]]&amp;" "&amp;Table1[[#This Row],[state]]&amp;","&amp;Table1[[#This Row],[zip]]</f>
        <v>10561 WEST HWY 140 ATWATER CA,95301</v>
      </c>
    </row>
    <row r="21" spans="1:10" ht="85.5" x14ac:dyDescent="0.25">
      <c r="A21" s="37" t="s">
        <v>335</v>
      </c>
      <c r="B21" s="38" t="s">
        <v>336</v>
      </c>
      <c r="C21" s="37" t="s">
        <v>337</v>
      </c>
      <c r="D21" s="37" t="s">
        <v>338</v>
      </c>
      <c r="E21" s="37" t="s">
        <v>339</v>
      </c>
      <c r="F21" s="37" t="s">
        <v>340</v>
      </c>
      <c r="G21" s="37" t="s">
        <v>307</v>
      </c>
      <c r="H21" s="36" t="s">
        <v>308</v>
      </c>
      <c r="I21" s="36" t="s">
        <v>341</v>
      </c>
      <c r="J21" s="37" t="str">
        <f>Table1[[#This Row],[street]]&amp;" "&amp;Table1[[#This Row],[City]]&amp;" "&amp;Table1[[#This Row],[state]]&amp;","&amp;Table1[[#This Row],[zip]]</f>
        <v>500 NORTH SUGAR STREET  BLDG #4 LAYTON UT,84041-0527</v>
      </c>
    </row>
    <row r="22" spans="1:10" ht="85.5" x14ac:dyDescent="0.25">
      <c r="A22" s="37" t="s">
        <v>342</v>
      </c>
      <c r="B22" s="38" t="s">
        <v>343</v>
      </c>
      <c r="C22" s="37" t="s">
        <v>344</v>
      </c>
      <c r="D22" s="37" t="s">
        <v>345</v>
      </c>
      <c r="E22" s="37" t="s">
        <v>346</v>
      </c>
      <c r="F22" s="37" t="s">
        <v>347</v>
      </c>
      <c r="G22" s="37" t="s">
        <v>283</v>
      </c>
      <c r="H22" s="36" t="s">
        <v>131</v>
      </c>
      <c r="I22" s="36" t="s">
        <v>348</v>
      </c>
      <c r="J22" s="37" t="str">
        <f>Table1[[#This Row],[street]]&amp;" "&amp;Table1[[#This Row],[City]]&amp;" "&amp;Table1[[#This Row],[state]]&amp;","&amp;Table1[[#This Row],[zip]]</f>
        <v>1500 EASTRIDGE AVE RIVERSIDE CA,92507</v>
      </c>
    </row>
    <row r="23" spans="1:10" ht="57" x14ac:dyDescent="0.25">
      <c r="A23" s="37" t="s">
        <v>349</v>
      </c>
      <c r="B23" s="38" t="s">
        <v>350</v>
      </c>
      <c r="C23" s="37" t="s">
        <v>351</v>
      </c>
      <c r="D23" s="37" t="s">
        <v>352</v>
      </c>
      <c r="E23" s="37" t="s">
        <v>353</v>
      </c>
      <c r="F23" s="37" t="s">
        <v>354</v>
      </c>
      <c r="G23" s="37" t="s">
        <v>355</v>
      </c>
      <c r="H23" s="36" t="s">
        <v>356</v>
      </c>
      <c r="I23" s="36" t="s">
        <v>357</v>
      </c>
      <c r="J23" s="37" t="str">
        <f>Table1[[#This Row],[street]]&amp;" "&amp;Table1[[#This Row],[City]]&amp;" "&amp;Table1[[#This Row],[state]]&amp;","&amp;Table1[[#This Row],[zip]]</f>
        <v>10241 E 51ST AVE  DENVER CO,80239</v>
      </c>
    </row>
    <row r="24" spans="1:10" ht="171" x14ac:dyDescent="0.25">
      <c r="A24" s="37" t="s">
        <v>358</v>
      </c>
      <c r="B24" s="38" t="s">
        <v>359</v>
      </c>
      <c r="C24" s="37" t="s">
        <v>360</v>
      </c>
      <c r="D24" s="37" t="s">
        <v>361</v>
      </c>
      <c r="E24" s="37" t="s">
        <v>362</v>
      </c>
      <c r="F24" s="37" t="s">
        <v>363</v>
      </c>
      <c r="G24" s="37" t="s">
        <v>316</v>
      </c>
      <c r="H24" s="36" t="s">
        <v>317</v>
      </c>
      <c r="I24" s="36" t="s">
        <v>364</v>
      </c>
      <c r="J24" s="37" t="str">
        <f>Table1[[#This Row],[street]]&amp;" "&amp;Table1[[#This Row],[City]]&amp;" "&amp;Table1[[#This Row],[state]]&amp;","&amp;Table1[[#This Row],[zip]]</f>
        <v>1626 OAK ST LACROSSE WI,54603</v>
      </c>
    </row>
    <row r="25" spans="1:10" ht="85.5" x14ac:dyDescent="0.25">
      <c r="A25" s="37" t="s">
        <v>365</v>
      </c>
      <c r="B25" s="38" t="s">
        <v>366</v>
      </c>
      <c r="C25" s="37" t="s">
        <v>367</v>
      </c>
      <c r="D25" s="37" t="s">
        <v>368</v>
      </c>
      <c r="E25" s="37" t="s">
        <v>369</v>
      </c>
      <c r="F25" s="37" t="s">
        <v>370</v>
      </c>
      <c r="G25" s="37" t="s">
        <v>248</v>
      </c>
      <c r="H25" s="36" t="s">
        <v>249</v>
      </c>
      <c r="I25" s="36" t="s">
        <v>371</v>
      </c>
      <c r="J25" s="37" t="str">
        <f>Table1[[#This Row],[street]]&amp;" "&amp;Table1[[#This Row],[City]]&amp;" "&amp;Table1[[#This Row],[state]]&amp;","&amp;Table1[[#This Row],[zip]]</f>
        <v>286 DOE RUN ROAD MANHEIM PA,17545</v>
      </c>
    </row>
    <row r="26" spans="1:10" ht="42.75" x14ac:dyDescent="0.25">
      <c r="A26" s="37" t="s">
        <v>372</v>
      </c>
      <c r="B26" s="38" t="s">
        <v>373</v>
      </c>
      <c r="C26" s="37" t="s">
        <v>374</v>
      </c>
      <c r="D26" s="37" t="s">
        <v>375</v>
      </c>
      <c r="E26" s="37" t="s">
        <v>376</v>
      </c>
      <c r="F26" s="37" t="s">
        <v>377</v>
      </c>
      <c r="G26" s="37" t="s">
        <v>316</v>
      </c>
      <c r="H26" s="36" t="s">
        <v>317</v>
      </c>
      <c r="I26" s="36" t="s">
        <v>378</v>
      </c>
      <c r="J26" s="37" t="str">
        <f>Table1[[#This Row],[street]]&amp;" "&amp;Table1[[#This Row],[City]]&amp;" "&amp;Table1[[#This Row],[state]]&amp;","&amp;Table1[[#This Row],[zip]]</f>
        <v>186 MADISON ST HILLSBORO WI,54634</v>
      </c>
    </row>
    <row r="27" spans="1:10" ht="57" x14ac:dyDescent="0.25">
      <c r="A27" s="37" t="s">
        <v>379</v>
      </c>
      <c r="B27" s="38" t="s">
        <v>380</v>
      </c>
      <c r="C27" s="37" t="s">
        <v>381</v>
      </c>
      <c r="D27" s="37" t="s">
        <v>382</v>
      </c>
      <c r="E27" s="37" t="s">
        <v>383</v>
      </c>
      <c r="F27" s="37" t="s">
        <v>384</v>
      </c>
      <c r="G27" s="37" t="s">
        <v>266</v>
      </c>
      <c r="H27" s="36" t="s">
        <v>9</v>
      </c>
      <c r="I27" s="36" t="s">
        <v>385</v>
      </c>
      <c r="J27" s="37" t="str">
        <f>Table1[[#This Row],[street]]&amp;" "&amp;Table1[[#This Row],[City]]&amp;" "&amp;Table1[[#This Row],[state]]&amp;","&amp;Table1[[#This Row],[zip]]</f>
        <v>315 N BUMBY AVE ORLANDO FL,32803</v>
      </c>
    </row>
    <row r="28" spans="1:10" ht="128.25" x14ac:dyDescent="0.25">
      <c r="A28" s="37" t="s">
        <v>386</v>
      </c>
      <c r="B28" s="38" t="s">
        <v>387</v>
      </c>
      <c r="C28" s="37" t="s">
        <v>388</v>
      </c>
      <c r="D28" s="37" t="s">
        <v>389</v>
      </c>
      <c r="E28" s="37" t="s">
        <v>390</v>
      </c>
      <c r="F28" s="37" t="s">
        <v>391</v>
      </c>
      <c r="G28" s="37" t="s">
        <v>392</v>
      </c>
      <c r="H28" s="36" t="s">
        <v>393</v>
      </c>
      <c r="I28" s="36" t="s">
        <v>394</v>
      </c>
      <c r="J28" s="37" t="str">
        <f>Table1[[#This Row],[street]]&amp;" "&amp;Table1[[#This Row],[City]]&amp;" "&amp;Table1[[#This Row],[state]]&amp;","&amp;Table1[[#This Row],[zip]]</f>
        <v>5500 CHESTNUT AVENUE NEWPORT NEWS VA,23605</v>
      </c>
    </row>
    <row r="29" spans="1:10" ht="42.75" x14ac:dyDescent="0.25">
      <c r="A29" s="37" t="s">
        <v>395</v>
      </c>
      <c r="B29" s="38" t="s">
        <v>396</v>
      </c>
      <c r="C29" s="37" t="s">
        <v>397</v>
      </c>
      <c r="D29" s="37" t="s">
        <v>398</v>
      </c>
      <c r="E29" s="37" t="s">
        <v>399</v>
      </c>
      <c r="F29" s="37" t="s">
        <v>400</v>
      </c>
      <c r="G29" s="37" t="s">
        <v>266</v>
      </c>
      <c r="H29" s="36" t="s">
        <v>9</v>
      </c>
      <c r="I29" s="36" t="s">
        <v>401</v>
      </c>
      <c r="J29" s="37" t="str">
        <f>Table1[[#This Row],[street]]&amp;" "&amp;Table1[[#This Row],[City]]&amp;" "&amp;Table1[[#This Row],[state]]&amp;","&amp;Table1[[#This Row],[zip]]</f>
        <v>6851 NE 2nd Avenue  Miami FL,33138</v>
      </c>
    </row>
    <row r="30" spans="1:10" ht="85.5" x14ac:dyDescent="0.25">
      <c r="A30" s="37" t="s">
        <v>402</v>
      </c>
      <c r="B30" s="38" t="s">
        <v>403</v>
      </c>
      <c r="C30" s="37" t="s">
        <v>404</v>
      </c>
      <c r="D30" s="37" t="s">
        <v>405</v>
      </c>
      <c r="E30" s="37" t="s">
        <v>406</v>
      </c>
      <c r="F30" s="37" t="s">
        <v>407</v>
      </c>
      <c r="G30" s="37" t="s">
        <v>307</v>
      </c>
      <c r="H30" s="36" t="s">
        <v>308</v>
      </c>
      <c r="I30" s="36" t="s">
        <v>408</v>
      </c>
      <c r="J30" s="37" t="str">
        <f>Table1[[#This Row],[street]]&amp;" "&amp;Table1[[#This Row],[City]]&amp;" "&amp;Table1[[#This Row],[state]]&amp;","&amp;Table1[[#This Row],[zip]]</f>
        <v>3730 W 1820 SOUTH SALT LAKE CITY UT,84104</v>
      </c>
    </row>
    <row r="31" spans="1:10" ht="85.5" x14ac:dyDescent="0.25">
      <c r="A31" s="37" t="s">
        <v>409</v>
      </c>
      <c r="B31" s="38" t="s">
        <v>410</v>
      </c>
      <c r="C31" s="37" t="s">
        <v>411</v>
      </c>
      <c r="D31" s="37" t="s">
        <v>412</v>
      </c>
      <c r="E31" s="37" t="s">
        <v>413</v>
      </c>
      <c r="F31" s="37" t="s">
        <v>414</v>
      </c>
      <c r="G31" s="37" t="s">
        <v>239</v>
      </c>
      <c r="H31" s="36" t="s">
        <v>240</v>
      </c>
      <c r="I31" s="36" t="s">
        <v>415</v>
      </c>
      <c r="J31" s="37" t="str">
        <f>Table1[[#This Row],[street]]&amp;" "&amp;Table1[[#This Row],[City]]&amp;" "&amp;Table1[[#This Row],[state]]&amp;","&amp;Table1[[#This Row],[zip]]</f>
        <v>109 S BROADWAY BILLINGS MT,59101</v>
      </c>
    </row>
    <row r="32" spans="1:10" ht="71.25" x14ac:dyDescent="0.25">
      <c r="A32" s="37" t="s">
        <v>416</v>
      </c>
      <c r="B32" s="38" t="s">
        <v>417</v>
      </c>
      <c r="C32" s="37" t="s">
        <v>418</v>
      </c>
      <c r="D32" s="37" t="s">
        <v>419</v>
      </c>
      <c r="E32" s="37" t="s">
        <v>420</v>
      </c>
      <c r="F32" s="37" t="s">
        <v>421</v>
      </c>
      <c r="G32" s="37" t="s">
        <v>239</v>
      </c>
      <c r="H32" s="36" t="s">
        <v>240</v>
      </c>
      <c r="I32" s="36" t="s">
        <v>422</v>
      </c>
      <c r="J32" s="37" t="str">
        <f>Table1[[#This Row],[street]]&amp;" "&amp;Table1[[#This Row],[City]]&amp;" "&amp;Table1[[#This Row],[state]]&amp;","&amp;Table1[[#This Row],[zip]]</f>
        <v>312 THIRD AV S GREAT FALLS MT,59405</v>
      </c>
    </row>
    <row r="33" spans="1:10" ht="71.25" x14ac:dyDescent="0.25">
      <c r="A33" s="37" t="s">
        <v>423</v>
      </c>
      <c r="B33" s="38" t="s">
        <v>424</v>
      </c>
      <c r="C33" s="37" t="s">
        <v>425</v>
      </c>
      <c r="D33" s="37" t="s">
        <v>426</v>
      </c>
      <c r="E33" s="37" t="s">
        <v>427</v>
      </c>
      <c r="F33" s="37" t="s">
        <v>428</v>
      </c>
      <c r="G33" s="37" t="s">
        <v>179</v>
      </c>
      <c r="H33" s="36" t="s">
        <v>180</v>
      </c>
      <c r="I33" s="36" t="s">
        <v>429</v>
      </c>
      <c r="J33" s="37" t="str">
        <f>Table1[[#This Row],[street]]&amp;" "&amp;Table1[[#This Row],[City]]&amp;" "&amp;Table1[[#This Row],[state]]&amp;","&amp;Table1[[#This Row],[zip]]</f>
        <v>1000 KRAFT DRIVE DR SE MELROSE MN,56352</v>
      </c>
    </row>
    <row r="34" spans="1:10" ht="114" x14ac:dyDescent="0.25">
      <c r="A34" s="37" t="s">
        <v>430</v>
      </c>
      <c r="B34" s="38" t="s">
        <v>431</v>
      </c>
      <c r="C34" s="37" t="s">
        <v>432</v>
      </c>
      <c r="D34" s="37" t="s">
        <v>433</v>
      </c>
      <c r="E34" s="37" t="s">
        <v>434</v>
      </c>
      <c r="F34" s="37" t="s">
        <v>435</v>
      </c>
      <c r="G34" s="37" t="s">
        <v>257</v>
      </c>
      <c r="H34" s="36" t="s">
        <v>258</v>
      </c>
      <c r="I34" s="36" t="s">
        <v>436</v>
      </c>
      <c r="J34" s="37" t="str">
        <f>Table1[[#This Row],[street]]&amp;" "&amp;Table1[[#This Row],[City]]&amp;" "&amp;Table1[[#This Row],[state]]&amp;","&amp;Table1[[#This Row],[zip]]</f>
        <v>6350 E CENTENNIAL PKWY LAS VEGAS NV,89115</v>
      </c>
    </row>
    <row r="35" spans="1:10" ht="42.75" x14ac:dyDescent="0.25">
      <c r="A35" s="37" t="s">
        <v>437</v>
      </c>
      <c r="B35" s="38" t="s">
        <v>438</v>
      </c>
      <c r="C35" s="37" t="s">
        <v>439</v>
      </c>
      <c r="D35" s="37" t="s">
        <v>440</v>
      </c>
      <c r="E35" s="37" t="s">
        <v>441</v>
      </c>
      <c r="F35" s="37" t="s">
        <v>442</v>
      </c>
      <c r="G35" s="37" t="s">
        <v>443</v>
      </c>
      <c r="H35" s="36" t="s">
        <v>444</v>
      </c>
      <c r="I35" s="36" t="s">
        <v>445</v>
      </c>
      <c r="J35" s="37" t="str">
        <f>Table1[[#This Row],[street]]&amp;" "&amp;Table1[[#This Row],[City]]&amp;" "&amp;Table1[[#This Row],[state]]&amp;","&amp;Table1[[#This Row],[zip]]</f>
        <v>220 DEAVERVIEW RD ASHEVILLE NC,28806</v>
      </c>
    </row>
    <row r="36" spans="1:10" ht="71.25" x14ac:dyDescent="0.25">
      <c r="A36" s="37" t="s">
        <v>446</v>
      </c>
      <c r="B36" s="38" t="s">
        <v>447</v>
      </c>
      <c r="C36" s="37" t="s">
        <v>448</v>
      </c>
      <c r="D36" s="37" t="s">
        <v>449</v>
      </c>
      <c r="E36" s="37" t="s">
        <v>450</v>
      </c>
      <c r="F36" s="37" t="s">
        <v>451</v>
      </c>
      <c r="G36" s="37" t="s">
        <v>452</v>
      </c>
      <c r="H36" s="36" t="s">
        <v>453</v>
      </c>
      <c r="I36" s="36" t="s">
        <v>454</v>
      </c>
      <c r="J36" s="37" t="str">
        <f>Table1[[#This Row],[street]]&amp;" "&amp;Table1[[#This Row],[City]]&amp;" "&amp;Table1[[#This Row],[state]]&amp;","&amp;Table1[[#This Row],[zip]]</f>
        <v>428 E PATRICK ST FREDERICK MD,21701</v>
      </c>
    </row>
    <row r="37" spans="1:10" ht="42.75" x14ac:dyDescent="0.25">
      <c r="A37" s="37" t="s">
        <v>455</v>
      </c>
      <c r="B37" s="38" t="s">
        <v>456</v>
      </c>
      <c r="C37" s="37" t="s">
        <v>457</v>
      </c>
      <c r="D37" s="37" t="s">
        <v>458</v>
      </c>
      <c r="E37" s="37" t="s">
        <v>459</v>
      </c>
      <c r="F37" s="37" t="s">
        <v>460</v>
      </c>
      <c r="G37" s="37" t="s">
        <v>461</v>
      </c>
      <c r="H37" s="36" t="s">
        <v>462</v>
      </c>
      <c r="I37" s="36" t="s">
        <v>463</v>
      </c>
      <c r="J37" s="37" t="str">
        <f>Table1[[#This Row],[street]]&amp;" "&amp;Table1[[#This Row],[City]]&amp;" "&amp;Table1[[#This Row],[state]]&amp;","&amp;Table1[[#This Row],[zip]]</f>
        <v>100 EAST CHESTNUT ST MURRAY KY,42071</v>
      </c>
    </row>
    <row r="38" spans="1:10" ht="199.5" x14ac:dyDescent="0.25">
      <c r="A38" s="37" t="s">
        <v>464</v>
      </c>
      <c r="B38" s="38" t="s">
        <v>465</v>
      </c>
      <c r="C38" s="37" t="s">
        <v>466</v>
      </c>
      <c r="D38" s="37" t="s">
        <v>467</v>
      </c>
      <c r="E38" s="37" t="s">
        <v>468</v>
      </c>
      <c r="F38" s="37" t="s">
        <v>469</v>
      </c>
      <c r="G38" s="37" t="s">
        <v>470</v>
      </c>
      <c r="H38" s="36" t="s">
        <v>471</v>
      </c>
      <c r="I38" s="36" t="s">
        <v>472</v>
      </c>
      <c r="J38" s="37" t="str">
        <f>Table1[[#This Row],[street]]&amp;" "&amp;Table1[[#This Row],[City]]&amp;" "&amp;Table1[[#This Row],[state]]&amp;","&amp;Table1[[#This Row],[zip]]</f>
        <v>4301 WEST 73rd STREET ANDERSON IN,46013</v>
      </c>
    </row>
    <row r="39" spans="1:10" ht="142.5" x14ac:dyDescent="0.25">
      <c r="A39" s="37" t="s">
        <v>473</v>
      </c>
      <c r="B39" s="38" t="s">
        <v>474</v>
      </c>
      <c r="C39" s="37" t="s">
        <v>475</v>
      </c>
      <c r="D39" s="37" t="s">
        <v>476</v>
      </c>
      <c r="E39" s="37" t="s">
        <v>477</v>
      </c>
      <c r="F39" s="37" t="s">
        <v>478</v>
      </c>
      <c r="G39" s="37" t="s">
        <v>479</v>
      </c>
      <c r="H39" s="36" t="s">
        <v>480</v>
      </c>
      <c r="I39" s="36" t="s">
        <v>481</v>
      </c>
      <c r="J39" s="37" t="str">
        <f>Table1[[#This Row],[street]]&amp;" "&amp;Table1[[#This Row],[City]]&amp;" "&amp;Table1[[#This Row],[state]]&amp;","&amp;Table1[[#This Row],[zip]]</f>
        <v>364 FOREST AVE PORTLAND ME,04101</v>
      </c>
    </row>
    <row r="40" spans="1:10" ht="71.25" x14ac:dyDescent="0.25">
      <c r="A40" s="37" t="s">
        <v>482</v>
      </c>
      <c r="B40" s="38" t="s">
        <v>483</v>
      </c>
      <c r="C40" s="37" t="s">
        <v>484</v>
      </c>
      <c r="D40" s="37" t="s">
        <v>485</v>
      </c>
      <c r="E40" s="37" t="s">
        <v>486</v>
      </c>
      <c r="F40" s="37" t="s">
        <v>487</v>
      </c>
      <c r="G40" s="37" t="s">
        <v>488</v>
      </c>
      <c r="H40" s="36" t="s">
        <v>489</v>
      </c>
      <c r="I40" s="36" t="s">
        <v>490</v>
      </c>
      <c r="J40" s="37" t="str">
        <f>Table1[[#This Row],[street]]&amp;" "&amp;Table1[[#This Row],[City]]&amp;" "&amp;Table1[[#This Row],[state]]&amp;","&amp;Table1[[#This Row],[zip]]</f>
        <v>490 GORDON ST WINCHESTER ON,K0C 2K0</v>
      </c>
    </row>
    <row r="41" spans="1:10" ht="71.25" x14ac:dyDescent="0.25">
      <c r="A41" s="37" t="s">
        <v>491</v>
      </c>
      <c r="B41" s="38" t="s">
        <v>492</v>
      </c>
      <c r="C41" s="37" t="s">
        <v>493</v>
      </c>
      <c r="D41" s="37" t="s">
        <v>494</v>
      </c>
      <c r="E41" s="37" t="s">
        <v>495</v>
      </c>
      <c r="F41" s="37" t="s">
        <v>496</v>
      </c>
      <c r="G41" s="37" t="s">
        <v>497</v>
      </c>
      <c r="H41" s="36" t="s">
        <v>498</v>
      </c>
      <c r="I41" s="36" t="s">
        <v>499</v>
      </c>
      <c r="J41" s="37" t="str">
        <f>Table1[[#This Row],[street]]&amp;" "&amp;Table1[[#This Row],[City]]&amp;" "&amp;Table1[[#This Row],[state]]&amp;","&amp;Table1[[#This Row],[zip]]</f>
        <v>1939 CENTRE AVENUE SE CALGARY AB,T2E 0A8</v>
      </c>
    </row>
    <row r="42" spans="1:10" ht="85.5" x14ac:dyDescent="0.25">
      <c r="A42" s="37" t="s">
        <v>500</v>
      </c>
      <c r="B42" s="38" t="s">
        <v>501</v>
      </c>
      <c r="C42" s="37" t="s">
        <v>502</v>
      </c>
      <c r="D42" s="37" t="s">
        <v>503</v>
      </c>
      <c r="E42" s="37" t="s">
        <v>504</v>
      </c>
      <c r="F42" s="37" t="s">
        <v>505</v>
      </c>
      <c r="G42" s="37" t="s">
        <v>506</v>
      </c>
      <c r="H42" s="36" t="s">
        <v>507</v>
      </c>
      <c r="I42" s="36" t="s">
        <v>508</v>
      </c>
      <c r="J42" s="37" t="str">
        <f>Table1[[#This Row],[street]]&amp;" "&amp;Table1[[#This Row],[City]]&amp;" "&amp;Table1[[#This Row],[state]]&amp;","&amp;Table1[[#This Row],[zip]]</f>
        <v>330 Mazenod Road Winnipeg MB,R2J 4L7</v>
      </c>
    </row>
    <row r="43" spans="1:10" ht="99.75" x14ac:dyDescent="0.25">
      <c r="A43" s="37" t="s">
        <v>509</v>
      </c>
      <c r="B43" s="38" t="s">
        <v>510</v>
      </c>
      <c r="C43" s="37" t="s">
        <v>511</v>
      </c>
      <c r="D43" s="37" t="s">
        <v>512</v>
      </c>
      <c r="E43" s="37" t="s">
        <v>513</v>
      </c>
      <c r="F43" s="37" t="s">
        <v>514</v>
      </c>
      <c r="G43" s="37" t="s">
        <v>488</v>
      </c>
      <c r="H43" s="36" t="s">
        <v>489</v>
      </c>
      <c r="I43" s="36" t="s">
        <v>515</v>
      </c>
      <c r="J43" s="37" t="str">
        <f>Table1[[#This Row],[street]]&amp;" "&amp;Table1[[#This Row],[City]]&amp;" "&amp;Table1[[#This Row],[state]]&amp;","&amp;Table1[[#This Row],[zip]]</f>
        <v>100 ST GEORGE STREET MITCHELL ON,N0K 1N0</v>
      </c>
    </row>
    <row r="44" spans="1:10" ht="42.75" x14ac:dyDescent="0.25">
      <c r="A44" s="37" t="s">
        <v>516</v>
      </c>
      <c r="B44" s="38" t="s">
        <v>517</v>
      </c>
      <c r="C44" s="37" t="s">
        <v>518</v>
      </c>
      <c r="D44" s="37" t="s">
        <v>519</v>
      </c>
      <c r="E44" s="37" t="s">
        <v>520</v>
      </c>
      <c r="F44" s="37" t="s">
        <v>469</v>
      </c>
      <c r="G44" s="37" t="s">
        <v>470</v>
      </c>
      <c r="H44" s="36" t="s">
        <v>471</v>
      </c>
      <c r="I44" s="36" t="s">
        <v>521</v>
      </c>
      <c r="J44" s="37" t="str">
        <f>Table1[[#This Row],[street]]&amp;" "&amp;Table1[[#This Row],[City]]&amp;" "&amp;Table1[[#This Row],[state]]&amp;","&amp;Table1[[#This Row],[zip]]</f>
        <v>722 BROADWAY ANDERSON IN,46012</v>
      </c>
    </row>
    <row r="45" spans="1:10" ht="71.25" x14ac:dyDescent="0.25">
      <c r="A45" s="37" t="s">
        <v>522</v>
      </c>
      <c r="B45" s="38" t="s">
        <v>523</v>
      </c>
      <c r="C45" s="37" t="s">
        <v>524</v>
      </c>
      <c r="D45" s="37" t="s">
        <v>525</v>
      </c>
      <c r="E45" s="37" t="s">
        <v>526</v>
      </c>
      <c r="F45" s="37" t="s">
        <v>527</v>
      </c>
      <c r="G45" s="37" t="s">
        <v>528</v>
      </c>
      <c r="H45" s="36" t="s">
        <v>529</v>
      </c>
      <c r="I45" s="36" t="s">
        <v>530</v>
      </c>
      <c r="J45" s="37" t="str">
        <f>Table1[[#This Row],[street]]&amp;" "&amp;Table1[[#This Row],[City]]&amp;" "&amp;Table1[[#This Row],[state]]&amp;","&amp;Table1[[#This Row],[zip]]</f>
        <v>805 W OMAHA AVE NORFOLK NE,68701-5841</v>
      </c>
    </row>
    <row r="46" spans="1:10" ht="156.75" x14ac:dyDescent="0.25">
      <c r="A46" s="37" t="s">
        <v>531</v>
      </c>
      <c r="B46" s="38" t="s">
        <v>532</v>
      </c>
      <c r="C46" s="37" t="s">
        <v>533</v>
      </c>
      <c r="D46" s="37" t="s">
        <v>534</v>
      </c>
      <c r="E46" s="37" t="s">
        <v>535</v>
      </c>
      <c r="F46" s="37" t="s">
        <v>536</v>
      </c>
      <c r="G46" s="37" t="s">
        <v>248</v>
      </c>
      <c r="H46" s="36" t="s">
        <v>249</v>
      </c>
      <c r="I46" s="36" t="s">
        <v>537</v>
      </c>
      <c r="J46" s="37" t="str">
        <f>Table1[[#This Row],[street]]&amp;" "&amp;Table1[[#This Row],[City]]&amp;" "&amp;Table1[[#This Row],[state]]&amp;","&amp;Table1[[#This Row],[zip]]</f>
        <v>2430 New Holland Pike Lancaster PA,17605</v>
      </c>
    </row>
    <row r="47" spans="1:10" ht="42.75" x14ac:dyDescent="0.25">
      <c r="A47" s="37" t="s">
        <v>538</v>
      </c>
      <c r="B47" s="38" t="s">
        <v>539</v>
      </c>
      <c r="C47" s="37" t="s">
        <v>540</v>
      </c>
      <c r="D47" s="37" t="s">
        <v>541</v>
      </c>
      <c r="E47" s="37" t="s">
        <v>542</v>
      </c>
      <c r="F47" s="37" t="s">
        <v>543</v>
      </c>
      <c r="G47" s="37" t="s">
        <v>544</v>
      </c>
      <c r="H47" s="36" t="s">
        <v>545</v>
      </c>
      <c r="I47" s="36" t="s">
        <v>546</v>
      </c>
      <c r="J47" s="37" t="str">
        <f>Table1[[#This Row],[street]]&amp;" "&amp;Table1[[#This Row],[City]]&amp;" "&amp;Table1[[#This Row],[state]]&amp;","&amp;Table1[[#This Row],[zip]]</f>
        <v>12 MILL ROAD WHITEHOUSE STATION NJ,08889</v>
      </c>
    </row>
    <row r="48" spans="1:10" ht="57" x14ac:dyDescent="0.25">
      <c r="A48" s="37" t="s">
        <v>547</v>
      </c>
      <c r="B48" s="38" t="s">
        <v>548</v>
      </c>
      <c r="C48" s="37" t="s">
        <v>549</v>
      </c>
      <c r="D48" s="37" t="s">
        <v>550</v>
      </c>
      <c r="E48" s="37" t="s">
        <v>551</v>
      </c>
      <c r="F48" s="37" t="s">
        <v>552</v>
      </c>
      <c r="G48" s="37" t="s">
        <v>553</v>
      </c>
      <c r="H48" s="36" t="s">
        <v>554</v>
      </c>
      <c r="I48" s="36" t="s">
        <v>555</v>
      </c>
      <c r="J48" s="37" t="str">
        <f>Table1[[#This Row],[street]]&amp;" "&amp;Table1[[#This Row],[City]]&amp;" "&amp;Table1[[#This Row],[state]]&amp;","&amp;Table1[[#This Row],[zip]]</f>
        <v>3805 S Emanuel Cleaver Blvd KANSAS CITY MO,64128</v>
      </c>
    </row>
    <row r="49" spans="1:10" ht="42.75" x14ac:dyDescent="0.25">
      <c r="A49" s="37" t="s">
        <v>556</v>
      </c>
      <c r="B49" s="38" t="s">
        <v>557</v>
      </c>
      <c r="C49" s="37" t="s">
        <v>558</v>
      </c>
      <c r="D49" s="37" t="s">
        <v>559</v>
      </c>
      <c r="E49" s="37" t="s">
        <v>560</v>
      </c>
      <c r="F49" s="37" t="s">
        <v>561</v>
      </c>
      <c r="G49" s="37" t="s">
        <v>316</v>
      </c>
      <c r="H49" s="36" t="s">
        <v>317</v>
      </c>
      <c r="I49" s="36" t="s">
        <v>562</v>
      </c>
      <c r="J49" s="37" t="str">
        <f>Table1[[#This Row],[street]]&amp;" "&amp;Table1[[#This Row],[City]]&amp;" "&amp;Table1[[#This Row],[state]]&amp;","&amp;Table1[[#This Row],[zip]]</f>
        <v>657 - 2ND STREET MONROE WI,53566</v>
      </c>
    </row>
    <row r="50" spans="1:10" ht="71.25" x14ac:dyDescent="0.25">
      <c r="A50" s="37" t="s">
        <v>563</v>
      </c>
      <c r="B50" s="38" t="s">
        <v>564</v>
      </c>
      <c r="C50" s="37" t="s">
        <v>565</v>
      </c>
      <c r="D50" s="37" t="s">
        <v>566</v>
      </c>
      <c r="E50" s="37" t="s">
        <v>567</v>
      </c>
      <c r="F50" s="37" t="s">
        <v>568</v>
      </c>
      <c r="G50" s="37" t="s">
        <v>325</v>
      </c>
      <c r="H50" s="36" t="s">
        <v>326</v>
      </c>
      <c r="I50" s="36" t="s">
        <v>569</v>
      </c>
      <c r="J50" s="37" t="str">
        <f>Table1[[#This Row],[street]]&amp;" "&amp;Table1[[#This Row],[City]]&amp;" "&amp;Table1[[#This Row],[state]]&amp;","&amp;Table1[[#This Row],[zip]]</f>
        <v>1723 -  124TH AVE NE BELLEVUE WA,98005-2104</v>
      </c>
    </row>
    <row r="51" spans="1:10" ht="99.75" x14ac:dyDescent="0.25">
      <c r="A51" s="37" t="s">
        <v>570</v>
      </c>
      <c r="B51" s="38" t="s">
        <v>571</v>
      </c>
      <c r="C51" s="37" t="s">
        <v>572</v>
      </c>
      <c r="D51" s="37" t="s">
        <v>573</v>
      </c>
      <c r="E51" s="37" t="s">
        <v>574</v>
      </c>
      <c r="F51" s="37" t="s">
        <v>575</v>
      </c>
      <c r="G51" s="37" t="s">
        <v>283</v>
      </c>
      <c r="H51" s="36" t="s">
        <v>131</v>
      </c>
      <c r="I51" s="36" t="s">
        <v>576</v>
      </c>
      <c r="J51" s="37" t="str">
        <f>Table1[[#This Row],[street]]&amp;" "&amp;Table1[[#This Row],[City]]&amp;" "&amp;Table1[[#This Row],[state]]&amp;","&amp;Table1[[#This Row],[zip]]</f>
        <v>901 LEVIN AVE TULARE CA,93274</v>
      </c>
    </row>
    <row r="52" spans="1:10" ht="114" x14ac:dyDescent="0.25">
      <c r="A52" s="37" t="s">
        <v>577</v>
      </c>
      <c r="B52" s="38" t="s">
        <v>578</v>
      </c>
      <c r="C52" s="37" t="s">
        <v>579</v>
      </c>
      <c r="D52" s="37" t="s">
        <v>580</v>
      </c>
      <c r="E52" s="37" t="s">
        <v>581</v>
      </c>
      <c r="F52" s="37" t="s">
        <v>582</v>
      </c>
      <c r="G52" s="37" t="s">
        <v>316</v>
      </c>
      <c r="H52" s="36" t="s">
        <v>317</v>
      </c>
      <c r="I52" s="36" t="s">
        <v>583</v>
      </c>
      <c r="J52" s="37" t="str">
        <f>Table1[[#This Row],[street]]&amp;" "&amp;Table1[[#This Row],[City]]&amp;" "&amp;Table1[[#This Row],[state]]&amp;","&amp;Table1[[#This Row],[zip]]</f>
        <v>201 MORSE STREET ANTIGO WI,54409</v>
      </c>
    </row>
    <row r="53" spans="1:10" ht="42.75" x14ac:dyDescent="0.25">
      <c r="A53" s="37" t="s">
        <v>584</v>
      </c>
      <c r="B53" s="38" t="s">
        <v>585</v>
      </c>
      <c r="C53" s="37" t="s">
        <v>586</v>
      </c>
      <c r="D53" s="37" t="s">
        <v>587</v>
      </c>
      <c r="E53" s="37" t="s">
        <v>588</v>
      </c>
      <c r="F53" s="37" t="s">
        <v>589</v>
      </c>
      <c r="G53" s="37" t="s">
        <v>307</v>
      </c>
      <c r="H53" s="36" t="s">
        <v>308</v>
      </c>
      <c r="I53" s="36" t="s">
        <v>590</v>
      </c>
      <c r="J53" s="37" t="str">
        <f>Table1[[#This Row],[street]]&amp;" "&amp;Table1[[#This Row],[City]]&amp;" "&amp;Table1[[#This Row],[state]]&amp;","&amp;Table1[[#This Row],[zip]]</f>
        <v>6350 N 2150 WEST SMITHFIELD UT,84335</v>
      </c>
    </row>
    <row r="54" spans="1:10" ht="156.75" x14ac:dyDescent="0.25">
      <c r="A54" s="37" t="s">
        <v>591</v>
      </c>
      <c r="B54" s="38" t="s">
        <v>592</v>
      </c>
      <c r="C54" s="37" t="s">
        <v>593</v>
      </c>
      <c r="D54" s="37" t="s">
        <v>594</v>
      </c>
      <c r="E54" s="37" t="s">
        <v>595</v>
      </c>
      <c r="F54" s="37" t="s">
        <v>596</v>
      </c>
      <c r="G54" s="37" t="s">
        <v>470</v>
      </c>
      <c r="H54" s="36" t="s">
        <v>471</v>
      </c>
      <c r="I54" s="36" t="s">
        <v>597</v>
      </c>
      <c r="J54" s="37" t="str">
        <f>Table1[[#This Row],[street]]&amp;" "&amp;Table1[[#This Row],[City]]&amp;" "&amp;Table1[[#This Row],[state]]&amp;","&amp;Table1[[#This Row],[zip]]</f>
        <v>1019 FLAXMILL ROAD HUNTINGTON IN,46750</v>
      </c>
    </row>
    <row r="55" spans="1:10" ht="42.75" x14ac:dyDescent="0.25">
      <c r="A55" s="37" t="s">
        <v>598</v>
      </c>
      <c r="B55" s="38" t="s">
        <v>599</v>
      </c>
      <c r="C55" s="37" t="s">
        <v>600</v>
      </c>
      <c r="D55" s="37" t="s">
        <v>601</v>
      </c>
      <c r="E55" s="37" t="s">
        <v>602</v>
      </c>
      <c r="F55" s="37" t="s">
        <v>603</v>
      </c>
      <c r="G55" s="37" t="s">
        <v>316</v>
      </c>
      <c r="H55" s="36" t="s">
        <v>317</v>
      </c>
      <c r="I55" s="36" t="s">
        <v>604</v>
      </c>
      <c r="J55" s="37" t="str">
        <f>Table1[[#This Row],[street]]&amp;" "&amp;Table1[[#This Row],[City]]&amp;" "&amp;Table1[[#This Row],[state]]&amp;","&amp;Table1[[#This Row],[zip]]</f>
        <v>2101 BOHMANN DRIVE RICHLAND CENTER WI,53581</v>
      </c>
    </row>
    <row r="56" spans="1:10" ht="114" x14ac:dyDescent="0.25">
      <c r="A56" s="37" t="s">
        <v>605</v>
      </c>
      <c r="B56" s="38" t="s">
        <v>606</v>
      </c>
      <c r="C56" s="37" t="s">
        <v>607</v>
      </c>
      <c r="D56" s="37" t="s">
        <v>608</v>
      </c>
      <c r="E56" s="37" t="s">
        <v>609</v>
      </c>
      <c r="F56" s="37" t="s">
        <v>610</v>
      </c>
      <c r="G56" s="37" t="s">
        <v>230</v>
      </c>
      <c r="H56" s="36" t="s">
        <v>231</v>
      </c>
      <c r="I56" s="36" t="s">
        <v>611</v>
      </c>
      <c r="J56" s="37" t="str">
        <f>Table1[[#This Row],[street]]&amp;" "&amp;Table1[[#This Row],[City]]&amp;" "&amp;Table1[[#This Row],[state]]&amp;","&amp;Table1[[#This Row],[zip]]</f>
        <v>29440 AIRPORT ROAD EUGENE OR,97402</v>
      </c>
    </row>
    <row r="57" spans="1:10" ht="57" x14ac:dyDescent="0.25">
      <c r="A57" s="37" t="s">
        <v>612</v>
      </c>
      <c r="B57" s="38" t="s">
        <v>613</v>
      </c>
      <c r="C57" s="37" t="s">
        <v>614</v>
      </c>
      <c r="D57" s="37" t="s">
        <v>615</v>
      </c>
      <c r="E57" s="37" t="s">
        <v>616</v>
      </c>
      <c r="F57" s="37" t="s">
        <v>617</v>
      </c>
      <c r="G57" s="37" t="s">
        <v>618</v>
      </c>
      <c r="H57" s="36" t="s">
        <v>619</v>
      </c>
      <c r="I57" s="36" t="s">
        <v>620</v>
      </c>
      <c r="J57" s="37" t="str">
        <f>Table1[[#This Row],[street]]&amp;" "&amp;Table1[[#This Row],[City]]&amp;" "&amp;Table1[[#This Row],[state]]&amp;","&amp;Table1[[#This Row],[zip]]</f>
        <v>1150 MAPLE ROAD ELMA NY,14059</v>
      </c>
    </row>
    <row r="58" spans="1:10" ht="42.75" x14ac:dyDescent="0.25">
      <c r="A58" s="37" t="s">
        <v>621</v>
      </c>
      <c r="B58" s="38" t="s">
        <v>622</v>
      </c>
      <c r="C58" s="37" t="s">
        <v>623</v>
      </c>
      <c r="D58" s="37" t="s">
        <v>624</v>
      </c>
      <c r="E58" s="37" t="s">
        <v>625</v>
      </c>
      <c r="F58" s="37" t="s">
        <v>626</v>
      </c>
      <c r="G58" s="37" t="s">
        <v>283</v>
      </c>
      <c r="H58" s="36" t="s">
        <v>131</v>
      </c>
      <c r="I58" s="36" t="s">
        <v>627</v>
      </c>
      <c r="J58" s="37" t="str">
        <f>Table1[[#This Row],[street]]&amp;" "&amp;Table1[[#This Row],[City]]&amp;" "&amp;Table1[[#This Row],[state]]&amp;","&amp;Table1[[#This Row],[zip]]</f>
        <v>199 RED TOP RD FAIRFIELD CA,94533</v>
      </c>
    </row>
    <row r="59" spans="1:10" ht="199.5" x14ac:dyDescent="0.25">
      <c r="A59" s="37" t="s">
        <v>628</v>
      </c>
      <c r="B59" s="38" t="s">
        <v>629</v>
      </c>
      <c r="C59" s="37" t="s">
        <v>630</v>
      </c>
      <c r="D59" s="37" t="s">
        <v>631</v>
      </c>
      <c r="E59" s="37" t="s">
        <v>632</v>
      </c>
      <c r="F59" s="37" t="s">
        <v>478</v>
      </c>
      <c r="G59" s="37" t="s">
        <v>230</v>
      </c>
      <c r="H59" s="36" t="s">
        <v>231</v>
      </c>
      <c r="I59" s="36" t="s">
        <v>633</v>
      </c>
      <c r="J59" s="37" t="str">
        <f>Table1[[#This Row],[street]]&amp;" "&amp;Table1[[#This Row],[City]]&amp;" "&amp;Table1[[#This Row],[state]]&amp;","&amp;Table1[[#This Row],[zip]]</f>
        <v>4950 N BASIN AVE PORTLAND OR,97217</v>
      </c>
    </row>
    <row r="60" spans="1:10" ht="57" x14ac:dyDescent="0.25">
      <c r="A60" s="37" t="s">
        <v>634</v>
      </c>
      <c r="B60" s="38" t="s">
        <v>635</v>
      </c>
      <c r="C60" s="37" t="s">
        <v>636</v>
      </c>
      <c r="D60" s="37" t="s">
        <v>637</v>
      </c>
      <c r="E60" s="37" t="s">
        <v>638</v>
      </c>
      <c r="F60" s="37" t="s">
        <v>639</v>
      </c>
      <c r="G60" s="37" t="s">
        <v>640</v>
      </c>
      <c r="H60" s="36" t="s">
        <v>641</v>
      </c>
      <c r="I60" s="36" t="s">
        <v>642</v>
      </c>
      <c r="J60" s="37" t="str">
        <f>Table1[[#This Row],[street]]&amp;" "&amp;Table1[[#This Row],[City]]&amp;" "&amp;Table1[[#This Row],[state]]&amp;","&amp;Table1[[#This Row],[zip]]</f>
        <v>1701 TAMARACK RD NEWARK OH,43055</v>
      </c>
    </row>
    <row r="61" spans="1:10" ht="85.5" x14ac:dyDescent="0.25">
      <c r="A61" s="37" t="s">
        <v>643</v>
      </c>
      <c r="B61" s="38" t="s">
        <v>644</v>
      </c>
      <c r="C61" s="37" t="s">
        <v>645</v>
      </c>
      <c r="D61" s="37" t="s">
        <v>646</v>
      </c>
      <c r="E61" s="37" t="s">
        <v>647</v>
      </c>
      <c r="F61" s="37" t="s">
        <v>648</v>
      </c>
      <c r="G61" s="37" t="s">
        <v>649</v>
      </c>
      <c r="H61" s="36" t="s">
        <v>650</v>
      </c>
      <c r="I61" s="36" t="s">
        <v>651</v>
      </c>
      <c r="J61" s="37" t="str">
        <f>Table1[[#This Row],[street]]&amp;" "&amp;Table1[[#This Row],[City]]&amp;" "&amp;Table1[[#This Row],[state]]&amp;","&amp;Table1[[#This Row],[zip]]</f>
        <v>11744 EDGEWOOD AVE Luana IA,52159</v>
      </c>
    </row>
    <row r="62" spans="1:10" ht="57" x14ac:dyDescent="0.25">
      <c r="A62" s="37" t="s">
        <v>652</v>
      </c>
      <c r="B62" s="38" t="s">
        <v>653</v>
      </c>
      <c r="C62" s="37" t="s">
        <v>654</v>
      </c>
      <c r="D62" s="37" t="s">
        <v>655</v>
      </c>
      <c r="E62" s="37" t="s">
        <v>656</v>
      </c>
      <c r="F62" s="37" t="s">
        <v>657</v>
      </c>
      <c r="G62" s="37" t="s">
        <v>230</v>
      </c>
      <c r="H62" s="36" t="s">
        <v>231</v>
      </c>
      <c r="I62" s="36" t="s">
        <v>658</v>
      </c>
      <c r="J62" s="37" t="str">
        <f>Table1[[#This Row],[street]]&amp;" "&amp;Table1[[#This Row],[City]]&amp;" "&amp;Table1[[#This Row],[state]]&amp;","&amp;Table1[[#This Row],[zip]]</f>
        <v>333 SE SYKES ROSEBURG OR,97470</v>
      </c>
    </row>
    <row r="63" spans="1:10" ht="57" x14ac:dyDescent="0.25">
      <c r="A63" s="37" t="s">
        <v>659</v>
      </c>
      <c r="B63" s="38" t="s">
        <v>660</v>
      </c>
      <c r="C63" s="37" t="s">
        <v>661</v>
      </c>
      <c r="D63" s="37" t="s">
        <v>662</v>
      </c>
      <c r="E63" s="37" t="s">
        <v>663</v>
      </c>
      <c r="F63" s="37" t="s">
        <v>664</v>
      </c>
      <c r="G63" s="37" t="s">
        <v>618</v>
      </c>
      <c r="H63" s="36" t="s">
        <v>619</v>
      </c>
      <c r="I63" s="36" t="s">
        <v>665</v>
      </c>
      <c r="J63" s="37" t="str">
        <f>Table1[[#This Row],[street]]&amp;" "&amp;Table1[[#This Row],[City]]&amp;" "&amp;Table1[[#This Row],[state]]&amp;","&amp;Table1[[#This Row],[zip]]</f>
        <v>5011 Ag Park Drive West Batavia NY,14020</v>
      </c>
    </row>
    <row r="64" spans="1:10" ht="42.75" x14ac:dyDescent="0.25">
      <c r="A64" s="37" t="s">
        <v>666</v>
      </c>
      <c r="B64" s="38" t="s">
        <v>667</v>
      </c>
      <c r="C64" s="37" t="s">
        <v>668</v>
      </c>
      <c r="D64" s="37" t="s">
        <v>669</v>
      </c>
      <c r="E64" s="37" t="s">
        <v>670</v>
      </c>
      <c r="F64" s="37" t="s">
        <v>671</v>
      </c>
      <c r="G64" s="37" t="s">
        <v>248</v>
      </c>
      <c r="H64" s="36" t="s">
        <v>249</v>
      </c>
      <c r="I64" s="36" t="s">
        <v>672</v>
      </c>
      <c r="J64" s="37" t="str">
        <f>Table1[[#This Row],[street]]&amp;" "&amp;Table1[[#This Row],[City]]&amp;" "&amp;Table1[[#This Row],[state]]&amp;","&amp;Table1[[#This Row],[zip]]</f>
        <v>600C NOBLE ST KUTZTOWN PA,19530</v>
      </c>
    </row>
    <row r="65" spans="1:10" ht="57" x14ac:dyDescent="0.25">
      <c r="A65" s="37" t="s">
        <v>673</v>
      </c>
      <c r="B65" s="38" t="s">
        <v>674</v>
      </c>
      <c r="C65" s="37" t="s">
        <v>675</v>
      </c>
      <c r="D65" s="37" t="s">
        <v>676</v>
      </c>
      <c r="E65" s="37" t="s">
        <v>677</v>
      </c>
      <c r="F65" s="37" t="s">
        <v>678</v>
      </c>
      <c r="G65" s="37" t="s">
        <v>316</v>
      </c>
      <c r="H65" s="36" t="s">
        <v>317</v>
      </c>
      <c r="I65" s="36" t="s">
        <v>679</v>
      </c>
      <c r="J65" s="37" t="str">
        <f>Table1[[#This Row],[street]]&amp;" "&amp;Table1[[#This Row],[City]]&amp;" "&amp;Table1[[#This Row],[state]]&amp;","&amp;Table1[[#This Row],[zip]]</f>
        <v>250 Camelot Drive  Fond du Lac WI,54935</v>
      </c>
    </row>
    <row r="66" spans="1:10" ht="57" x14ac:dyDescent="0.25">
      <c r="A66" s="37" t="s">
        <v>680</v>
      </c>
      <c r="B66" s="38" t="s">
        <v>681</v>
      </c>
      <c r="C66" s="37" t="s">
        <v>682</v>
      </c>
      <c r="D66" s="37" t="s">
        <v>683</v>
      </c>
      <c r="E66" s="37" t="s">
        <v>684</v>
      </c>
      <c r="F66" s="37" t="s">
        <v>685</v>
      </c>
      <c r="G66" s="37" t="s">
        <v>649</v>
      </c>
      <c r="H66" s="36" t="s">
        <v>650</v>
      </c>
      <c r="I66" s="36" t="s">
        <v>686</v>
      </c>
      <c r="J66" s="37" t="str">
        <f>Table1[[#This Row],[street]]&amp;" "&amp;Table1[[#This Row],[City]]&amp;" "&amp;Table1[[#This Row],[state]]&amp;","&amp;Table1[[#This Row],[zip]]</f>
        <v>300 10TH ST NE INDEPENDENCE IA,50644</v>
      </c>
    </row>
    <row r="67" spans="1:10" ht="71.25" x14ac:dyDescent="0.25">
      <c r="A67" s="37" t="s">
        <v>687</v>
      </c>
      <c r="B67" s="38" t="s">
        <v>688</v>
      </c>
      <c r="C67" s="37" t="s">
        <v>689</v>
      </c>
      <c r="D67" s="37" t="s">
        <v>690</v>
      </c>
      <c r="E67" s="37" t="s">
        <v>691</v>
      </c>
      <c r="F67" s="37" t="s">
        <v>692</v>
      </c>
      <c r="G67" s="37" t="s">
        <v>649</v>
      </c>
      <c r="H67" s="36" t="s">
        <v>650</v>
      </c>
      <c r="I67" s="36" t="s">
        <v>693</v>
      </c>
      <c r="J67" s="37" t="str">
        <f>Table1[[#This Row],[street]]&amp;" "&amp;Table1[[#This Row],[City]]&amp;" "&amp;Table1[[#This Row],[state]]&amp;","&amp;Table1[[#This Row],[zip]]</f>
        <v>1188 LINCOLN ST SW LE MARS IA,51031</v>
      </c>
    </row>
    <row r="68" spans="1:10" ht="85.5" x14ac:dyDescent="0.25">
      <c r="A68" s="37" t="s">
        <v>694</v>
      </c>
      <c r="B68" s="38" t="s">
        <v>695</v>
      </c>
      <c r="C68" s="37" t="s">
        <v>696</v>
      </c>
      <c r="D68" s="37" t="s">
        <v>697</v>
      </c>
      <c r="E68" s="37" t="s">
        <v>698</v>
      </c>
      <c r="F68" s="37" t="s">
        <v>478</v>
      </c>
      <c r="G68" s="37" t="s">
        <v>230</v>
      </c>
      <c r="H68" s="36" t="s">
        <v>231</v>
      </c>
      <c r="I68" s="36" t="s">
        <v>699</v>
      </c>
      <c r="J68" s="37" t="str">
        <f>Table1[[#This Row],[street]]&amp;" "&amp;Table1[[#This Row],[City]]&amp;" "&amp;Table1[[#This Row],[state]]&amp;","&amp;Table1[[#This Row],[zip]]</f>
        <v>2720 SE 6TH AVE PORTLAND OR,97202</v>
      </c>
    </row>
    <row r="69" spans="1:10" ht="42.75" x14ac:dyDescent="0.25">
      <c r="A69" s="37" t="s">
        <v>700</v>
      </c>
      <c r="B69" s="38" t="s">
        <v>701</v>
      </c>
      <c r="C69" s="37" t="s">
        <v>702</v>
      </c>
      <c r="D69" s="37" t="s">
        <v>703</v>
      </c>
      <c r="E69" s="37" t="s">
        <v>704</v>
      </c>
      <c r="F69" s="37" t="s">
        <v>705</v>
      </c>
      <c r="G69" s="37" t="s">
        <v>325</v>
      </c>
      <c r="H69" s="36" t="s">
        <v>326</v>
      </c>
      <c r="I69" s="36" t="s">
        <v>706</v>
      </c>
      <c r="J69" s="37" t="str">
        <f>Table1[[#This Row],[street]]&amp;" "&amp;Table1[[#This Row],[City]]&amp;" "&amp;Table1[[#This Row],[state]]&amp;","&amp;Table1[[#This Row],[zip]]</f>
        <v>4058 RAINIER AVE SOUTH SEATTLE WA,98118</v>
      </c>
    </row>
    <row r="70" spans="1:10" ht="71.25" x14ac:dyDescent="0.25">
      <c r="A70" s="37" t="s">
        <v>707</v>
      </c>
      <c r="B70" s="38" t="s">
        <v>708</v>
      </c>
      <c r="C70" s="37" t="s">
        <v>709</v>
      </c>
      <c r="D70" s="37" t="s">
        <v>710</v>
      </c>
      <c r="E70" s="37" t="s">
        <v>711</v>
      </c>
      <c r="F70" s="37" t="s">
        <v>712</v>
      </c>
      <c r="G70" s="37" t="s">
        <v>188</v>
      </c>
      <c r="H70" s="36" t="s">
        <v>189</v>
      </c>
      <c r="I70" s="36" t="s">
        <v>713</v>
      </c>
      <c r="J70" s="37" t="str">
        <f>Table1[[#This Row],[street]]&amp;" "&amp;Table1[[#This Row],[City]]&amp;" "&amp;Table1[[#This Row],[state]]&amp;","&amp;Table1[[#This Row],[zip]]</f>
        <v>3333 DAN MORTON DRIVE DALLAS TX,75236</v>
      </c>
    </row>
    <row r="71" spans="1:10" ht="114" x14ac:dyDescent="0.25">
      <c r="A71" s="37" t="s">
        <v>714</v>
      </c>
      <c r="B71" s="38" t="s">
        <v>715</v>
      </c>
      <c r="C71" s="37" t="s">
        <v>716</v>
      </c>
      <c r="D71" s="37" t="s">
        <v>717</v>
      </c>
      <c r="E71" s="37" t="s">
        <v>718</v>
      </c>
      <c r="F71" s="37" t="s">
        <v>719</v>
      </c>
      <c r="G71" s="37" t="s">
        <v>392</v>
      </c>
      <c r="H71" s="36" t="s">
        <v>393</v>
      </c>
      <c r="I71" s="36" t="s">
        <v>720</v>
      </c>
      <c r="J71" s="37" t="str">
        <f>Table1[[#This Row],[street]]&amp;" "&amp;Table1[[#This Row],[City]]&amp;" "&amp;Table1[[#This Row],[state]]&amp;","&amp;Table1[[#This Row],[zip]]</f>
        <v>2801 FORT AVE LYNCHBURG VA,24501</v>
      </c>
    </row>
    <row r="72" spans="1:10" ht="42.75" x14ac:dyDescent="0.25">
      <c r="A72" s="37" t="s">
        <v>721</v>
      </c>
      <c r="B72" s="38" t="s">
        <v>722</v>
      </c>
      <c r="C72" s="37" t="s">
        <v>723</v>
      </c>
      <c r="D72" s="37" t="s">
        <v>724</v>
      </c>
      <c r="E72" s="37" t="s">
        <v>725</v>
      </c>
      <c r="F72" s="37" t="s">
        <v>726</v>
      </c>
      <c r="G72" s="37" t="s">
        <v>727</v>
      </c>
      <c r="H72" s="36" t="s">
        <v>728</v>
      </c>
      <c r="I72" s="36" t="s">
        <v>729</v>
      </c>
      <c r="J72" s="37" t="str">
        <f>Table1[[#This Row],[street]]&amp;" "&amp;Table1[[#This Row],[City]]&amp;" "&amp;Table1[[#This Row],[state]]&amp;","&amp;Table1[[#This Row],[zip]]</f>
        <v>220 E. Todd Street.   REED CITY MI,49677</v>
      </c>
    </row>
    <row r="73" spans="1:10" ht="85.5" x14ac:dyDescent="0.25">
      <c r="A73" s="37" t="s">
        <v>730</v>
      </c>
      <c r="B73" s="38" t="s">
        <v>731</v>
      </c>
      <c r="C73" s="37" t="s">
        <v>732</v>
      </c>
      <c r="D73" s="37" t="s">
        <v>733</v>
      </c>
      <c r="E73" s="37" t="s">
        <v>734</v>
      </c>
      <c r="F73" s="37" t="s">
        <v>735</v>
      </c>
      <c r="G73" s="37" t="s">
        <v>325</v>
      </c>
      <c r="H73" s="36" t="s">
        <v>326</v>
      </c>
      <c r="I73" s="36" t="s">
        <v>736</v>
      </c>
      <c r="J73" s="37" t="str">
        <f>Table1[[#This Row],[street]]&amp;" "&amp;Table1[[#This Row],[City]]&amp;" "&amp;Table1[[#This Row],[state]]&amp;","&amp;Table1[[#This Row],[zip]]</f>
        <v>12602 INTERURBAN AVE S TUKWILA WA,98168</v>
      </c>
    </row>
    <row r="74" spans="1:10" ht="42.75" x14ac:dyDescent="0.25">
      <c r="A74" s="37" t="s">
        <v>737</v>
      </c>
      <c r="B74" s="38" t="s">
        <v>738</v>
      </c>
      <c r="C74" s="37" t="s">
        <v>739</v>
      </c>
      <c r="D74" s="37" t="s">
        <v>740</v>
      </c>
      <c r="E74" s="37" t="s">
        <v>741</v>
      </c>
      <c r="F74" s="37" t="s">
        <v>742</v>
      </c>
      <c r="G74" s="37" t="s">
        <v>214</v>
      </c>
      <c r="H74" s="36" t="s">
        <v>215</v>
      </c>
      <c r="I74" s="36" t="s">
        <v>743</v>
      </c>
      <c r="J74" s="37" t="str">
        <f>Table1[[#This Row],[street]]&amp;" "&amp;Table1[[#This Row],[City]]&amp;" "&amp;Table1[[#This Row],[state]]&amp;","&amp;Table1[[#This Row],[zip]]</f>
        <v>1703 SO BUCHANAN JEROME ID,83338</v>
      </c>
    </row>
    <row r="75" spans="1:10" ht="42.75" x14ac:dyDescent="0.25">
      <c r="A75" s="37" t="s">
        <v>744</v>
      </c>
      <c r="B75" s="38" t="s">
        <v>745</v>
      </c>
      <c r="C75" s="37" t="s">
        <v>746</v>
      </c>
      <c r="D75" s="37" t="s">
        <v>747</v>
      </c>
      <c r="E75" s="37" t="s">
        <v>748</v>
      </c>
      <c r="F75" s="37" t="s">
        <v>749</v>
      </c>
      <c r="G75" s="37" t="s">
        <v>528</v>
      </c>
      <c r="H75" s="36" t="s">
        <v>529</v>
      </c>
      <c r="I75" s="36" t="s">
        <v>750</v>
      </c>
      <c r="J75" s="37" t="str">
        <f>Table1[[#This Row],[street]]&amp;" "&amp;Table1[[#This Row],[City]]&amp;" "&amp;Table1[[#This Row],[state]]&amp;","&amp;Table1[[#This Row],[zip]]</f>
        <v>1715 E Road WEST POINT NE,68788</v>
      </c>
    </row>
    <row r="76" spans="1:10" ht="114" x14ac:dyDescent="0.25">
      <c r="A76" s="37" t="s">
        <v>751</v>
      </c>
      <c r="B76" s="38" t="s">
        <v>752</v>
      </c>
      <c r="C76" s="37" t="s">
        <v>753</v>
      </c>
      <c r="D76" s="37" t="s">
        <v>754</v>
      </c>
      <c r="E76" s="37" t="s">
        <v>755</v>
      </c>
      <c r="F76" s="37" t="s">
        <v>756</v>
      </c>
      <c r="G76" s="37" t="s">
        <v>307</v>
      </c>
      <c r="H76" s="36" t="s">
        <v>308</v>
      </c>
      <c r="I76" s="36" t="s">
        <v>757</v>
      </c>
      <c r="J76" s="37" t="str">
        <f>Table1[[#This Row],[street]]&amp;" "&amp;Table1[[#This Row],[City]]&amp;" "&amp;Table1[[#This Row],[state]]&amp;","&amp;Table1[[#This Row],[zip]]</f>
        <v>570 N 500 WEST HYRUM UT,84319</v>
      </c>
    </row>
    <row r="77" spans="1:10" ht="42.75" x14ac:dyDescent="0.25">
      <c r="A77" s="37" t="s">
        <v>758</v>
      </c>
      <c r="B77" s="38" t="s">
        <v>759</v>
      </c>
      <c r="C77" s="37" t="s">
        <v>760</v>
      </c>
      <c r="D77" s="37" t="s">
        <v>761</v>
      </c>
      <c r="E77" s="37" t="s">
        <v>762</v>
      </c>
      <c r="F77" s="37" t="s">
        <v>763</v>
      </c>
      <c r="G77" s="37" t="s">
        <v>764</v>
      </c>
      <c r="H77" s="36" t="s">
        <v>765</v>
      </c>
      <c r="I77" s="36" t="s">
        <v>766</v>
      </c>
      <c r="J77" s="37" t="str">
        <f>Table1[[#This Row],[street]]&amp;" "&amp;Table1[[#This Row],[City]]&amp;" "&amp;Table1[[#This Row],[state]]&amp;","&amp;Table1[[#This Row],[zip]]</f>
        <v>108 SOUTH MAIN MILBANK SD,57252</v>
      </c>
    </row>
    <row r="78" spans="1:10" ht="128.25" x14ac:dyDescent="0.25">
      <c r="A78" s="37" t="s">
        <v>767</v>
      </c>
      <c r="B78" s="38" t="s">
        <v>768</v>
      </c>
      <c r="C78" s="37" t="s">
        <v>769</v>
      </c>
      <c r="D78" s="37" t="s">
        <v>770</v>
      </c>
      <c r="E78" s="37" t="s">
        <v>771</v>
      </c>
      <c r="F78" s="37" t="s">
        <v>692</v>
      </c>
      <c r="G78" s="37" t="s">
        <v>649</v>
      </c>
      <c r="H78" s="36" t="s">
        <v>650</v>
      </c>
      <c r="I78" s="36" t="s">
        <v>693</v>
      </c>
      <c r="J78" s="37" t="str">
        <f>Table1[[#This Row],[street]]&amp;" "&amp;Table1[[#This Row],[City]]&amp;" "&amp;Table1[[#This Row],[state]]&amp;","&amp;Table1[[#This Row],[zip]]</f>
        <v>1500 - 12TH AVE SW LE MARS IA,51031</v>
      </c>
    </row>
    <row r="79" spans="1:10" ht="42.75" x14ac:dyDescent="0.25">
      <c r="A79" s="37" t="s">
        <v>772</v>
      </c>
      <c r="B79" s="38" t="s">
        <v>773</v>
      </c>
      <c r="C79" s="37" t="s">
        <v>774</v>
      </c>
      <c r="D79" s="37" t="s">
        <v>775</v>
      </c>
      <c r="E79" s="37" t="s">
        <v>776</v>
      </c>
      <c r="F79" s="37" t="s">
        <v>777</v>
      </c>
      <c r="G79" s="37" t="s">
        <v>230</v>
      </c>
      <c r="H79" s="36" t="s">
        <v>231</v>
      </c>
      <c r="I79" s="36" t="s">
        <v>778</v>
      </c>
      <c r="J79" s="37" t="str">
        <f>Table1[[#This Row],[street]]&amp;" "&amp;Table1[[#This Row],[City]]&amp;" "&amp;Table1[[#This Row],[state]]&amp;","&amp;Table1[[#This Row],[zip]]</f>
        <v>302 2ND STREET MYRTLE POINT OR,97458</v>
      </c>
    </row>
    <row r="80" spans="1:10" ht="57" x14ac:dyDescent="0.25">
      <c r="A80" s="37" t="s">
        <v>779</v>
      </c>
      <c r="B80" s="38" t="s">
        <v>780</v>
      </c>
      <c r="C80" s="37" t="s">
        <v>781</v>
      </c>
      <c r="D80" s="37" t="s">
        <v>782</v>
      </c>
      <c r="E80" s="37" t="s">
        <v>783</v>
      </c>
      <c r="F80" s="37" t="s">
        <v>784</v>
      </c>
      <c r="G80" s="37" t="s">
        <v>461</v>
      </c>
      <c r="H80" s="36" t="s">
        <v>462</v>
      </c>
      <c r="I80" s="36" t="s">
        <v>785</v>
      </c>
      <c r="J80" s="37" t="str">
        <f>Table1[[#This Row],[street]]&amp;" "&amp;Table1[[#This Row],[City]]&amp;" "&amp;Table1[[#This Row],[state]]&amp;","&amp;Table1[[#This Row],[zip]]</f>
        <v>103 REGULATORY SERVICE BLDG LEXINGTON KY,40546-0275</v>
      </c>
    </row>
    <row r="81" spans="1:10" ht="42.75" x14ac:dyDescent="0.25">
      <c r="A81" s="37" t="s">
        <v>786</v>
      </c>
      <c r="B81" s="38" t="s">
        <v>787</v>
      </c>
      <c r="C81" s="37" t="s">
        <v>788</v>
      </c>
      <c r="D81" s="37" t="s">
        <v>789</v>
      </c>
      <c r="E81" s="37" t="s">
        <v>790</v>
      </c>
      <c r="F81" s="37" t="s">
        <v>791</v>
      </c>
      <c r="G81" s="37" t="s">
        <v>248</v>
      </c>
      <c r="H81" s="36" t="s">
        <v>249</v>
      </c>
      <c r="I81" s="36" t="s">
        <v>792</v>
      </c>
      <c r="J81" s="37" t="str">
        <f>Table1[[#This Row],[street]]&amp;" "&amp;Table1[[#This Row],[City]]&amp;" "&amp;Table1[[#This Row],[state]]&amp;","&amp;Table1[[#This Row],[zip]]</f>
        <v>47 W CRAIG STREET UNIONTOWN PA,15401</v>
      </c>
    </row>
    <row r="82" spans="1:10" ht="114" x14ac:dyDescent="0.25">
      <c r="A82" s="37" t="s">
        <v>793</v>
      </c>
      <c r="B82" s="38" t="s">
        <v>794</v>
      </c>
      <c r="C82" s="37" t="s">
        <v>795</v>
      </c>
      <c r="D82" s="37" t="s">
        <v>796</v>
      </c>
      <c r="E82" s="37" t="s">
        <v>797</v>
      </c>
      <c r="F82" s="37" t="s">
        <v>798</v>
      </c>
      <c r="G82" s="37" t="s">
        <v>230</v>
      </c>
      <c r="H82" s="36" t="s">
        <v>231</v>
      </c>
      <c r="I82" s="36" t="s">
        <v>799</v>
      </c>
      <c r="J82" s="37" t="str">
        <f>Table1[[#This Row],[street]]&amp;" "&amp;Table1[[#This Row],[City]]&amp;" "&amp;Table1[[#This Row],[state]]&amp;","&amp;Table1[[#This Row],[zip]]</f>
        <v>4175 HWY 101 NORTH TILLAMOOK OR,97141</v>
      </c>
    </row>
    <row r="83" spans="1:10" ht="114" x14ac:dyDescent="0.25">
      <c r="A83" s="37" t="s">
        <v>800</v>
      </c>
      <c r="B83" s="38" t="s">
        <v>801</v>
      </c>
      <c r="C83" s="37" t="s">
        <v>802</v>
      </c>
      <c r="D83" s="37" t="s">
        <v>803</v>
      </c>
      <c r="E83" s="37" t="s">
        <v>804</v>
      </c>
      <c r="F83" s="37" t="s">
        <v>805</v>
      </c>
      <c r="G83" s="37" t="s">
        <v>274</v>
      </c>
      <c r="H83" s="36" t="s">
        <v>275</v>
      </c>
      <c r="I83" s="36" t="s">
        <v>806</v>
      </c>
      <c r="J83" s="37" t="str">
        <f>Table1[[#This Row],[street]]&amp;" "&amp;Table1[[#This Row],[City]]&amp;" "&amp;Table1[[#This Row],[state]]&amp;","&amp;Table1[[#This Row],[zip]]</f>
        <v>300 WEST RAILROAD AVE STOCKTON IL,61085</v>
      </c>
    </row>
    <row r="84" spans="1:10" ht="71.25" x14ac:dyDescent="0.25">
      <c r="A84" s="37" t="s">
        <v>807</v>
      </c>
      <c r="B84" s="38" t="s">
        <v>808</v>
      </c>
      <c r="C84" s="37" t="s">
        <v>809</v>
      </c>
      <c r="D84" s="37" t="s">
        <v>810</v>
      </c>
      <c r="E84" s="37" t="s">
        <v>811</v>
      </c>
      <c r="F84" s="37" t="s">
        <v>812</v>
      </c>
      <c r="G84" s="37" t="s">
        <v>813</v>
      </c>
      <c r="H84" s="36" t="s">
        <v>814</v>
      </c>
      <c r="I84" s="36" t="s">
        <v>815</v>
      </c>
      <c r="J84" s="37" t="str">
        <f>Table1[[#This Row],[street]]&amp;" "&amp;Table1[[#This Row],[City]]&amp;" "&amp;Table1[[#This Row],[state]]&amp;","&amp;Table1[[#This Row],[zip]]</f>
        <v>395 WEST STREET ROCKY HILL CT,06067</v>
      </c>
    </row>
    <row r="85" spans="1:10" ht="42.75" x14ac:dyDescent="0.25">
      <c r="A85" s="37" t="s">
        <v>816</v>
      </c>
      <c r="B85" s="38" t="s">
        <v>817</v>
      </c>
      <c r="C85" s="37" t="s">
        <v>818</v>
      </c>
      <c r="D85" s="37" t="s">
        <v>819</v>
      </c>
      <c r="E85" s="37" t="s">
        <v>820</v>
      </c>
      <c r="F85" s="37" t="s">
        <v>821</v>
      </c>
      <c r="G85" s="37" t="s">
        <v>214</v>
      </c>
      <c r="H85" s="36" t="s">
        <v>215</v>
      </c>
      <c r="I85" s="36" t="s">
        <v>822</v>
      </c>
      <c r="J85" s="37" t="str">
        <f>Table1[[#This Row],[street]]&amp;" "&amp;Table1[[#This Row],[City]]&amp;" "&amp;Table1[[#This Row],[state]]&amp;","&amp;Table1[[#This Row],[zip]]</f>
        <v>4912 EAST FRANKLIN RD NAMPA ID,83653</v>
      </c>
    </row>
    <row r="86" spans="1:10" ht="85.5" x14ac:dyDescent="0.25">
      <c r="A86" s="37" t="s">
        <v>823</v>
      </c>
      <c r="B86" s="38" t="s">
        <v>824</v>
      </c>
      <c r="C86" s="37" t="s">
        <v>825</v>
      </c>
      <c r="D86" s="37" t="s">
        <v>826</v>
      </c>
      <c r="E86" s="37" t="s">
        <v>827</v>
      </c>
      <c r="F86" s="37" t="s">
        <v>828</v>
      </c>
      <c r="G86" s="37" t="s">
        <v>316</v>
      </c>
      <c r="H86" s="36" t="s">
        <v>317</v>
      </c>
      <c r="I86" s="36" t="s">
        <v>829</v>
      </c>
      <c r="J86" s="37" t="str">
        <f>Table1[[#This Row],[street]]&amp;" "&amp;Table1[[#This Row],[City]]&amp;" "&amp;Table1[[#This Row],[state]]&amp;","&amp;Table1[[#This Row],[zip]]</f>
        <v>807 PLEASANT VALLEY RD WEST BEND WI,53095</v>
      </c>
    </row>
    <row r="87" spans="1:10" ht="85.5" x14ac:dyDescent="0.25">
      <c r="A87" s="37" t="s">
        <v>830</v>
      </c>
      <c r="B87" s="38" t="s">
        <v>831</v>
      </c>
      <c r="C87" s="37" t="s">
        <v>832</v>
      </c>
      <c r="D87" s="37" t="s">
        <v>833</v>
      </c>
      <c r="E87" s="37" t="s">
        <v>834</v>
      </c>
      <c r="F87" s="37" t="s">
        <v>835</v>
      </c>
      <c r="G87" s="37" t="s">
        <v>188</v>
      </c>
      <c r="H87" s="36" t="s">
        <v>189</v>
      </c>
      <c r="I87" s="36" t="s">
        <v>836</v>
      </c>
      <c r="J87" s="37" t="str">
        <f>Table1[[#This Row],[street]]&amp;" "&amp;Table1[[#This Row],[City]]&amp;" "&amp;Table1[[#This Row],[state]]&amp;","&amp;Table1[[#This Row],[zip]]</f>
        <v>923 CR 176 STEPHENVILLE TX,76401</v>
      </c>
    </row>
    <row r="88" spans="1:10" ht="57" x14ac:dyDescent="0.25">
      <c r="A88" s="37" t="s">
        <v>837</v>
      </c>
      <c r="B88" s="38" t="s">
        <v>838</v>
      </c>
      <c r="C88" s="37" t="s">
        <v>839</v>
      </c>
      <c r="D88" s="37" t="s">
        <v>840</v>
      </c>
      <c r="E88" s="37" t="s">
        <v>841</v>
      </c>
      <c r="F88" s="37" t="s">
        <v>306</v>
      </c>
      <c r="G88" s="37" t="s">
        <v>307</v>
      </c>
      <c r="H88" s="36" t="s">
        <v>308</v>
      </c>
      <c r="I88" s="36" t="s">
        <v>309</v>
      </c>
      <c r="J88" s="37" t="str">
        <f>Table1[[#This Row],[street]]&amp;" "&amp;Table1[[#This Row],[City]]&amp;" "&amp;Table1[[#This Row],[state]]&amp;","&amp;Table1[[#This Row],[zip]]</f>
        <v>885 NORTH 600 WEST LOGAN UT,84321</v>
      </c>
    </row>
    <row r="89" spans="1:10" ht="99.75" x14ac:dyDescent="0.25">
      <c r="A89" s="37" t="s">
        <v>842</v>
      </c>
      <c r="B89" s="38" t="s">
        <v>843</v>
      </c>
      <c r="C89" s="37" t="s">
        <v>844</v>
      </c>
      <c r="D89" s="37" t="s">
        <v>845</v>
      </c>
      <c r="E89" s="37" t="s">
        <v>846</v>
      </c>
      <c r="F89" s="37" t="s">
        <v>847</v>
      </c>
      <c r="G89" s="37" t="s">
        <v>316</v>
      </c>
      <c r="H89" s="36" t="s">
        <v>317</v>
      </c>
      <c r="I89" s="36" t="s">
        <v>848</v>
      </c>
      <c r="J89" s="37" t="str">
        <f>Table1[[#This Row],[street]]&amp;" "&amp;Table1[[#This Row],[City]]&amp;" "&amp;Table1[[#This Row],[state]]&amp;","&amp;Table1[[#This Row],[zip]]</f>
        <v>1001 SARTORI WHEY PLYMOUTH WI,53073</v>
      </c>
    </row>
    <row r="90" spans="1:10" ht="42.75" x14ac:dyDescent="0.25">
      <c r="A90" s="37" t="s">
        <v>849</v>
      </c>
      <c r="B90" s="38" t="s">
        <v>850</v>
      </c>
      <c r="C90" s="37" t="s">
        <v>851</v>
      </c>
      <c r="D90" s="37" t="s">
        <v>852</v>
      </c>
      <c r="E90" s="37" t="s">
        <v>853</v>
      </c>
      <c r="F90" s="37" t="s">
        <v>854</v>
      </c>
      <c r="G90" s="37" t="s">
        <v>230</v>
      </c>
      <c r="H90" s="36" t="s">
        <v>231</v>
      </c>
      <c r="I90" s="36" t="s">
        <v>855</v>
      </c>
      <c r="J90" s="37" t="str">
        <f>Table1[[#This Row],[street]]&amp;" "&amp;Table1[[#This Row],[City]]&amp;" "&amp;Table1[[#This Row],[state]]&amp;","&amp;Table1[[#This Row],[zip]]</f>
        <v>16800 SE EVELYN ST CLACKAMAS OR,97015</v>
      </c>
    </row>
    <row r="91" spans="1:10" ht="71.25" x14ac:dyDescent="0.25">
      <c r="A91" s="37" t="s">
        <v>856</v>
      </c>
      <c r="B91" s="38" t="s">
        <v>857</v>
      </c>
      <c r="C91" s="37" t="s">
        <v>858</v>
      </c>
      <c r="D91" s="37" t="s">
        <v>859</v>
      </c>
      <c r="E91" s="37" t="s">
        <v>860</v>
      </c>
      <c r="F91" s="37" t="s">
        <v>861</v>
      </c>
      <c r="G91" s="37" t="s">
        <v>497</v>
      </c>
      <c r="H91" s="36" t="s">
        <v>498</v>
      </c>
      <c r="I91" s="36" t="s">
        <v>862</v>
      </c>
      <c r="J91" s="37" t="str">
        <f>Table1[[#This Row],[street]]&amp;" "&amp;Table1[[#This Row],[City]]&amp;" "&amp;Table1[[#This Row],[state]]&amp;","&amp;Table1[[#This Row],[zip]]</f>
        <v>5410 GAETZ AVE RED DEER AB,T4N 4B5</v>
      </c>
    </row>
    <row r="92" spans="1:10" ht="85.5" x14ac:dyDescent="0.25">
      <c r="A92" s="37" t="s">
        <v>863</v>
      </c>
      <c r="B92" s="38" t="s">
        <v>864</v>
      </c>
      <c r="C92" s="37" t="s">
        <v>865</v>
      </c>
      <c r="D92" s="37" t="s">
        <v>866</v>
      </c>
      <c r="E92" s="37" t="s">
        <v>867</v>
      </c>
      <c r="F92" s="37" t="s">
        <v>354</v>
      </c>
      <c r="G92" s="37" t="s">
        <v>355</v>
      </c>
      <c r="H92" s="36" t="s">
        <v>356</v>
      </c>
      <c r="I92" s="36" t="s">
        <v>868</v>
      </c>
      <c r="J92" s="37" t="str">
        <f>Table1[[#This Row],[street]]&amp;" "&amp;Table1[[#This Row],[City]]&amp;" "&amp;Table1[[#This Row],[state]]&amp;","&amp;Table1[[#This Row],[zip]]</f>
        <v>4301 FOREST ST DENVER CO,80216</v>
      </c>
    </row>
    <row r="93" spans="1:10" ht="114" x14ac:dyDescent="0.25">
      <c r="A93" s="37" t="s">
        <v>869</v>
      </c>
      <c r="B93" s="38" t="s">
        <v>870</v>
      </c>
      <c r="C93" s="37" t="s">
        <v>871</v>
      </c>
      <c r="D93" s="37" t="s">
        <v>872</v>
      </c>
      <c r="E93" s="37" t="s">
        <v>873</v>
      </c>
      <c r="F93" s="37" t="s">
        <v>282</v>
      </c>
      <c r="G93" s="37" t="s">
        <v>283</v>
      </c>
      <c r="H93" s="36" t="s">
        <v>131</v>
      </c>
      <c r="I93" s="36" t="s">
        <v>874</v>
      </c>
      <c r="J93" s="37" t="str">
        <f>Table1[[#This Row],[street]]&amp;" "&amp;Table1[[#This Row],[City]]&amp;" "&amp;Table1[[#This Row],[state]]&amp;","&amp;Table1[[#This Row],[zip]]</f>
        <v>250 E BELMONT AVE FRESNO CA,93701</v>
      </c>
    </row>
    <row r="94" spans="1:10" ht="42.75" x14ac:dyDescent="0.25">
      <c r="A94" s="37" t="s">
        <v>875</v>
      </c>
      <c r="B94" s="38" t="s">
        <v>876</v>
      </c>
      <c r="C94" s="37" t="s">
        <v>877</v>
      </c>
      <c r="D94" s="37" t="s">
        <v>878</v>
      </c>
      <c r="E94" s="37" t="s">
        <v>879</v>
      </c>
      <c r="F94" s="37" t="s">
        <v>880</v>
      </c>
      <c r="G94" s="37" t="s">
        <v>274</v>
      </c>
      <c r="H94" s="36" t="s">
        <v>275</v>
      </c>
      <c r="I94" s="36" t="s">
        <v>881</v>
      </c>
      <c r="J94" s="37" t="str">
        <f>Table1[[#This Row],[street]]&amp;" "&amp;Table1[[#This Row],[City]]&amp;" "&amp;Table1[[#This Row],[state]]&amp;","&amp;Table1[[#This Row],[zip]]</f>
        <v>610 East State Street O'Fallon IL,62269</v>
      </c>
    </row>
    <row r="95" spans="1:10" ht="99.75" x14ac:dyDescent="0.25">
      <c r="A95" s="37" t="s">
        <v>882</v>
      </c>
      <c r="B95" s="38" t="s">
        <v>883</v>
      </c>
      <c r="C95" s="37" t="s">
        <v>884</v>
      </c>
      <c r="D95" s="37" t="s">
        <v>885</v>
      </c>
      <c r="E95" s="37" t="s">
        <v>886</v>
      </c>
      <c r="F95" s="37" t="s">
        <v>887</v>
      </c>
      <c r="G95" s="37" t="s">
        <v>188</v>
      </c>
      <c r="H95" s="36" t="s">
        <v>189</v>
      </c>
      <c r="I95" s="36" t="s">
        <v>888</v>
      </c>
      <c r="J95" s="37" t="str">
        <f>Table1[[#This Row],[street]]&amp;" "&amp;Table1[[#This Row],[City]]&amp;" "&amp;Table1[[#This Row],[state]]&amp;","&amp;Table1[[#This Row],[zip]]</f>
        <v>300 INDUSTRIAL DRIVE EAST SULPHUR SPRINGS TX,75482</v>
      </c>
    </row>
    <row r="96" spans="1:10" ht="71.25" x14ac:dyDescent="0.25">
      <c r="A96" s="37" t="s">
        <v>889</v>
      </c>
      <c r="B96" s="38" t="s">
        <v>890</v>
      </c>
      <c r="C96" s="37" t="s">
        <v>891</v>
      </c>
      <c r="D96" s="37" t="s">
        <v>892</v>
      </c>
      <c r="E96" s="37" t="s">
        <v>893</v>
      </c>
      <c r="F96" s="37" t="s">
        <v>894</v>
      </c>
      <c r="G96" s="37" t="s">
        <v>895</v>
      </c>
      <c r="H96" s="36" t="s">
        <v>896</v>
      </c>
      <c r="I96" s="36" t="s">
        <v>897</v>
      </c>
      <c r="J96" s="37" t="str">
        <f>Table1[[#This Row],[street]]&amp;" "&amp;Table1[[#This Row],[City]]&amp;" "&amp;Table1[[#This Row],[state]]&amp;","&amp;Table1[[#This Row],[zip]]</f>
        <v>570 EAST WOODROW WILSON DRIVE JACKSON MS,39216</v>
      </c>
    </row>
    <row r="97" spans="1:10" ht="171" x14ac:dyDescent="0.25">
      <c r="A97" s="37" t="s">
        <v>898</v>
      </c>
      <c r="B97" s="38" t="s">
        <v>899</v>
      </c>
      <c r="C97" s="37" t="s">
        <v>900</v>
      </c>
      <c r="D97" s="37" t="s">
        <v>901</v>
      </c>
      <c r="E97" s="37" t="s">
        <v>902</v>
      </c>
      <c r="F97" s="37" t="s">
        <v>903</v>
      </c>
      <c r="G97" s="37" t="s">
        <v>904</v>
      </c>
      <c r="H97" s="36" t="s">
        <v>905</v>
      </c>
      <c r="I97" s="36" t="s">
        <v>906</v>
      </c>
      <c r="J97" s="37" t="str">
        <f>Table1[[#This Row],[street]]&amp;" "&amp;Table1[[#This Row],[City]]&amp;" "&amp;Table1[[#This Row],[state]]&amp;","&amp;Table1[[#This Row],[zip]]</f>
        <v>2231 COUNTY ROAD 31 REXFORD KS,67753</v>
      </c>
    </row>
    <row r="98" spans="1:10" ht="71.25" x14ac:dyDescent="0.25">
      <c r="A98" s="37" t="s">
        <v>907</v>
      </c>
      <c r="B98" s="38" t="s">
        <v>908</v>
      </c>
      <c r="C98" s="37" t="s">
        <v>909</v>
      </c>
      <c r="D98" s="37" t="s">
        <v>910</v>
      </c>
      <c r="E98" s="37" t="s">
        <v>911</v>
      </c>
      <c r="F98" s="37" t="s">
        <v>912</v>
      </c>
      <c r="G98" s="37" t="s">
        <v>179</v>
      </c>
      <c r="H98" s="36" t="s">
        <v>180</v>
      </c>
      <c r="I98" s="36" t="s">
        <v>913</v>
      </c>
      <c r="J98" s="37" t="str">
        <f>Table1[[#This Row],[street]]&amp;" "&amp;Table1[[#This Row],[City]]&amp;" "&amp;Table1[[#This Row],[state]]&amp;","&amp;Table1[[#This Row],[zip]]</f>
        <v>21140 CHIPPENDALE AVE FARMINGTON MN,55024</v>
      </c>
    </row>
    <row r="99" spans="1:10" ht="57" x14ac:dyDescent="0.25">
      <c r="A99" s="37" t="s">
        <v>914</v>
      </c>
      <c r="B99" s="38" t="s">
        <v>915</v>
      </c>
      <c r="C99" s="37" t="s">
        <v>916</v>
      </c>
      <c r="D99" s="37" t="s">
        <v>917</v>
      </c>
      <c r="E99" s="37" t="s">
        <v>918</v>
      </c>
      <c r="F99" s="37" t="s">
        <v>919</v>
      </c>
      <c r="G99" s="37" t="s">
        <v>452</v>
      </c>
      <c r="H99" s="36" t="s">
        <v>453</v>
      </c>
      <c r="I99" s="36" t="s">
        <v>920</v>
      </c>
      <c r="J99" s="37" t="str">
        <f>Table1[[#This Row],[street]]&amp;" "&amp;Table1[[#This Row],[City]]&amp;" "&amp;Table1[[#This Row],[state]]&amp;","&amp;Table1[[#This Row],[zip]]</f>
        <v>8321 LEISHEAR ROAD LAUREL MD,20723</v>
      </c>
    </row>
    <row r="100" spans="1:10" ht="57" x14ac:dyDescent="0.25">
      <c r="A100" s="37" t="s">
        <v>921</v>
      </c>
      <c r="B100" s="38" t="s">
        <v>922</v>
      </c>
      <c r="C100" s="37" t="s">
        <v>923</v>
      </c>
      <c r="D100" s="37" t="s">
        <v>924</v>
      </c>
      <c r="E100" s="37" t="s">
        <v>925</v>
      </c>
      <c r="F100" s="37" t="s">
        <v>238</v>
      </c>
      <c r="G100" s="37" t="s">
        <v>239</v>
      </c>
      <c r="H100" s="36" t="s">
        <v>240</v>
      </c>
      <c r="I100" s="36" t="s">
        <v>926</v>
      </c>
      <c r="J100" s="37" t="str">
        <f>Table1[[#This Row],[street]]&amp;" "&amp;Table1[[#This Row],[City]]&amp;" "&amp;Table1[[#This Row],[state]]&amp;","&amp;Table1[[#This Row],[zip]]</f>
        <v>1911 W LINCOLN BOZEMAN MT,59718</v>
      </c>
    </row>
    <row r="101" spans="1:10" ht="85.5" x14ac:dyDescent="0.25">
      <c r="A101" s="37" t="s">
        <v>927</v>
      </c>
      <c r="B101" s="38" t="s">
        <v>928</v>
      </c>
      <c r="C101" s="37" t="s">
        <v>929</v>
      </c>
      <c r="D101" s="37" t="s">
        <v>930</v>
      </c>
      <c r="E101" s="37" t="s">
        <v>931</v>
      </c>
      <c r="F101" s="37" t="s">
        <v>932</v>
      </c>
      <c r="G101" s="37" t="s">
        <v>188</v>
      </c>
      <c r="H101" s="36" t="s">
        <v>189</v>
      </c>
      <c r="I101" s="36" t="s">
        <v>933</v>
      </c>
      <c r="J101" s="37" t="str">
        <f>Table1[[#This Row],[street]]&amp;" "&amp;Table1[[#This Row],[City]]&amp;" "&amp;Table1[[#This Row],[state]]&amp;","&amp;Table1[[#This Row],[zip]]</f>
        <v>401 WEST HWY 60 CANYON TX,79015</v>
      </c>
    </row>
    <row r="102" spans="1:10" ht="42.75" x14ac:dyDescent="0.25">
      <c r="A102" s="37" t="s">
        <v>934</v>
      </c>
      <c r="B102" s="38" t="s">
        <v>935</v>
      </c>
      <c r="C102" s="37" t="s">
        <v>936</v>
      </c>
      <c r="D102" s="37" t="s">
        <v>937</v>
      </c>
      <c r="E102" s="37" t="s">
        <v>938</v>
      </c>
      <c r="F102" s="37" t="s">
        <v>939</v>
      </c>
      <c r="G102" s="37" t="s">
        <v>188</v>
      </c>
      <c r="H102" s="36" t="s">
        <v>189</v>
      </c>
      <c r="I102" s="36" t="s">
        <v>940</v>
      </c>
      <c r="J102" s="37" t="str">
        <f>Table1[[#This Row],[street]]&amp;" "&amp;Table1[[#This Row],[City]]&amp;" "&amp;Table1[[#This Row],[state]]&amp;","&amp;Table1[[#This Row],[zip]]</f>
        <v>1530 GOODYEAR DR EL PASO TX,79936</v>
      </c>
    </row>
    <row r="103" spans="1:10" ht="42.75" x14ac:dyDescent="0.25">
      <c r="A103" s="37" t="s">
        <v>941</v>
      </c>
      <c r="B103" s="38" t="s">
        <v>942</v>
      </c>
      <c r="C103" s="37" t="s">
        <v>943</v>
      </c>
      <c r="D103" s="37" t="s">
        <v>944</v>
      </c>
      <c r="E103" s="37" t="s">
        <v>945</v>
      </c>
      <c r="F103" s="37" t="s">
        <v>946</v>
      </c>
      <c r="G103" s="37" t="s">
        <v>764</v>
      </c>
      <c r="H103" s="36" t="s">
        <v>765</v>
      </c>
      <c r="I103" s="36" t="s">
        <v>947</v>
      </c>
      <c r="J103" s="37" t="str">
        <f>Table1[[#This Row],[street]]&amp;" "&amp;Table1[[#This Row],[City]]&amp;" "&amp;Table1[[#This Row],[state]]&amp;","&amp;Table1[[#This Row],[zip]]</f>
        <v>408 DAKOTA STREET LAKE NORDEN SD,57248</v>
      </c>
    </row>
    <row r="104" spans="1:10" ht="156.75" x14ac:dyDescent="0.25">
      <c r="A104" s="37" t="s">
        <v>948</v>
      </c>
      <c r="B104" s="38" t="s">
        <v>949</v>
      </c>
      <c r="C104" s="37" t="s">
        <v>950</v>
      </c>
      <c r="D104" s="37" t="s">
        <v>951</v>
      </c>
      <c r="E104" s="37" t="s">
        <v>952</v>
      </c>
      <c r="F104" s="37" t="s">
        <v>575</v>
      </c>
      <c r="G104" s="37" t="s">
        <v>283</v>
      </c>
      <c r="H104" s="36" t="s">
        <v>131</v>
      </c>
      <c r="I104" s="36" t="s">
        <v>576</v>
      </c>
      <c r="J104" s="37" t="str">
        <f>Table1[[#This Row],[street]]&amp;" "&amp;Table1[[#This Row],[City]]&amp;" "&amp;Table1[[#This Row],[state]]&amp;","&amp;Table1[[#This Row],[zip]]</f>
        <v>10800 AVENUE 184 TULARE CA,93274</v>
      </c>
    </row>
    <row r="105" spans="1:10" ht="114" x14ac:dyDescent="0.25">
      <c r="A105" s="37" t="s">
        <v>953</v>
      </c>
      <c r="B105" s="38" t="s">
        <v>954</v>
      </c>
      <c r="C105" s="37" t="s">
        <v>955</v>
      </c>
      <c r="D105" s="37" t="s">
        <v>956</v>
      </c>
      <c r="E105" s="37" t="s">
        <v>957</v>
      </c>
      <c r="F105" s="37" t="s">
        <v>958</v>
      </c>
      <c r="G105" s="37" t="s">
        <v>904</v>
      </c>
      <c r="H105" s="36" t="s">
        <v>905</v>
      </c>
      <c r="I105" s="36" t="s">
        <v>959</v>
      </c>
      <c r="J105" s="37" t="str">
        <f>Table1[[#This Row],[street]]&amp;" "&amp;Table1[[#This Row],[City]]&amp;" "&amp;Table1[[#This Row],[state]]&amp;","&amp;Table1[[#This Row],[zip]]</f>
        <v>2004 Research Park Circle MANHATTAN KS,66502</v>
      </c>
    </row>
    <row r="106" spans="1:10" ht="71.25" x14ac:dyDescent="0.25">
      <c r="A106" s="37" t="s">
        <v>960</v>
      </c>
      <c r="B106" s="38" t="s">
        <v>961</v>
      </c>
      <c r="C106" s="37" t="s">
        <v>962</v>
      </c>
      <c r="D106" s="37" t="s">
        <v>963</v>
      </c>
      <c r="E106" s="37" t="s">
        <v>964</v>
      </c>
      <c r="F106" s="37" t="s">
        <v>965</v>
      </c>
      <c r="G106" s="37" t="s">
        <v>188</v>
      </c>
      <c r="H106" s="36" t="s">
        <v>189</v>
      </c>
      <c r="I106" s="36" t="s">
        <v>966</v>
      </c>
      <c r="J106" s="37" t="str">
        <f>Table1[[#This Row],[street]]&amp;" "&amp;Table1[[#This Row],[City]]&amp;" "&amp;Table1[[#This Row],[state]]&amp;","&amp;Table1[[#This Row],[zip]]</f>
        <v>1015 E BROADWAY WINNSBORO TX,75494</v>
      </c>
    </row>
    <row r="107" spans="1:10" ht="57" x14ac:dyDescent="0.25">
      <c r="A107" s="37" t="s">
        <v>967</v>
      </c>
      <c r="B107" s="38" t="s">
        <v>968</v>
      </c>
      <c r="C107" s="37" t="s">
        <v>969</v>
      </c>
      <c r="D107" s="37" t="s">
        <v>970</v>
      </c>
      <c r="E107" s="37" t="s">
        <v>971</v>
      </c>
      <c r="F107" s="37" t="s">
        <v>742</v>
      </c>
      <c r="G107" s="37" t="s">
        <v>214</v>
      </c>
      <c r="H107" s="36" t="s">
        <v>215</v>
      </c>
      <c r="I107" s="36" t="s">
        <v>743</v>
      </c>
      <c r="J107" s="37" t="str">
        <f>Table1[[#This Row],[street]]&amp;" "&amp;Table1[[#This Row],[City]]&amp;" "&amp;Table1[[#This Row],[state]]&amp;","&amp;Table1[[#This Row],[zip]]</f>
        <v>547 WEST NEZ PERCE AVE JEROME ID,83338</v>
      </c>
    </row>
    <row r="108" spans="1:10" ht="114" x14ac:dyDescent="0.25">
      <c r="A108" s="37" t="s">
        <v>972</v>
      </c>
      <c r="B108" s="38" t="s">
        <v>973</v>
      </c>
      <c r="C108" s="37" t="s">
        <v>974</v>
      </c>
      <c r="D108" s="37" t="s">
        <v>975</v>
      </c>
      <c r="E108" s="37" t="s">
        <v>976</v>
      </c>
      <c r="F108" s="37" t="s">
        <v>977</v>
      </c>
      <c r="G108" s="37" t="s">
        <v>316</v>
      </c>
      <c r="H108" s="36" t="s">
        <v>317</v>
      </c>
      <c r="I108" s="36" t="s">
        <v>679</v>
      </c>
      <c r="J108" s="37" t="str">
        <f>Table1[[#This Row],[street]]&amp;" "&amp;Table1[[#This Row],[City]]&amp;" "&amp;Table1[[#This Row],[state]]&amp;","&amp;Table1[[#This Row],[zip]]</f>
        <v>250 CAMELOT DRIVE FOND DU LAC WI,54935</v>
      </c>
    </row>
    <row r="109" spans="1:10" ht="85.5" x14ac:dyDescent="0.25">
      <c r="A109" s="37" t="s">
        <v>978</v>
      </c>
      <c r="B109" s="38" t="s">
        <v>979</v>
      </c>
      <c r="C109" s="37" t="s">
        <v>980</v>
      </c>
      <c r="D109" s="37" t="s">
        <v>981</v>
      </c>
      <c r="E109" s="37" t="s">
        <v>982</v>
      </c>
      <c r="F109" s="37" t="s">
        <v>983</v>
      </c>
      <c r="G109" s="37" t="s">
        <v>283</v>
      </c>
      <c r="H109" s="36" t="s">
        <v>131</v>
      </c>
      <c r="I109" s="36" t="s">
        <v>984</v>
      </c>
      <c r="J109" s="37" t="str">
        <f>Table1[[#This Row],[street]]&amp;" "&amp;Table1[[#This Row],[City]]&amp;" "&amp;Table1[[#This Row],[state]]&amp;","&amp;Table1[[#This Row],[zip]]</f>
        <v>8340 BELVEDERE AVE SACRAMENTO CA,95826</v>
      </c>
    </row>
    <row r="110" spans="1:10" ht="57" x14ac:dyDescent="0.25">
      <c r="A110" s="37" t="s">
        <v>985</v>
      </c>
      <c r="B110" s="38" t="s">
        <v>986</v>
      </c>
      <c r="C110" s="37" t="s">
        <v>987</v>
      </c>
      <c r="D110" s="37" t="s">
        <v>988</v>
      </c>
      <c r="E110" s="37" t="s">
        <v>989</v>
      </c>
      <c r="F110" s="37" t="s">
        <v>990</v>
      </c>
      <c r="G110" s="37" t="s">
        <v>316</v>
      </c>
      <c r="H110" s="36" t="s">
        <v>317</v>
      </c>
      <c r="I110" s="36" t="s">
        <v>991</v>
      </c>
      <c r="J110" s="37" t="str">
        <f>Table1[[#This Row],[street]]&amp;" "&amp;Table1[[#This Row],[City]]&amp;" "&amp;Table1[[#This Row],[state]]&amp;","&amp;Table1[[#This Row],[zip]]</f>
        <v>N 8790 FAIRGROUND AVE GREENWOOD WI,54437</v>
      </c>
    </row>
    <row r="111" spans="1:10" ht="57" x14ac:dyDescent="0.25">
      <c r="A111" s="37" t="s">
        <v>992</v>
      </c>
      <c r="B111" s="38" t="s">
        <v>993</v>
      </c>
      <c r="C111" s="37" t="s">
        <v>994</v>
      </c>
      <c r="D111" s="37" t="s">
        <v>995</v>
      </c>
      <c r="E111" s="37" t="s">
        <v>996</v>
      </c>
      <c r="F111" s="37" t="s">
        <v>997</v>
      </c>
      <c r="G111" s="37" t="s">
        <v>998</v>
      </c>
      <c r="H111" s="36" t="s">
        <v>999</v>
      </c>
      <c r="I111" s="36" t="s">
        <v>1000</v>
      </c>
      <c r="J111" s="37" t="str">
        <f>Table1[[#This Row],[street]]&amp;" "&amp;Table1[[#This Row],[City]]&amp;" "&amp;Table1[[#This Row],[state]]&amp;","&amp;Table1[[#This Row],[zip]]</f>
        <v>2533 GENERAL MILLS WAY MURFREESBORO TN,37127</v>
      </c>
    </row>
    <row r="112" spans="1:10" ht="57" x14ac:dyDescent="0.25">
      <c r="A112" s="37" t="s">
        <v>1001</v>
      </c>
      <c r="B112" s="38" t="s">
        <v>1002</v>
      </c>
      <c r="C112" s="37" t="s">
        <v>1003</v>
      </c>
      <c r="D112" s="37" t="s">
        <v>1004</v>
      </c>
      <c r="E112" s="37" t="s">
        <v>1005</v>
      </c>
      <c r="F112" s="37" t="s">
        <v>1006</v>
      </c>
      <c r="G112" s="37" t="s">
        <v>1007</v>
      </c>
      <c r="H112" s="36" t="s">
        <v>1008</v>
      </c>
      <c r="I112" s="36" t="s">
        <v>1009</v>
      </c>
      <c r="J112" s="37" t="str">
        <f>Table1[[#This Row],[street]]&amp;" "&amp;Table1[[#This Row],[City]]&amp;" "&amp;Table1[[#This Row],[state]]&amp;","&amp;Table1[[#This Row],[zip]]</f>
        <v>198 Chardon Avenida HATO REY PR,00918</v>
      </c>
    </row>
    <row r="113" spans="1:10" ht="85.5" x14ac:dyDescent="0.25">
      <c r="A113" s="37" t="s">
        <v>1010</v>
      </c>
      <c r="B113" s="38" t="s">
        <v>1011</v>
      </c>
      <c r="C113" s="37" t="s">
        <v>1012</v>
      </c>
      <c r="D113" s="37" t="s">
        <v>1013</v>
      </c>
      <c r="E113" s="37" t="s">
        <v>1014</v>
      </c>
      <c r="F113" s="37" t="s">
        <v>1015</v>
      </c>
      <c r="G113" s="37" t="s">
        <v>461</v>
      </c>
      <c r="H113" s="36" t="s">
        <v>462</v>
      </c>
      <c r="I113" s="36" t="s">
        <v>1016</v>
      </c>
      <c r="J113" s="37" t="str">
        <f>Table1[[#This Row],[street]]&amp;" "&amp;Table1[[#This Row],[City]]&amp;" "&amp;Table1[[#This Row],[state]]&amp;","&amp;Table1[[#This Row],[zip]]</f>
        <v>221 WEST HIGHWAY 80 LONDON KY,40741</v>
      </c>
    </row>
    <row r="114" spans="1:10" ht="99.75" x14ac:dyDescent="0.25">
      <c r="A114" s="37" t="s">
        <v>1017</v>
      </c>
      <c r="B114" s="38" t="s">
        <v>1018</v>
      </c>
      <c r="C114" s="37" t="s">
        <v>1019</v>
      </c>
      <c r="D114" s="37" t="s">
        <v>1020</v>
      </c>
      <c r="E114" s="37" t="s">
        <v>1021</v>
      </c>
      <c r="F114" s="37" t="s">
        <v>1022</v>
      </c>
      <c r="G114" s="37" t="s">
        <v>230</v>
      </c>
      <c r="H114" s="36" t="s">
        <v>231</v>
      </c>
      <c r="I114" s="36" t="s">
        <v>1023</v>
      </c>
      <c r="J114" s="37" t="str">
        <f>Table1[[#This Row],[street]]&amp;" "&amp;Table1[[#This Row],[City]]&amp;" "&amp;Table1[[#This Row],[state]]&amp;","&amp;Table1[[#This Row],[zip]]</f>
        <v>700 NORTH HWY 99 WEST MCMINNVILLE OR,97128</v>
      </c>
    </row>
    <row r="115" spans="1:10" ht="57" x14ac:dyDescent="0.25">
      <c r="A115" s="37" t="s">
        <v>1024</v>
      </c>
      <c r="B115" s="38" t="s">
        <v>1025</v>
      </c>
      <c r="C115" s="37" t="s">
        <v>1026</v>
      </c>
      <c r="D115" s="37" t="s">
        <v>1027</v>
      </c>
      <c r="E115" s="37" t="s">
        <v>1028</v>
      </c>
      <c r="F115" s="37" t="s">
        <v>1029</v>
      </c>
      <c r="G115" s="37" t="s">
        <v>461</v>
      </c>
      <c r="H115" s="36" t="s">
        <v>462</v>
      </c>
      <c r="I115" s="36" t="s">
        <v>1030</v>
      </c>
      <c r="J115" s="37" t="str">
        <f>Table1[[#This Row],[street]]&amp;" "&amp;Table1[[#This Row],[City]]&amp;" "&amp;Table1[[#This Row],[state]]&amp;","&amp;Table1[[#This Row],[zip]]</f>
        <v>5101 CHARTER OAK DRIVE PADUCAH KY,42001</v>
      </c>
    </row>
    <row r="116" spans="1:10" ht="57" x14ac:dyDescent="0.25">
      <c r="A116" s="37" t="s">
        <v>1031</v>
      </c>
      <c r="B116" s="38" t="s">
        <v>1032</v>
      </c>
      <c r="C116" s="37" t="s">
        <v>1033</v>
      </c>
      <c r="D116" s="37" t="s">
        <v>1034</v>
      </c>
      <c r="E116" s="37" t="s">
        <v>1035</v>
      </c>
      <c r="F116" s="37" t="s">
        <v>1036</v>
      </c>
      <c r="G116" s="37" t="s">
        <v>274</v>
      </c>
      <c r="H116" s="36" t="s">
        <v>275</v>
      </c>
      <c r="I116" s="36" t="s">
        <v>1037</v>
      </c>
      <c r="J116" s="37" t="str">
        <f>Table1[[#This Row],[street]]&amp;" "&amp;Table1[[#This Row],[City]]&amp;" "&amp;Table1[[#This Row],[state]]&amp;","&amp;Table1[[#This Row],[zip]]</f>
        <v>600 E DIEHL RD NAPERVILLE IL,60563</v>
      </c>
    </row>
    <row r="117" spans="1:10" ht="156.75" x14ac:dyDescent="0.25">
      <c r="A117" s="37" t="s">
        <v>1038</v>
      </c>
      <c r="B117" s="38" t="s">
        <v>1039</v>
      </c>
      <c r="C117" s="37" t="s">
        <v>1040</v>
      </c>
      <c r="D117" s="37" t="s">
        <v>1041</v>
      </c>
      <c r="E117" s="37" t="s">
        <v>1042</v>
      </c>
      <c r="F117" s="37" t="s">
        <v>1043</v>
      </c>
      <c r="G117" s="37" t="s">
        <v>618</v>
      </c>
      <c r="H117" s="36" t="s">
        <v>619</v>
      </c>
      <c r="I117" s="36" t="s">
        <v>1044</v>
      </c>
      <c r="J117" s="37" t="str">
        <f>Table1[[#This Row],[street]]&amp;" "&amp;Table1[[#This Row],[City]]&amp;" "&amp;Table1[[#This Row],[state]]&amp;","&amp;Table1[[#This Row],[zip]]</f>
        <v>One Ice Cream Drive DUNKIRK NY,14048</v>
      </c>
    </row>
    <row r="118" spans="1:10" ht="42.75" x14ac:dyDescent="0.25">
      <c r="A118" s="37" t="s">
        <v>1045</v>
      </c>
      <c r="B118" s="38" t="s">
        <v>1046</v>
      </c>
      <c r="C118" s="37" t="s">
        <v>1047</v>
      </c>
      <c r="D118" s="37" t="s">
        <v>1048</v>
      </c>
      <c r="E118" s="37" t="s">
        <v>1049</v>
      </c>
      <c r="F118" s="37" t="s">
        <v>1050</v>
      </c>
      <c r="G118" s="37" t="s">
        <v>179</v>
      </c>
      <c r="H118" s="36" t="s">
        <v>180</v>
      </c>
      <c r="I118" s="36" t="s">
        <v>1051</v>
      </c>
      <c r="J118" s="37" t="str">
        <f>Table1[[#This Row],[street]]&amp;" "&amp;Table1[[#This Row],[City]]&amp;" "&amp;Table1[[#This Row],[state]]&amp;","&amp;Table1[[#This Row],[zip]]</f>
        <v>101 SOUTH SWIFT AVE LITCHFIELD MN,55355</v>
      </c>
    </row>
    <row r="119" spans="1:10" ht="57" x14ac:dyDescent="0.25">
      <c r="A119" s="37" t="s">
        <v>1052</v>
      </c>
      <c r="B119" s="38" t="s">
        <v>1053</v>
      </c>
      <c r="C119" s="37" t="s">
        <v>1054</v>
      </c>
      <c r="D119" s="37" t="s">
        <v>1055</v>
      </c>
      <c r="E119" s="37" t="s">
        <v>1056</v>
      </c>
      <c r="F119" s="37" t="s">
        <v>1057</v>
      </c>
      <c r="G119" s="37" t="s">
        <v>266</v>
      </c>
      <c r="H119" s="36" t="s">
        <v>9</v>
      </c>
      <c r="I119" s="36" t="s">
        <v>1058</v>
      </c>
      <c r="J119" s="37" t="str">
        <f>Table1[[#This Row],[street]]&amp;" "&amp;Table1[[#This Row],[City]]&amp;" "&amp;Table1[[#This Row],[state]]&amp;","&amp;Table1[[#This Row],[zip]]</f>
        <v>3125 CONNER BLVD TALLAHASSEE FL,32399-1650</v>
      </c>
    </row>
    <row r="120" spans="1:10" ht="42.75" x14ac:dyDescent="0.25">
      <c r="A120" s="37" t="s">
        <v>1059</v>
      </c>
      <c r="B120" s="38" t="s">
        <v>1060</v>
      </c>
      <c r="C120" s="37" t="s">
        <v>1061</v>
      </c>
      <c r="D120" s="37" t="s">
        <v>1062</v>
      </c>
      <c r="E120" s="37" t="s">
        <v>1063</v>
      </c>
      <c r="F120" s="37" t="s">
        <v>1064</v>
      </c>
      <c r="G120" s="37" t="s">
        <v>307</v>
      </c>
      <c r="H120" s="36" t="s">
        <v>308</v>
      </c>
      <c r="I120" s="36" t="s">
        <v>1065</v>
      </c>
      <c r="J120" s="37" t="str">
        <f>Table1[[#This Row],[street]]&amp;" "&amp;Table1[[#This Row],[City]]&amp;" "&amp;Table1[[#This Row],[state]]&amp;","&amp;Table1[[#This Row],[zip]]</f>
        <v>6165 W DANNON WAY WEST JORDAN UT,84088</v>
      </c>
    </row>
    <row r="121" spans="1:10" ht="71.25" x14ac:dyDescent="0.25">
      <c r="A121" s="37" t="s">
        <v>1066</v>
      </c>
      <c r="B121" s="38" t="s">
        <v>1067</v>
      </c>
      <c r="C121" s="37" t="s">
        <v>1068</v>
      </c>
      <c r="D121" s="37" t="s">
        <v>1069</v>
      </c>
      <c r="E121" s="37" t="s">
        <v>1070</v>
      </c>
      <c r="F121" s="37" t="s">
        <v>575</v>
      </c>
      <c r="G121" s="37" t="s">
        <v>283</v>
      </c>
      <c r="H121" s="36" t="s">
        <v>131</v>
      </c>
      <c r="I121" s="36" t="s">
        <v>576</v>
      </c>
      <c r="J121" s="37" t="str">
        <f>Table1[[#This Row],[street]]&amp;" "&amp;Table1[[#This Row],[City]]&amp;" "&amp;Table1[[#This Row],[state]]&amp;","&amp;Table1[[#This Row],[zip]]</f>
        <v>400 SOUTH M ST TULARE CA,93274</v>
      </c>
    </row>
    <row r="122" spans="1:10" ht="42.75" x14ac:dyDescent="0.25">
      <c r="A122" s="37" t="s">
        <v>1071</v>
      </c>
      <c r="B122" s="38" t="s">
        <v>1072</v>
      </c>
      <c r="C122" s="37" t="s">
        <v>1073</v>
      </c>
      <c r="D122" s="37" t="s">
        <v>1074</v>
      </c>
      <c r="E122" s="37" t="s">
        <v>1075</v>
      </c>
      <c r="F122" s="37" t="s">
        <v>1076</v>
      </c>
      <c r="G122" s="37" t="s">
        <v>544</v>
      </c>
      <c r="H122" s="36" t="s">
        <v>545</v>
      </c>
      <c r="I122" s="36" t="s">
        <v>1077</v>
      </c>
      <c r="J122" s="37" t="str">
        <f>Table1[[#This Row],[street]]&amp;" "&amp;Table1[[#This Row],[City]]&amp;" "&amp;Table1[[#This Row],[state]]&amp;","&amp;Table1[[#This Row],[zip]]</f>
        <v>80 EDWARD AVE BRIDGETON NJ,08302</v>
      </c>
    </row>
    <row r="123" spans="1:10" ht="85.5" x14ac:dyDescent="0.25">
      <c r="A123" s="37" t="s">
        <v>1078</v>
      </c>
      <c r="B123" s="38" t="s">
        <v>1079</v>
      </c>
      <c r="C123" s="37" t="s">
        <v>1080</v>
      </c>
      <c r="D123" s="37" t="s">
        <v>1081</v>
      </c>
      <c r="E123" s="37" t="s">
        <v>1082</v>
      </c>
      <c r="F123" s="37" t="s">
        <v>1083</v>
      </c>
      <c r="G123" s="37" t="s">
        <v>452</v>
      </c>
      <c r="H123" s="36" t="s">
        <v>453</v>
      </c>
      <c r="I123" s="36" t="s">
        <v>1084</v>
      </c>
      <c r="J123" s="37" t="str">
        <f>Table1[[#This Row],[street]]&amp;" "&amp;Table1[[#This Row],[City]]&amp;" "&amp;Table1[[#This Row],[state]]&amp;","&amp;Table1[[#This Row],[zip]]</f>
        <v>2701 LOCH RAVEN ROAD BALTIMORE MD,21218</v>
      </c>
    </row>
    <row r="124" spans="1:10" ht="57" x14ac:dyDescent="0.25">
      <c r="A124" s="37" t="s">
        <v>1085</v>
      </c>
      <c r="B124" s="38" t="s">
        <v>1086</v>
      </c>
      <c r="C124" s="37" t="s">
        <v>1087</v>
      </c>
      <c r="D124" s="37" t="s">
        <v>1088</v>
      </c>
      <c r="E124" s="37" t="s">
        <v>1089</v>
      </c>
      <c r="F124" s="37" t="s">
        <v>1090</v>
      </c>
      <c r="G124" s="37" t="s">
        <v>1091</v>
      </c>
      <c r="H124" s="36" t="s">
        <v>1092</v>
      </c>
      <c r="I124" s="36" t="s">
        <v>1093</v>
      </c>
      <c r="J124" s="37" t="str">
        <f>Table1[[#This Row],[street]]&amp;" "&amp;Table1[[#This Row],[City]]&amp;" "&amp;Table1[[#This Row],[state]]&amp;","&amp;Table1[[#This Row],[zip]]</f>
        <v>200 -20TH STREET N FARGO ND,58102</v>
      </c>
    </row>
    <row r="125" spans="1:10" ht="114" x14ac:dyDescent="0.25">
      <c r="A125" s="37" t="s">
        <v>1094</v>
      </c>
      <c r="B125" s="38" t="s">
        <v>1095</v>
      </c>
      <c r="C125" s="37" t="s">
        <v>1096</v>
      </c>
      <c r="D125" s="37" t="s">
        <v>1097</v>
      </c>
      <c r="E125" s="37" t="s">
        <v>1098</v>
      </c>
      <c r="F125" s="37" t="s">
        <v>1099</v>
      </c>
      <c r="G125" s="37" t="s">
        <v>618</v>
      </c>
      <c r="H125" s="36" t="s">
        <v>619</v>
      </c>
      <c r="I125" s="36" t="s">
        <v>1100</v>
      </c>
      <c r="J125" s="37" t="str">
        <f>Table1[[#This Row],[street]]&amp;" "&amp;Table1[[#This Row],[City]]&amp;" "&amp;Table1[[#This Row],[state]]&amp;","&amp;Table1[[#This Row],[zip]]</f>
        <v>15 EAGLE DRIVE AUBURN NY,13021</v>
      </c>
    </row>
    <row r="126" spans="1:10" ht="356.25" x14ac:dyDescent="0.25">
      <c r="A126" s="37" t="s">
        <v>1101</v>
      </c>
      <c r="B126" s="38" t="s">
        <v>1102</v>
      </c>
      <c r="C126" s="37" t="s">
        <v>1103</v>
      </c>
      <c r="D126" s="37" t="s">
        <v>1104</v>
      </c>
      <c r="E126" s="37" t="s">
        <v>1105</v>
      </c>
      <c r="F126" s="37" t="s">
        <v>1106</v>
      </c>
      <c r="G126" s="37" t="s">
        <v>274</v>
      </c>
      <c r="H126" s="36" t="s">
        <v>275</v>
      </c>
      <c r="I126" s="36" t="s">
        <v>1107</v>
      </c>
      <c r="J126" s="37" t="str">
        <f>Table1[[#This Row],[street]]&amp;" "&amp;Table1[[#This Row],[City]]&amp;" "&amp;Table1[[#This Row],[state]]&amp;","&amp;Table1[[#This Row],[zip]]</f>
        <v>2034 E FACTORY RD DAKOTA IL,61018</v>
      </c>
    </row>
    <row r="127" spans="1:10" ht="85.5" x14ac:dyDescent="0.25">
      <c r="A127" s="37" t="s">
        <v>1108</v>
      </c>
      <c r="B127" s="38" t="s">
        <v>1109</v>
      </c>
      <c r="C127" s="37" t="s">
        <v>1110</v>
      </c>
      <c r="D127" s="37" t="s">
        <v>1111</v>
      </c>
      <c r="E127" s="37" t="s">
        <v>1112</v>
      </c>
      <c r="F127" s="37" t="s">
        <v>1113</v>
      </c>
      <c r="G127" s="37" t="s">
        <v>179</v>
      </c>
      <c r="H127" s="36" t="s">
        <v>180</v>
      </c>
      <c r="I127" s="36" t="s">
        <v>1114</v>
      </c>
      <c r="J127" s="37" t="str">
        <f>Table1[[#This Row],[street]]&amp;" "&amp;Table1[[#This Row],[City]]&amp;" "&amp;Table1[[#This Row],[state]]&amp;","&amp;Table1[[#This Row],[zip]]</f>
        <v>4004 PEAVEY RD CHASKA MN,55318</v>
      </c>
    </row>
    <row r="128" spans="1:10" ht="57" x14ac:dyDescent="0.25">
      <c r="A128" s="37" t="s">
        <v>1115</v>
      </c>
      <c r="B128" s="38" t="s">
        <v>1116</v>
      </c>
      <c r="C128" s="37" t="s">
        <v>1117</v>
      </c>
      <c r="D128" s="37" t="s">
        <v>1118</v>
      </c>
      <c r="E128" s="37" t="s">
        <v>1119</v>
      </c>
      <c r="F128" s="37" t="s">
        <v>1120</v>
      </c>
      <c r="G128" s="37" t="s">
        <v>291</v>
      </c>
      <c r="H128" s="36" t="s">
        <v>292</v>
      </c>
      <c r="I128" s="36" t="s">
        <v>1121</v>
      </c>
      <c r="J128" s="37" t="str">
        <f>Table1[[#This Row],[street]]&amp;" "&amp;Table1[[#This Row],[City]]&amp;" "&amp;Table1[[#This Row],[state]]&amp;","&amp;Table1[[#This Row],[zip]]</f>
        <v>145 S 79TH STREET CHANDLER AZ,85226</v>
      </c>
    </row>
    <row r="129" spans="1:10" ht="71.25" x14ac:dyDescent="0.25">
      <c r="A129" s="37" t="s">
        <v>1122</v>
      </c>
      <c r="B129" s="38" t="s">
        <v>1123</v>
      </c>
      <c r="C129" s="37" t="s">
        <v>1124</v>
      </c>
      <c r="D129" s="37" t="s">
        <v>1125</v>
      </c>
      <c r="E129" s="37" t="s">
        <v>1126</v>
      </c>
      <c r="F129" s="37" t="s">
        <v>1127</v>
      </c>
      <c r="G129" s="37" t="s">
        <v>618</v>
      </c>
      <c r="H129" s="36" t="s">
        <v>619</v>
      </c>
      <c r="I129" s="36" t="s">
        <v>1128</v>
      </c>
      <c r="J129" s="37" t="str">
        <f>Table1[[#This Row],[street]]&amp;" "&amp;Table1[[#This Row],[City]]&amp;" "&amp;Table1[[#This Row],[state]]&amp;","&amp;Table1[[#This Row],[zip]]</f>
        <v>669 COUNTY ROAD 25 NEW BERLIN NY,13411</v>
      </c>
    </row>
    <row r="130" spans="1:10" ht="99.75" x14ac:dyDescent="0.25">
      <c r="A130" s="37" t="s">
        <v>1129</v>
      </c>
      <c r="B130" s="38" t="s">
        <v>1130</v>
      </c>
      <c r="C130" s="37" t="s">
        <v>1131</v>
      </c>
      <c r="D130" s="37" t="s">
        <v>1132</v>
      </c>
      <c r="E130" s="37" t="s">
        <v>1133</v>
      </c>
      <c r="F130" s="37" t="s">
        <v>1134</v>
      </c>
      <c r="G130" s="37" t="s">
        <v>461</v>
      </c>
      <c r="H130" s="36" t="s">
        <v>462</v>
      </c>
      <c r="I130" s="36" t="s">
        <v>1135</v>
      </c>
      <c r="J130" s="37" t="str">
        <f>Table1[[#This Row],[street]]&amp;" "&amp;Table1[[#This Row],[City]]&amp;" "&amp;Table1[[#This Row],[state]]&amp;","&amp;Table1[[#This Row],[zip]]</f>
        <v>1117 CLEVELAND AVE GLASGOW KY,42141</v>
      </c>
    </row>
    <row r="131" spans="1:10" ht="42.75" x14ac:dyDescent="0.25">
      <c r="A131" s="37" t="s">
        <v>1136</v>
      </c>
      <c r="B131" s="38" t="s">
        <v>1137</v>
      </c>
      <c r="C131" s="37" t="s">
        <v>1138</v>
      </c>
      <c r="D131" s="37" t="s">
        <v>1139</v>
      </c>
      <c r="E131" s="37" t="s">
        <v>1140</v>
      </c>
      <c r="F131" s="37" t="s">
        <v>1141</v>
      </c>
      <c r="G131" s="37" t="s">
        <v>1142</v>
      </c>
      <c r="H131" s="36" t="s">
        <v>1143</v>
      </c>
      <c r="I131" s="36" t="s">
        <v>1144</v>
      </c>
      <c r="J131" s="37" t="str">
        <f>Table1[[#This Row],[street]]&amp;" "&amp;Table1[[#This Row],[City]]&amp;" "&amp;Table1[[#This Row],[state]]&amp;","&amp;Table1[[#This Row],[zip]]</f>
        <v>659 ANDOVER STREET LAWRENCE MA,01843-1032</v>
      </c>
    </row>
    <row r="132" spans="1:10" ht="42.75" x14ac:dyDescent="0.25">
      <c r="A132" s="37" t="s">
        <v>1145</v>
      </c>
      <c r="B132" s="38" t="s">
        <v>1146</v>
      </c>
      <c r="C132" s="37" t="s">
        <v>1147</v>
      </c>
      <c r="D132" s="37" t="s">
        <v>1148</v>
      </c>
      <c r="E132" s="37" t="s">
        <v>1149</v>
      </c>
      <c r="F132" s="37" t="s">
        <v>1150</v>
      </c>
      <c r="G132" s="37" t="s">
        <v>214</v>
      </c>
      <c r="H132" s="36" t="s">
        <v>215</v>
      </c>
      <c r="I132" s="36" t="s">
        <v>1151</v>
      </c>
      <c r="J132" s="37" t="str">
        <f>Table1[[#This Row],[street]]&amp;" "&amp;Table1[[#This Row],[City]]&amp;" "&amp;Table1[[#This Row],[state]]&amp;","&amp;Table1[[#This Row],[zip]]</f>
        <v>1728 SO 2300 EAST/EAST END GOODING ID,83330</v>
      </c>
    </row>
    <row r="133" spans="1:10" ht="42.75" x14ac:dyDescent="0.25">
      <c r="A133" s="37" t="s">
        <v>1152</v>
      </c>
      <c r="B133" s="38" t="s">
        <v>1153</v>
      </c>
      <c r="C133" s="37" t="s">
        <v>1154</v>
      </c>
      <c r="D133" s="37" t="s">
        <v>1155</v>
      </c>
      <c r="E133" s="37" t="s">
        <v>1156</v>
      </c>
      <c r="F133" s="37" t="s">
        <v>1157</v>
      </c>
      <c r="G133" s="37" t="s">
        <v>266</v>
      </c>
      <c r="H133" s="36" t="s">
        <v>9</v>
      </c>
      <c r="I133" s="36" t="s">
        <v>1158</v>
      </c>
      <c r="J133" s="37" t="str">
        <f>Table1[[#This Row],[street]]&amp;" "&amp;Table1[[#This Row],[City]]&amp;" "&amp;Table1[[#This Row],[state]]&amp;","&amp;Table1[[#This Row],[zip]]</f>
        <v>1950 SE HIGHWAY 484 BELLEVIEW FL,34420</v>
      </c>
    </row>
    <row r="134" spans="1:10" ht="114" x14ac:dyDescent="0.25">
      <c r="A134" s="37" t="s">
        <v>1159</v>
      </c>
      <c r="B134" s="38" t="s">
        <v>1160</v>
      </c>
      <c r="C134" s="37" t="s">
        <v>1161</v>
      </c>
      <c r="D134" s="37" t="s">
        <v>1162</v>
      </c>
      <c r="E134" s="37" t="s">
        <v>1163</v>
      </c>
      <c r="F134" s="37" t="s">
        <v>1164</v>
      </c>
      <c r="G134" s="37" t="s">
        <v>266</v>
      </c>
      <c r="H134" s="36" t="s">
        <v>9</v>
      </c>
      <c r="I134" s="36" t="s">
        <v>1165</v>
      </c>
      <c r="J134" s="37" t="str">
        <f>Table1[[#This Row],[street]]&amp;" "&amp;Table1[[#This Row],[City]]&amp;" "&amp;Table1[[#This Row],[state]]&amp;","&amp;Table1[[#This Row],[zip]]</f>
        <v>1000 6TH STREET SW WINTER HAVEN FL,33880</v>
      </c>
    </row>
    <row r="135" spans="1:10" ht="85.5" x14ac:dyDescent="0.25">
      <c r="A135" s="37" t="s">
        <v>1166</v>
      </c>
      <c r="B135" s="38" t="s">
        <v>1167</v>
      </c>
      <c r="C135" s="37" t="s">
        <v>1168</v>
      </c>
      <c r="D135" s="37" t="s">
        <v>1169</v>
      </c>
      <c r="E135" s="37" t="s">
        <v>1170</v>
      </c>
      <c r="F135" s="37" t="s">
        <v>1171</v>
      </c>
      <c r="G135" s="37" t="s">
        <v>291</v>
      </c>
      <c r="H135" s="36" t="s">
        <v>292</v>
      </c>
      <c r="I135" s="36" t="s">
        <v>1172</v>
      </c>
      <c r="J135" s="37" t="str">
        <f>Table1[[#This Row],[street]]&amp;" "&amp;Table1[[#This Row],[City]]&amp;" "&amp;Table1[[#This Row],[state]]&amp;","&amp;Table1[[#This Row],[zip]]</f>
        <v>2036 S HARDY DR TEMPE AZ,85285</v>
      </c>
    </row>
    <row r="136" spans="1:10" ht="57" x14ac:dyDescent="0.25">
      <c r="A136" s="37" t="s">
        <v>1173</v>
      </c>
      <c r="B136" s="38" t="s">
        <v>1174</v>
      </c>
      <c r="C136" s="37" t="s">
        <v>1175</v>
      </c>
      <c r="D136" s="37" t="s">
        <v>1176</v>
      </c>
      <c r="E136" s="37" t="s">
        <v>1177</v>
      </c>
      <c r="F136" s="37" t="s">
        <v>1178</v>
      </c>
      <c r="G136" s="37" t="s">
        <v>283</v>
      </c>
      <c r="H136" s="36" t="s">
        <v>131</v>
      </c>
      <c r="I136" s="36" t="s">
        <v>1179</v>
      </c>
      <c r="J136" s="37" t="str">
        <f>Table1[[#This Row],[street]]&amp;" "&amp;Table1[[#This Row],[City]]&amp;" "&amp;Table1[[#This Row],[state]]&amp;","&amp;Table1[[#This Row],[zip]]</f>
        <v>CAHFS SAN BERNARDINO SAN BERNARDINO CA,92408</v>
      </c>
    </row>
    <row r="137" spans="1:10" ht="85.5" x14ac:dyDescent="0.25">
      <c r="A137" s="37" t="s">
        <v>1180</v>
      </c>
      <c r="B137" s="38" t="s">
        <v>1181</v>
      </c>
      <c r="C137" s="37" t="s">
        <v>1182</v>
      </c>
      <c r="D137" s="37" t="s">
        <v>1183</v>
      </c>
      <c r="E137" s="37" t="s">
        <v>1184</v>
      </c>
      <c r="F137" s="37" t="s">
        <v>1185</v>
      </c>
      <c r="G137" s="37" t="s">
        <v>392</v>
      </c>
      <c r="H137" s="36" t="s">
        <v>393</v>
      </c>
      <c r="I137" s="36" t="s">
        <v>1186</v>
      </c>
      <c r="J137" s="37" t="str">
        <f>Table1[[#This Row],[street]]&amp;" "&amp;Table1[[#This Row],[City]]&amp;" "&amp;Table1[[#This Row],[state]]&amp;","&amp;Table1[[#This Row],[zip]]</f>
        <v>318 MILL PLACE PARKWAY VERONA VA,24482</v>
      </c>
    </row>
    <row r="138" spans="1:10" ht="57" x14ac:dyDescent="0.25">
      <c r="A138" s="37" t="s">
        <v>1187</v>
      </c>
      <c r="B138" s="38" t="s">
        <v>644</v>
      </c>
      <c r="C138" s="37" t="s">
        <v>1188</v>
      </c>
      <c r="D138" s="37" t="s">
        <v>1189</v>
      </c>
      <c r="E138" s="37" t="s">
        <v>1190</v>
      </c>
      <c r="F138" s="37" t="s">
        <v>1191</v>
      </c>
      <c r="G138" s="37" t="s">
        <v>461</v>
      </c>
      <c r="H138" s="36" t="s">
        <v>462</v>
      </c>
      <c r="I138" s="36" t="s">
        <v>1192</v>
      </c>
      <c r="J138" s="37" t="str">
        <f>Table1[[#This Row],[street]]&amp;" "&amp;Table1[[#This Row],[City]]&amp;" "&amp;Table1[[#This Row],[state]]&amp;","&amp;Table1[[#This Row],[zip]]</f>
        <v>607 EAST BOURNE AVE SOMERSET KY,42501</v>
      </c>
    </row>
    <row r="139" spans="1:10" ht="99.75" x14ac:dyDescent="0.25">
      <c r="A139" s="37" t="s">
        <v>1193</v>
      </c>
      <c r="B139" s="38" t="s">
        <v>1194</v>
      </c>
      <c r="C139" s="37" t="s">
        <v>1195</v>
      </c>
      <c r="D139" s="37" t="s">
        <v>1196</v>
      </c>
      <c r="E139" s="37" t="s">
        <v>1197</v>
      </c>
      <c r="F139" s="37" t="s">
        <v>1198</v>
      </c>
      <c r="G139" s="37" t="s">
        <v>488</v>
      </c>
      <c r="H139" s="36" t="s">
        <v>489</v>
      </c>
      <c r="I139" s="36" t="s">
        <v>1199</v>
      </c>
      <c r="J139" s="37" t="str">
        <f>Table1[[#This Row],[street]]&amp;" "&amp;Table1[[#This Row],[City]]&amp;" "&amp;Table1[[#This Row],[state]]&amp;","&amp;Table1[[#This Row],[zip]]</f>
        <v>16 Shaftsbury Lane BRAMPTON ON,L6T 4G7</v>
      </c>
    </row>
    <row r="140" spans="1:10" ht="57" x14ac:dyDescent="0.25">
      <c r="A140" s="37" t="s">
        <v>1200</v>
      </c>
      <c r="B140" s="38" t="s">
        <v>517</v>
      </c>
      <c r="C140" s="37" t="s">
        <v>1201</v>
      </c>
      <c r="D140" s="37" t="s">
        <v>1202</v>
      </c>
      <c r="E140" s="37" t="s">
        <v>1203</v>
      </c>
      <c r="F140" s="37" t="s">
        <v>1204</v>
      </c>
      <c r="G140" s="37" t="s">
        <v>649</v>
      </c>
      <c r="H140" s="36" t="s">
        <v>650</v>
      </c>
      <c r="I140" s="36" t="s">
        <v>1205</v>
      </c>
      <c r="J140" s="37" t="str">
        <f>Table1[[#This Row],[street]]&amp;" "&amp;Table1[[#This Row],[City]]&amp;" "&amp;Table1[[#This Row],[state]]&amp;","&amp;Table1[[#This Row],[zip]]</f>
        <v>3510 CENTRAL AVENUE DUBUQUE IA,52001</v>
      </c>
    </row>
    <row r="141" spans="1:10" ht="42.75" x14ac:dyDescent="0.25">
      <c r="A141" s="37" t="s">
        <v>1206</v>
      </c>
      <c r="B141" s="38" t="s">
        <v>1207</v>
      </c>
      <c r="C141" s="37" t="s">
        <v>1208</v>
      </c>
      <c r="D141" s="37" t="s">
        <v>1209</v>
      </c>
      <c r="E141" s="37" t="s">
        <v>1210</v>
      </c>
      <c r="F141" s="37" t="s">
        <v>1211</v>
      </c>
      <c r="G141" s="37" t="s">
        <v>214</v>
      </c>
      <c r="H141" s="36" t="s">
        <v>215</v>
      </c>
      <c r="I141" s="36" t="s">
        <v>1212</v>
      </c>
      <c r="J141" s="37" t="str">
        <f>Table1[[#This Row],[street]]&amp;" "&amp;Table1[[#This Row],[City]]&amp;" "&amp;Table1[[#This Row],[state]]&amp;","&amp;Table1[[#This Row],[zip]]</f>
        <v>618 ALLUMBAUGH BOISE ID,83704</v>
      </c>
    </row>
    <row r="142" spans="1:10" ht="71.25" x14ac:dyDescent="0.25">
      <c r="A142" s="37" t="s">
        <v>1213</v>
      </c>
      <c r="B142" s="38" t="s">
        <v>1214</v>
      </c>
      <c r="C142" s="37" t="s">
        <v>1215</v>
      </c>
      <c r="D142" s="37" t="s">
        <v>1216</v>
      </c>
      <c r="E142" s="37" t="s">
        <v>1217</v>
      </c>
      <c r="F142" s="37" t="s">
        <v>1218</v>
      </c>
      <c r="G142" s="37" t="s">
        <v>325</v>
      </c>
      <c r="H142" s="36" t="s">
        <v>326</v>
      </c>
      <c r="I142" s="36" t="s">
        <v>1219</v>
      </c>
      <c r="J142" s="37" t="str">
        <f>Table1[[#This Row],[street]]&amp;" "&amp;Table1[[#This Row],[City]]&amp;" "&amp;Table1[[#This Row],[state]]&amp;","&amp;Table1[[#This Row],[zip]]</f>
        <v>8424 DEPOT ROAD LYNDEN WA,98264</v>
      </c>
    </row>
    <row r="143" spans="1:10" ht="85.5" x14ac:dyDescent="0.25">
      <c r="A143" s="37" t="s">
        <v>1220</v>
      </c>
      <c r="B143" s="38" t="s">
        <v>1221</v>
      </c>
      <c r="C143" s="37" t="s">
        <v>1222</v>
      </c>
      <c r="D143" s="37" t="s">
        <v>1223</v>
      </c>
      <c r="E143" s="37" t="s">
        <v>1224</v>
      </c>
      <c r="F143" s="37" t="s">
        <v>1225</v>
      </c>
      <c r="G143" s="37" t="s">
        <v>214</v>
      </c>
      <c r="H143" s="36" t="s">
        <v>215</v>
      </c>
      <c r="I143" s="36" t="s">
        <v>1226</v>
      </c>
      <c r="J143" s="37" t="str">
        <f>Table1[[#This Row],[street]]&amp;" "&amp;Table1[[#This Row],[City]]&amp;" "&amp;Table1[[#This Row],[state]]&amp;","&amp;Table1[[#This Row],[zip]]</f>
        <v>520 ALBANY CALDWELL ID,83605</v>
      </c>
    </row>
    <row r="144" spans="1:10" ht="42.75" x14ac:dyDescent="0.25">
      <c r="A144" s="37" t="s">
        <v>1227</v>
      </c>
      <c r="B144" s="38" t="s">
        <v>1228</v>
      </c>
      <c r="C144" s="37" t="s">
        <v>1229</v>
      </c>
      <c r="D144" s="37" t="s">
        <v>1230</v>
      </c>
      <c r="E144" s="37" t="s">
        <v>1231</v>
      </c>
      <c r="F144" s="37" t="s">
        <v>487</v>
      </c>
      <c r="G144" s="37" t="s">
        <v>461</v>
      </c>
      <c r="H144" s="36" t="s">
        <v>462</v>
      </c>
      <c r="I144" s="36" t="s">
        <v>1232</v>
      </c>
      <c r="J144" s="37" t="str">
        <f>Table1[[#This Row],[street]]&amp;" "&amp;Table1[[#This Row],[City]]&amp;" "&amp;Table1[[#This Row],[state]]&amp;","&amp;Table1[[#This Row],[zip]]</f>
        <v>675 ROLLING HILLS LANE WINCHESTER KY,40391</v>
      </c>
    </row>
    <row r="145" spans="1:10" ht="71.25" x14ac:dyDescent="0.25">
      <c r="A145" s="37" t="s">
        <v>1233</v>
      </c>
      <c r="B145" s="38" t="s">
        <v>1234</v>
      </c>
      <c r="C145" s="37" t="s">
        <v>1235</v>
      </c>
      <c r="D145" s="37" t="s">
        <v>1236</v>
      </c>
      <c r="E145" s="37" t="s">
        <v>1237</v>
      </c>
      <c r="F145" s="37" t="s">
        <v>1238</v>
      </c>
      <c r="G145" s="37" t="s">
        <v>544</v>
      </c>
      <c r="H145" s="36" t="s">
        <v>545</v>
      </c>
      <c r="I145" s="36" t="s">
        <v>1239</v>
      </c>
      <c r="J145" s="37" t="str">
        <f>Table1[[#This Row],[street]]&amp;" "&amp;Table1[[#This Row],[City]]&amp;" "&amp;Table1[[#This Row],[state]]&amp;","&amp;Table1[[#This Row],[zip]]</f>
        <v>117 CUMBERLAND BLVD BURLINGTON NJ,08016</v>
      </c>
    </row>
    <row r="146" spans="1:10" ht="71.25" x14ac:dyDescent="0.25">
      <c r="A146" s="37" t="s">
        <v>1240</v>
      </c>
      <c r="B146" s="38" t="s">
        <v>1241</v>
      </c>
      <c r="C146" s="37" t="s">
        <v>1242</v>
      </c>
      <c r="D146" s="37" t="s">
        <v>1243</v>
      </c>
      <c r="E146" s="37" t="s">
        <v>1244</v>
      </c>
      <c r="F146" s="37" t="s">
        <v>1245</v>
      </c>
      <c r="G146" s="37" t="s">
        <v>1142</v>
      </c>
      <c r="H146" s="36" t="s">
        <v>1143</v>
      </c>
      <c r="I146" s="36" t="s">
        <v>1246</v>
      </c>
      <c r="J146" s="37" t="str">
        <f>Table1[[#This Row],[street]]&amp;" "&amp;Table1[[#This Row],[City]]&amp;" "&amp;Table1[[#This Row],[state]]&amp;","&amp;Table1[[#This Row],[zip]]</f>
        <v>233 MAIN STREET AGAWAM MA,01001</v>
      </c>
    </row>
    <row r="147" spans="1:10" ht="28.5" x14ac:dyDescent="0.25">
      <c r="A147" s="37" t="s">
        <v>1247</v>
      </c>
      <c r="B147" s="38" t="s">
        <v>1248</v>
      </c>
      <c r="C147" s="37" t="s">
        <v>1249</v>
      </c>
      <c r="D147" s="37" t="s">
        <v>1250</v>
      </c>
      <c r="E147" s="37" t="s">
        <v>1251</v>
      </c>
      <c r="F147" s="37" t="s">
        <v>742</v>
      </c>
      <c r="G147" s="37" t="s">
        <v>214</v>
      </c>
      <c r="H147" s="36" t="s">
        <v>215</v>
      </c>
      <c r="I147" s="36" t="s">
        <v>743</v>
      </c>
      <c r="J147" s="37" t="str">
        <f>Table1[[#This Row],[street]]&amp;" "&amp;Table1[[#This Row],[City]]&amp;" "&amp;Table1[[#This Row],[state]]&amp;","&amp;Table1[[#This Row],[zip]]</f>
        <v>2249 S TIGER DR JEROME ID,83338</v>
      </c>
    </row>
    <row r="148" spans="1:10" ht="57" x14ac:dyDescent="0.25">
      <c r="A148" s="37" t="s">
        <v>1252</v>
      </c>
      <c r="B148" s="38" t="s">
        <v>1253</v>
      </c>
      <c r="C148" s="37" t="s">
        <v>1254</v>
      </c>
      <c r="D148" s="37" t="s">
        <v>1255</v>
      </c>
      <c r="E148" s="37" t="s">
        <v>1256</v>
      </c>
      <c r="F148" s="37" t="s">
        <v>1257</v>
      </c>
      <c r="G148" s="37" t="s">
        <v>904</v>
      </c>
      <c r="H148" s="36" t="s">
        <v>905</v>
      </c>
      <c r="I148" s="36" t="s">
        <v>1258</v>
      </c>
      <c r="J148" s="37" t="str">
        <f>Table1[[#This Row],[street]]&amp;" "&amp;Table1[[#This Row],[City]]&amp;" "&amp;Table1[[#This Row],[state]]&amp;","&amp;Table1[[#This Row],[zip]]</f>
        <v>1010 EAST 10TH STREET HUGOTON KS,67951</v>
      </c>
    </row>
    <row r="149" spans="1:10" ht="85.5" x14ac:dyDescent="0.25">
      <c r="A149" s="37" t="s">
        <v>1259</v>
      </c>
      <c r="B149" s="38" t="s">
        <v>1260</v>
      </c>
      <c r="C149" s="37" t="s">
        <v>1261</v>
      </c>
      <c r="D149" s="37" t="s">
        <v>1262</v>
      </c>
      <c r="E149" s="37" t="s">
        <v>1263</v>
      </c>
      <c r="F149" s="37" t="s">
        <v>1264</v>
      </c>
      <c r="G149" s="37" t="s">
        <v>727</v>
      </c>
      <c r="H149" s="36" t="s">
        <v>728</v>
      </c>
      <c r="I149" s="36" t="s">
        <v>1265</v>
      </c>
      <c r="J149" s="37" t="str">
        <f>Table1[[#This Row],[street]]&amp;" "&amp;Table1[[#This Row],[City]]&amp;" "&amp;Table1[[#This Row],[state]]&amp;","&amp;Table1[[#This Row],[zip]]</f>
        <v>29601 INDUSTRIAL RD LIVONIA MI,48150</v>
      </c>
    </row>
    <row r="150" spans="1:10" ht="171" x14ac:dyDescent="0.25">
      <c r="A150" s="37" t="s">
        <v>1266</v>
      </c>
      <c r="B150" s="38" t="s">
        <v>1267</v>
      </c>
      <c r="C150" s="37" t="s">
        <v>1268</v>
      </c>
      <c r="D150" s="37" t="s">
        <v>1269</v>
      </c>
      <c r="E150" s="37" t="s">
        <v>1270</v>
      </c>
      <c r="F150" s="37" t="s">
        <v>1271</v>
      </c>
      <c r="G150" s="37" t="s">
        <v>291</v>
      </c>
      <c r="H150" s="36" t="s">
        <v>292</v>
      </c>
      <c r="I150" s="36" t="s">
        <v>1272</v>
      </c>
      <c r="J150" s="37" t="str">
        <f>Table1[[#This Row],[street]]&amp;" "&amp;Table1[[#This Row],[City]]&amp;" "&amp;Table1[[#This Row],[state]]&amp;","&amp;Table1[[#This Row],[zip]]</f>
        <v>1285 WEST GILA BEND HWY CASA GRANDE AZ,85130</v>
      </c>
    </row>
    <row r="151" spans="1:10" ht="42.75" x14ac:dyDescent="0.25">
      <c r="A151" s="37" t="s">
        <v>1273</v>
      </c>
      <c r="B151" s="38" t="s">
        <v>1274</v>
      </c>
      <c r="C151" s="37" t="s">
        <v>1275</v>
      </c>
      <c r="D151" s="37" t="s">
        <v>1276</v>
      </c>
      <c r="E151" s="37" t="s">
        <v>1277</v>
      </c>
      <c r="F151" s="37" t="s">
        <v>1278</v>
      </c>
      <c r="G151" s="37" t="s">
        <v>764</v>
      </c>
      <c r="H151" s="36" t="s">
        <v>765</v>
      </c>
      <c r="I151" s="36" t="s">
        <v>1279</v>
      </c>
      <c r="J151" s="37" t="str">
        <f>Table1[[#This Row],[street]]&amp;" "&amp;Table1[[#This Row],[City]]&amp;" "&amp;Table1[[#This Row],[state]]&amp;","&amp;Table1[[#This Row],[zip]]</f>
        <v>104 MAIN STREET POLLOCK SD,57648</v>
      </c>
    </row>
    <row r="152" spans="1:10" ht="85.5" x14ac:dyDescent="0.25">
      <c r="A152" s="37" t="s">
        <v>1280</v>
      </c>
      <c r="B152" s="38" t="s">
        <v>1281</v>
      </c>
      <c r="C152" s="37" t="s">
        <v>1282</v>
      </c>
      <c r="D152" s="37" t="s">
        <v>1283</v>
      </c>
      <c r="E152" s="37" t="s">
        <v>1284</v>
      </c>
      <c r="F152" s="37" t="s">
        <v>1285</v>
      </c>
      <c r="G152" s="37" t="s">
        <v>904</v>
      </c>
      <c r="H152" s="36" t="s">
        <v>905</v>
      </c>
      <c r="I152" s="36" t="s">
        <v>1286</v>
      </c>
      <c r="J152" s="37" t="str">
        <f>Table1[[#This Row],[street]]&amp;" "&amp;Table1[[#This Row],[City]]&amp;" "&amp;Table1[[#This Row],[state]]&amp;","&amp;Table1[[#This Row],[zip]]</f>
        <v>330 S HWY 83 GARDEN CITY KS,67846</v>
      </c>
    </row>
    <row r="153" spans="1:10" ht="57" x14ac:dyDescent="0.25">
      <c r="A153" s="37" t="s">
        <v>1287</v>
      </c>
      <c r="B153" s="38" t="s">
        <v>1288</v>
      </c>
      <c r="C153" s="37" t="s">
        <v>1289</v>
      </c>
      <c r="D153" s="37" t="s">
        <v>1290</v>
      </c>
      <c r="E153" s="37" t="s">
        <v>1291</v>
      </c>
      <c r="F153" s="37" t="s">
        <v>1292</v>
      </c>
      <c r="G153" s="37" t="s">
        <v>1293</v>
      </c>
      <c r="H153" s="36" t="s">
        <v>1294</v>
      </c>
      <c r="I153" s="36" t="s">
        <v>1295</v>
      </c>
      <c r="J153" s="37" t="str">
        <f>Table1[[#This Row],[street]]&amp;" "&amp;Table1[[#This Row],[City]]&amp;" "&amp;Table1[[#This Row],[state]]&amp;","&amp;Table1[[#This Row],[zip]]</f>
        <v>219 ALLEN STREET BARRE VT,05641</v>
      </c>
    </row>
    <row r="154" spans="1:10" ht="42.75" x14ac:dyDescent="0.25">
      <c r="A154" s="37" t="s">
        <v>1296</v>
      </c>
      <c r="B154" s="38" t="s">
        <v>1297</v>
      </c>
      <c r="C154" s="37" t="s">
        <v>1298</v>
      </c>
      <c r="D154" s="37" t="s">
        <v>1299</v>
      </c>
      <c r="E154" s="37" t="s">
        <v>1300</v>
      </c>
      <c r="F154" s="37" t="s">
        <v>1301</v>
      </c>
      <c r="G154" s="37" t="s">
        <v>316</v>
      </c>
      <c r="H154" s="36" t="s">
        <v>317</v>
      </c>
      <c r="I154" s="36" t="s">
        <v>1302</v>
      </c>
      <c r="J154" s="37" t="str">
        <f>Table1[[#This Row],[street]]&amp;" "&amp;Table1[[#This Row],[City]]&amp;" "&amp;Table1[[#This Row],[state]]&amp;","&amp;Table1[[#This Row],[zip]]</f>
        <v>302 EAST MAIN STREET LOMIRA WI,53048</v>
      </c>
    </row>
    <row r="155" spans="1:10" ht="71.25" x14ac:dyDescent="0.25">
      <c r="A155" s="37" t="s">
        <v>1303</v>
      </c>
      <c r="B155" s="38" t="s">
        <v>1304</v>
      </c>
      <c r="C155" s="37" t="s">
        <v>1305</v>
      </c>
      <c r="D155" s="37" t="s">
        <v>1306</v>
      </c>
      <c r="E155" s="37" t="s">
        <v>1307</v>
      </c>
      <c r="F155" s="37" t="s">
        <v>1308</v>
      </c>
      <c r="G155" s="37" t="s">
        <v>283</v>
      </c>
      <c r="H155" s="36" t="s">
        <v>131</v>
      </c>
      <c r="I155" s="36" t="s">
        <v>1309</v>
      </c>
      <c r="J155" s="37" t="str">
        <f>Table1[[#This Row],[street]]&amp;" "&amp;Table1[[#This Row],[City]]&amp;" "&amp;Table1[[#This Row],[state]]&amp;","&amp;Table1[[#This Row],[zip]]</f>
        <v>17851 E RAILROAD STREET CITY OF INDUSTRY CA,91748</v>
      </c>
    </row>
    <row r="156" spans="1:10" ht="128.25" x14ac:dyDescent="0.25">
      <c r="A156" s="37" t="s">
        <v>1310</v>
      </c>
      <c r="B156" s="38" t="s">
        <v>1311</v>
      </c>
      <c r="C156" s="37" t="s">
        <v>1312</v>
      </c>
      <c r="D156" s="37" t="s">
        <v>1313</v>
      </c>
      <c r="E156" s="37" t="s">
        <v>1314</v>
      </c>
      <c r="F156" s="37" t="s">
        <v>1315</v>
      </c>
      <c r="G156" s="37" t="s">
        <v>316</v>
      </c>
      <c r="H156" s="36" t="s">
        <v>317</v>
      </c>
      <c r="I156" s="36" t="s">
        <v>1316</v>
      </c>
      <c r="J156" s="37" t="str">
        <f>Table1[[#This Row],[street]]&amp;" "&amp;Table1[[#This Row],[City]]&amp;" "&amp;Table1[[#This Row],[state]]&amp;","&amp;Table1[[#This Row],[zip]]</f>
        <v>N2607 COUNTY S JUDA WI,53550</v>
      </c>
    </row>
    <row r="157" spans="1:10" ht="71.25" x14ac:dyDescent="0.25">
      <c r="A157" s="37" t="s">
        <v>1317</v>
      </c>
      <c r="B157" s="38" t="s">
        <v>1318</v>
      </c>
      <c r="C157" s="37" t="s">
        <v>1319</v>
      </c>
      <c r="D157" s="37" t="s">
        <v>1320</v>
      </c>
      <c r="E157" s="37" t="s">
        <v>1321</v>
      </c>
      <c r="F157" s="37" t="s">
        <v>1322</v>
      </c>
      <c r="G157" s="37" t="s">
        <v>316</v>
      </c>
      <c r="H157" s="36" t="s">
        <v>317</v>
      </c>
      <c r="I157" s="36" t="s">
        <v>1323</v>
      </c>
      <c r="J157" s="37" t="str">
        <f>Table1[[#This Row],[street]]&amp;" "&amp;Table1[[#This Row],[City]]&amp;" "&amp;Table1[[#This Row],[state]]&amp;","&amp;Table1[[#This Row],[zip]]</f>
        <v>181 WEST MONROE WYOCENA WI,53969</v>
      </c>
    </row>
    <row r="158" spans="1:10" ht="28.5" x14ac:dyDescent="0.25">
      <c r="A158" s="37" t="s">
        <v>1324</v>
      </c>
      <c r="B158" s="38" t="s">
        <v>1325</v>
      </c>
      <c r="C158" s="37" t="s">
        <v>1326</v>
      </c>
      <c r="D158" s="37" t="s">
        <v>1327</v>
      </c>
      <c r="E158" s="37" t="s">
        <v>1328</v>
      </c>
      <c r="F158" s="37" t="s">
        <v>1329</v>
      </c>
      <c r="G158" s="37" t="s">
        <v>316</v>
      </c>
      <c r="H158" s="36" t="s">
        <v>317</v>
      </c>
      <c r="I158" s="36" t="s">
        <v>1330</v>
      </c>
      <c r="J158" s="37" t="str">
        <f>Table1[[#This Row],[street]]&amp;" "&amp;Table1[[#This Row],[City]]&amp;" "&amp;Table1[[#This Row],[state]]&amp;","&amp;Table1[[#This Row],[zip]]</f>
        <v>218 SOUTH PARK ST BELMONT WI,53510</v>
      </c>
    </row>
    <row r="159" spans="1:10" ht="85.5" x14ac:dyDescent="0.25">
      <c r="A159" s="37" t="s">
        <v>1331</v>
      </c>
      <c r="B159" s="38" t="s">
        <v>1332</v>
      </c>
      <c r="C159" s="37" t="s">
        <v>1333</v>
      </c>
      <c r="D159" s="37" t="s">
        <v>1334</v>
      </c>
      <c r="E159" s="37" t="s">
        <v>1335</v>
      </c>
      <c r="F159" s="37" t="s">
        <v>1336</v>
      </c>
      <c r="G159" s="37" t="s">
        <v>179</v>
      </c>
      <c r="H159" s="36" t="s">
        <v>180</v>
      </c>
      <c r="I159" s="36" t="s">
        <v>1337</v>
      </c>
      <c r="J159" s="37" t="str">
        <f>Table1[[#This Row],[street]]&amp;" "&amp;Table1[[#This Row],[City]]&amp;" "&amp;Table1[[#This Row],[state]]&amp;","&amp;Table1[[#This Row],[zip]]</f>
        <v>420 WEST BROADWAY MINNEAPOLIS MN,55411</v>
      </c>
    </row>
    <row r="160" spans="1:10" ht="99.75" x14ac:dyDescent="0.25">
      <c r="A160" s="37" t="s">
        <v>1338</v>
      </c>
      <c r="B160" s="38" t="s">
        <v>1339</v>
      </c>
      <c r="C160" s="37" t="s">
        <v>1340</v>
      </c>
      <c r="D160" s="37" t="s">
        <v>1341</v>
      </c>
      <c r="E160" s="37" t="s">
        <v>1342</v>
      </c>
      <c r="F160" s="37" t="s">
        <v>1343</v>
      </c>
      <c r="G160" s="37" t="s">
        <v>904</v>
      </c>
      <c r="H160" s="36" t="s">
        <v>905</v>
      </c>
      <c r="I160" s="36" t="s">
        <v>1344</v>
      </c>
      <c r="J160" s="37" t="str">
        <f>Table1[[#This Row],[street]]&amp;" "&amp;Table1[[#This Row],[City]]&amp;" "&amp;Table1[[#This Row],[state]]&amp;","&amp;Table1[[#This Row],[zip]]</f>
        <v>2600 EAST 4TH HUTCHINSON KS,67504</v>
      </c>
    </row>
    <row r="161" spans="1:10" ht="57" x14ac:dyDescent="0.25">
      <c r="A161" s="37" t="s">
        <v>1345</v>
      </c>
      <c r="B161" s="38" t="s">
        <v>1346</v>
      </c>
      <c r="C161" s="37" t="s">
        <v>1347</v>
      </c>
      <c r="D161" s="37" t="s">
        <v>1348</v>
      </c>
      <c r="E161" s="37" t="s">
        <v>1349</v>
      </c>
      <c r="F161" s="37" t="s">
        <v>1350</v>
      </c>
      <c r="G161" s="37" t="s">
        <v>618</v>
      </c>
      <c r="H161" s="36" t="s">
        <v>619</v>
      </c>
      <c r="I161" s="36" t="s">
        <v>1351</v>
      </c>
      <c r="J161" s="37" t="str">
        <f>Table1[[#This Row],[street]]&amp;" "&amp;Table1[[#This Row],[City]]&amp;" "&amp;Table1[[#This Row],[state]]&amp;","&amp;Table1[[#This Row],[zip]]</f>
        <v>20700 NYS ROUTE 411 LAFARGEVILLE NY,13656</v>
      </c>
    </row>
    <row r="162" spans="1:10" ht="71.25" x14ac:dyDescent="0.25">
      <c r="A162" s="37" t="s">
        <v>1352</v>
      </c>
      <c r="B162" s="38" t="s">
        <v>1353</v>
      </c>
      <c r="C162" s="37" t="s">
        <v>1354</v>
      </c>
      <c r="D162" s="37" t="s">
        <v>1355</v>
      </c>
      <c r="E162" s="37" t="s">
        <v>1356</v>
      </c>
      <c r="F162" s="37" t="s">
        <v>1357</v>
      </c>
      <c r="G162" s="37" t="s">
        <v>727</v>
      </c>
      <c r="H162" s="36" t="s">
        <v>728</v>
      </c>
      <c r="I162" s="36" t="s">
        <v>1358</v>
      </c>
      <c r="J162" s="37" t="str">
        <f>Table1[[#This Row],[street]]&amp;" "&amp;Table1[[#This Row],[City]]&amp;" "&amp;Table1[[#This Row],[state]]&amp;","&amp;Table1[[#This Row],[zip]]</f>
        <v>125 DEPOT ST CONSTANTINE MI,49042</v>
      </c>
    </row>
    <row r="163" spans="1:10" ht="42.75" x14ac:dyDescent="0.25">
      <c r="A163" s="37" t="s">
        <v>1359</v>
      </c>
      <c r="B163" s="38" t="s">
        <v>1360</v>
      </c>
      <c r="C163" s="37" t="s">
        <v>1361</v>
      </c>
      <c r="D163" s="37" t="s">
        <v>1362</v>
      </c>
      <c r="E163" s="37" t="s">
        <v>1363</v>
      </c>
      <c r="F163" s="37" t="s">
        <v>1364</v>
      </c>
      <c r="G163" s="37" t="s">
        <v>488</v>
      </c>
      <c r="H163" s="36" t="s">
        <v>489</v>
      </c>
      <c r="I163" s="36" t="s">
        <v>1365</v>
      </c>
      <c r="J163" s="37" t="str">
        <f>Table1[[#This Row],[street]]&amp;" "&amp;Table1[[#This Row],[City]]&amp;" "&amp;Table1[[#This Row],[state]]&amp;","&amp;Table1[[#This Row],[zip]]</f>
        <v>134 Waterloo St S Thunder Bay ON,P7E 2C3</v>
      </c>
    </row>
    <row r="164" spans="1:10" ht="128.25" x14ac:dyDescent="0.25">
      <c r="A164" s="37" t="s">
        <v>1366</v>
      </c>
      <c r="B164" s="38" t="s">
        <v>1367</v>
      </c>
      <c r="C164" s="37" t="s">
        <v>1368</v>
      </c>
      <c r="D164" s="37" t="s">
        <v>1369</v>
      </c>
      <c r="E164" s="37" t="s">
        <v>1370</v>
      </c>
      <c r="F164" s="37" t="s">
        <v>1371</v>
      </c>
      <c r="G164" s="37" t="s">
        <v>316</v>
      </c>
      <c r="H164" s="36" t="s">
        <v>317</v>
      </c>
      <c r="I164" s="36" t="s">
        <v>1372</v>
      </c>
      <c r="J164" s="37" t="str">
        <f>Table1[[#This Row],[street]]&amp;" "&amp;Table1[[#This Row],[City]]&amp;" "&amp;Table1[[#This Row],[state]]&amp;","&amp;Table1[[#This Row],[zip]]</f>
        <v>LAND O LAKES INC KIEL WI,53042</v>
      </c>
    </row>
    <row r="165" spans="1:10" ht="85.5" x14ac:dyDescent="0.25">
      <c r="A165" s="37" t="s">
        <v>1373</v>
      </c>
      <c r="B165" s="38" t="s">
        <v>1374</v>
      </c>
      <c r="C165" s="37" t="s">
        <v>1375</v>
      </c>
      <c r="D165" s="37" t="s">
        <v>1376</v>
      </c>
      <c r="E165" s="37" t="s">
        <v>1377</v>
      </c>
      <c r="F165" s="37" t="s">
        <v>1378</v>
      </c>
      <c r="G165" s="37" t="s">
        <v>640</v>
      </c>
      <c r="H165" s="36" t="s">
        <v>641</v>
      </c>
      <c r="I165" s="36" t="s">
        <v>1379</v>
      </c>
      <c r="J165" s="37" t="str">
        <f>Table1[[#This Row],[street]]&amp;" "&amp;Table1[[#This Row],[City]]&amp;" "&amp;Table1[[#This Row],[state]]&amp;","&amp;Table1[[#This Row],[zip]]</f>
        <v>2001 MOGADORE ROAD KENT OH,44240</v>
      </c>
    </row>
    <row r="166" spans="1:10" ht="71.25" x14ac:dyDescent="0.25">
      <c r="A166" s="37" t="s">
        <v>1380</v>
      </c>
      <c r="B166" s="38" t="s">
        <v>1381</v>
      </c>
      <c r="C166" s="37" t="s">
        <v>1382</v>
      </c>
      <c r="D166" s="37" t="s">
        <v>1383</v>
      </c>
      <c r="E166" s="37" t="s">
        <v>1384</v>
      </c>
      <c r="F166" s="37" t="s">
        <v>1385</v>
      </c>
      <c r="G166" s="37" t="s">
        <v>248</v>
      </c>
      <c r="H166" s="36" t="s">
        <v>249</v>
      </c>
      <c r="I166" s="36" t="s">
        <v>1386</v>
      </c>
      <c r="J166" s="37" t="str">
        <f>Table1[[#This Row],[street]]&amp;" "&amp;Table1[[#This Row],[City]]&amp;" "&amp;Table1[[#This Row],[state]]&amp;","&amp;Table1[[#This Row],[zip]]</f>
        <v>880 ALLENTOWN RD LANSDALE PA,19446</v>
      </c>
    </row>
    <row r="167" spans="1:10" ht="57" x14ac:dyDescent="0.25">
      <c r="A167" s="37" t="s">
        <v>1387</v>
      </c>
      <c r="B167" s="38" t="s">
        <v>1388</v>
      </c>
      <c r="C167" s="37" t="s">
        <v>1389</v>
      </c>
      <c r="D167" s="37" t="s">
        <v>1390</v>
      </c>
      <c r="E167" s="37" t="s">
        <v>1391</v>
      </c>
      <c r="F167" s="37" t="s">
        <v>1392</v>
      </c>
      <c r="G167" s="37" t="s">
        <v>179</v>
      </c>
      <c r="H167" s="36" t="s">
        <v>180</v>
      </c>
      <c r="I167" s="36" t="s">
        <v>1393</v>
      </c>
      <c r="J167" s="37" t="str">
        <f>Table1[[#This Row],[street]]&amp;" "&amp;Table1[[#This Row],[City]]&amp;" "&amp;Table1[[#This Row],[state]]&amp;","&amp;Table1[[#This Row],[zip]]</f>
        <v>719 N MAIN LE SUEUR MN,56058</v>
      </c>
    </row>
    <row r="168" spans="1:10" ht="57" x14ac:dyDescent="0.25">
      <c r="A168" s="37" t="s">
        <v>1394</v>
      </c>
      <c r="B168" s="38" t="s">
        <v>1395</v>
      </c>
      <c r="C168" s="37" t="s">
        <v>1396</v>
      </c>
      <c r="D168" s="37" t="s">
        <v>1397</v>
      </c>
      <c r="E168" s="37" t="s">
        <v>1398</v>
      </c>
      <c r="F168" s="37" t="s">
        <v>1399</v>
      </c>
      <c r="G168" s="37" t="s">
        <v>452</v>
      </c>
      <c r="H168" s="36" t="s">
        <v>453</v>
      </c>
      <c r="I168" s="36" t="s">
        <v>1400</v>
      </c>
      <c r="J168" s="37" t="str">
        <f>Table1[[#This Row],[street]]&amp;" "&amp;Table1[[#This Row],[City]]&amp;" "&amp;Table1[[#This Row],[state]]&amp;","&amp;Table1[[#This Row],[zip]]</f>
        <v>14738 WARFORDSBURG RD HANCOCK MD,21750</v>
      </c>
    </row>
    <row r="169" spans="1:10" ht="114" x14ac:dyDescent="0.25">
      <c r="A169" s="37" t="s">
        <v>1401</v>
      </c>
      <c r="B169" s="38" t="s">
        <v>1402</v>
      </c>
      <c r="C169" s="37" t="s">
        <v>1403</v>
      </c>
      <c r="D169" s="37" t="s">
        <v>1404</v>
      </c>
      <c r="E169" s="37" t="s">
        <v>1405</v>
      </c>
      <c r="F169" s="37" t="s">
        <v>1406</v>
      </c>
      <c r="G169" s="37" t="s">
        <v>316</v>
      </c>
      <c r="H169" s="36" t="s">
        <v>317</v>
      </c>
      <c r="I169" s="36" t="s">
        <v>1407</v>
      </c>
      <c r="J169" s="37" t="str">
        <f>Table1[[#This Row],[street]]&amp;" "&amp;Table1[[#This Row],[City]]&amp;" "&amp;Table1[[#This Row],[state]]&amp;","&amp;Table1[[#This Row],[zip]]</f>
        <v>W55 N155 MCKINLEY BLVD CEDARBURG WI,53012</v>
      </c>
    </row>
    <row r="170" spans="1:10" ht="57" x14ac:dyDescent="0.25">
      <c r="A170" s="37" t="s">
        <v>1408</v>
      </c>
      <c r="B170" s="38" t="s">
        <v>1409</v>
      </c>
      <c r="C170" s="37" t="s">
        <v>1410</v>
      </c>
      <c r="D170" s="37" t="s">
        <v>1411</v>
      </c>
      <c r="E170" s="37" t="s">
        <v>1412</v>
      </c>
      <c r="F170" s="37" t="s">
        <v>1413</v>
      </c>
      <c r="G170" s="37" t="s">
        <v>307</v>
      </c>
      <c r="H170" s="36" t="s">
        <v>308</v>
      </c>
      <c r="I170" s="36" t="s">
        <v>1414</v>
      </c>
      <c r="J170" s="37" t="str">
        <f>Table1[[#This Row],[street]]&amp;" "&amp;Table1[[#This Row],[City]]&amp;" "&amp;Table1[[#This Row],[state]]&amp;","&amp;Table1[[#This Row],[zip]]</f>
        <v>330 W 300 S  BEAVER UT,84713</v>
      </c>
    </row>
    <row r="171" spans="1:10" ht="28.5" x14ac:dyDescent="0.25">
      <c r="A171" s="37" t="s">
        <v>1415</v>
      </c>
      <c r="B171" s="38" t="s">
        <v>1416</v>
      </c>
      <c r="C171" s="37" t="s">
        <v>1417</v>
      </c>
      <c r="D171" s="37" t="s">
        <v>1418</v>
      </c>
      <c r="E171" s="37" t="s">
        <v>1419</v>
      </c>
      <c r="F171" s="37" t="s">
        <v>1420</v>
      </c>
      <c r="G171" s="37" t="s">
        <v>248</v>
      </c>
      <c r="H171" s="36" t="s">
        <v>249</v>
      </c>
      <c r="I171" s="36" t="s">
        <v>1421</v>
      </c>
      <c r="J171" s="37" t="str">
        <f>Table1[[#This Row],[street]]&amp;" "&amp;Table1[[#This Row],[City]]&amp;" "&amp;Table1[[#This Row],[state]]&amp;","&amp;Table1[[#This Row],[zip]]</f>
        <v>100 MCKINLEY AVE READING PA,19605</v>
      </c>
    </row>
    <row r="172" spans="1:10" ht="42.75" x14ac:dyDescent="0.25">
      <c r="A172" s="37" t="s">
        <v>1422</v>
      </c>
      <c r="B172" s="38" t="s">
        <v>1423</v>
      </c>
      <c r="C172" s="37" t="s">
        <v>1424</v>
      </c>
      <c r="D172" s="37" t="s">
        <v>1425</v>
      </c>
      <c r="E172" s="37" t="s">
        <v>1426</v>
      </c>
      <c r="F172" s="37" t="s">
        <v>1427</v>
      </c>
      <c r="G172" s="37" t="s">
        <v>248</v>
      </c>
      <c r="H172" s="36" t="s">
        <v>249</v>
      </c>
      <c r="I172" s="36" t="s">
        <v>1428</v>
      </c>
      <c r="J172" s="37" t="str">
        <f>Table1[[#This Row],[street]]&amp;" "&amp;Table1[[#This Row],[City]]&amp;" "&amp;Table1[[#This Row],[state]]&amp;","&amp;Table1[[#This Row],[zip]]</f>
        <v>1858 ONEIDA LANE SHARPSVILLE PA,16150</v>
      </c>
    </row>
    <row r="173" spans="1:10" ht="42.75" x14ac:dyDescent="0.25">
      <c r="A173" s="37" t="s">
        <v>1429</v>
      </c>
      <c r="B173" s="38" t="s">
        <v>1430</v>
      </c>
      <c r="C173" s="37" t="s">
        <v>1431</v>
      </c>
      <c r="D173" s="37" t="s">
        <v>1432</v>
      </c>
      <c r="E173" s="37" t="s">
        <v>1433</v>
      </c>
      <c r="F173" s="37" t="s">
        <v>451</v>
      </c>
      <c r="G173" s="37" t="s">
        <v>452</v>
      </c>
      <c r="H173" s="36" t="s">
        <v>453</v>
      </c>
      <c r="I173" s="36" t="s">
        <v>454</v>
      </c>
      <c r="J173" s="37" t="str">
        <f>Table1[[#This Row],[street]]&amp;" "&amp;Table1[[#This Row],[City]]&amp;" "&amp;Table1[[#This Row],[state]]&amp;","&amp;Table1[[#This Row],[zip]]</f>
        <v>259 E 7TH STREET FREDERICK MD,21701</v>
      </c>
    </row>
    <row r="174" spans="1:10" ht="42.75" x14ac:dyDescent="0.25">
      <c r="A174" s="37" t="s">
        <v>1434</v>
      </c>
      <c r="B174" s="38" t="s">
        <v>1435</v>
      </c>
      <c r="C174" s="37" t="s">
        <v>1436</v>
      </c>
      <c r="D174" s="37" t="s">
        <v>1437</v>
      </c>
      <c r="E174" s="37" t="s">
        <v>1438</v>
      </c>
      <c r="F174" s="37" t="s">
        <v>1439</v>
      </c>
      <c r="G174" s="37" t="s">
        <v>443</v>
      </c>
      <c r="H174" s="36" t="s">
        <v>444</v>
      </c>
      <c r="I174" s="36" t="s">
        <v>1440</v>
      </c>
      <c r="J174" s="37" t="str">
        <f>Table1[[#This Row],[street]]&amp;" "&amp;Table1[[#This Row],[City]]&amp;" "&amp;Table1[[#This Row],[state]]&amp;","&amp;Table1[[#This Row],[zip]]</f>
        <v>1350 FAIRFIELD ROAD HIGH POINT NC,27263</v>
      </c>
    </row>
    <row r="175" spans="1:10" ht="42.75" x14ac:dyDescent="0.25">
      <c r="A175" s="37" t="s">
        <v>1441</v>
      </c>
      <c r="B175" s="38" t="s">
        <v>1442</v>
      </c>
      <c r="C175" s="37" t="s">
        <v>1443</v>
      </c>
      <c r="D175" s="37" t="s">
        <v>1444</v>
      </c>
      <c r="E175" s="37" t="s">
        <v>1445</v>
      </c>
      <c r="F175" s="37" t="s">
        <v>1446</v>
      </c>
      <c r="G175" s="37" t="s">
        <v>316</v>
      </c>
      <c r="H175" s="36" t="s">
        <v>317</v>
      </c>
      <c r="I175" s="36" t="s">
        <v>1447</v>
      </c>
      <c r="J175" s="37" t="str">
        <f>Table1[[#This Row],[street]]&amp;" "&amp;Table1[[#This Row],[City]]&amp;" "&amp;Table1[[#This Row],[state]]&amp;","&amp;Table1[[#This Row],[zip]]</f>
        <v>232 N WALLACE STREET ELLSWORTH WI,54011</v>
      </c>
    </row>
    <row r="176" spans="1:10" ht="57" x14ac:dyDescent="0.25">
      <c r="A176" s="37" t="s">
        <v>1448</v>
      </c>
      <c r="B176" s="38" t="s">
        <v>1449</v>
      </c>
      <c r="C176" s="37" t="s">
        <v>1450</v>
      </c>
      <c r="D176" s="37" t="s">
        <v>1451</v>
      </c>
      <c r="E176" s="37" t="s">
        <v>1452</v>
      </c>
      <c r="F176" s="37" t="s">
        <v>1453</v>
      </c>
      <c r="G176" s="37" t="s">
        <v>1454</v>
      </c>
      <c r="H176" s="36" t="s">
        <v>1455</v>
      </c>
      <c r="I176" s="36" t="s">
        <v>1456</v>
      </c>
      <c r="J176" s="37" t="str">
        <f>Table1[[#This Row],[street]]&amp;" "&amp;Table1[[#This Row],[City]]&amp;" "&amp;Table1[[#This Row],[state]]&amp;","&amp;Table1[[#This Row],[zip]]</f>
        <v>6845 OLD CHISUM TRAIL DEXTER NM,88230</v>
      </c>
    </row>
    <row r="177" spans="1:10" ht="85.5" x14ac:dyDescent="0.25">
      <c r="A177" s="37" t="s">
        <v>1457</v>
      </c>
      <c r="B177" s="38" t="s">
        <v>1458</v>
      </c>
      <c r="C177" s="37" t="s">
        <v>1459</v>
      </c>
      <c r="D177" s="37" t="s">
        <v>1460</v>
      </c>
      <c r="E177" s="37" t="s">
        <v>1461</v>
      </c>
      <c r="F177" s="37" t="s">
        <v>1462</v>
      </c>
      <c r="G177" s="37" t="s">
        <v>316</v>
      </c>
      <c r="H177" s="36" t="s">
        <v>317</v>
      </c>
      <c r="I177" s="36" t="s">
        <v>1463</v>
      </c>
      <c r="J177" s="37" t="str">
        <f>Table1[[#This Row],[street]]&amp;" "&amp;Table1[[#This Row],[City]]&amp;" "&amp;Table1[[#This Row],[state]]&amp;","&amp;Table1[[#This Row],[zip]]</f>
        <v>932 N MADISON ST LANCASTER WI,53813</v>
      </c>
    </row>
    <row r="178" spans="1:10" ht="85.5" x14ac:dyDescent="0.25">
      <c r="A178" s="37" t="s">
        <v>1464</v>
      </c>
      <c r="B178" s="38" t="s">
        <v>1465</v>
      </c>
      <c r="C178" s="37" t="s">
        <v>1466</v>
      </c>
      <c r="D178" s="37" t="s">
        <v>1467</v>
      </c>
      <c r="E178" s="37" t="s">
        <v>1468</v>
      </c>
      <c r="F178" s="37" t="s">
        <v>1469</v>
      </c>
      <c r="G178" s="37" t="s">
        <v>316</v>
      </c>
      <c r="H178" s="36" t="s">
        <v>317</v>
      </c>
      <c r="I178" s="36" t="s">
        <v>1470</v>
      </c>
      <c r="J178" s="37" t="str">
        <f>Table1[[#This Row],[street]]&amp;" "&amp;Table1[[#This Row],[City]]&amp;" "&amp;Table1[[#This Row],[state]]&amp;","&amp;Table1[[#This Row],[zip]]</f>
        <v>501 S. PINE ST REEDSBURG WI,53959</v>
      </c>
    </row>
    <row r="179" spans="1:10" ht="71.25" x14ac:dyDescent="0.25">
      <c r="A179" s="37" t="s">
        <v>1471</v>
      </c>
      <c r="B179" s="38" t="s">
        <v>1472</v>
      </c>
      <c r="C179" s="37" t="s">
        <v>1473</v>
      </c>
      <c r="D179" s="37" t="s">
        <v>1474</v>
      </c>
      <c r="E179" s="37" t="s">
        <v>1475</v>
      </c>
      <c r="F179" s="37" t="s">
        <v>1476</v>
      </c>
      <c r="G179" s="37" t="s">
        <v>1142</v>
      </c>
      <c r="H179" s="36" t="s">
        <v>1143</v>
      </c>
      <c r="I179" s="36" t="s">
        <v>1477</v>
      </c>
      <c r="J179" s="37" t="str">
        <f>Table1[[#This Row],[street]]&amp;" "&amp;Table1[[#This Row],[City]]&amp;" "&amp;Table1[[#This Row],[state]]&amp;","&amp;Table1[[#This Row],[zip]]</f>
        <v>1199 W CENTRAL ST FRANKLIN MA,02038</v>
      </c>
    </row>
    <row r="180" spans="1:10" ht="42.75" x14ac:dyDescent="0.25">
      <c r="A180" s="37" t="s">
        <v>1478</v>
      </c>
      <c r="B180" s="38" t="s">
        <v>1479</v>
      </c>
      <c r="C180" s="37" t="s">
        <v>1480</v>
      </c>
      <c r="D180" s="37" t="s">
        <v>1481</v>
      </c>
      <c r="E180" s="37" t="s">
        <v>1482</v>
      </c>
      <c r="F180" s="37" t="s">
        <v>1308</v>
      </c>
      <c r="G180" s="37" t="s">
        <v>283</v>
      </c>
      <c r="H180" s="36" t="s">
        <v>131</v>
      </c>
      <c r="I180" s="36" t="s">
        <v>1483</v>
      </c>
      <c r="J180" s="37" t="str">
        <f>Table1[[#This Row],[street]]&amp;" "&amp;Table1[[#This Row],[City]]&amp;" "&amp;Table1[[#This Row],[state]]&amp;","&amp;Table1[[#This Row],[zip]]</f>
        <v>14940 PROCTOR AVE CITY OF INDUSTRY CA,91744</v>
      </c>
    </row>
    <row r="181" spans="1:10" ht="114" x14ac:dyDescent="0.25">
      <c r="A181" s="37" t="s">
        <v>1484</v>
      </c>
      <c r="B181" s="38" t="s">
        <v>1485</v>
      </c>
      <c r="C181" s="37" t="s">
        <v>1486</v>
      </c>
      <c r="D181" s="37" t="s">
        <v>1487</v>
      </c>
      <c r="E181" s="37" t="s">
        <v>1488</v>
      </c>
      <c r="F181" s="37" t="s">
        <v>1489</v>
      </c>
      <c r="G181" s="37" t="s">
        <v>283</v>
      </c>
      <c r="H181" s="36" t="s">
        <v>131</v>
      </c>
      <c r="I181" s="36" t="s">
        <v>1490</v>
      </c>
      <c r="J181" s="37" t="str">
        <f>Table1[[#This Row],[street]]&amp;" "&amp;Table1[[#This Row],[City]]&amp;" "&amp;Table1[[#This Row],[state]]&amp;","&amp;Table1[[#This Row],[zip]]</f>
        <v>115 SOUTH KILROY ROAD TURLOCK CA,95380</v>
      </c>
    </row>
    <row r="182" spans="1:10" ht="128.25" x14ac:dyDescent="0.25">
      <c r="A182" s="37" t="s">
        <v>1491</v>
      </c>
      <c r="B182" s="38" t="s">
        <v>1492</v>
      </c>
      <c r="C182" s="37" t="s">
        <v>1493</v>
      </c>
      <c r="D182" s="37" t="s">
        <v>1494</v>
      </c>
      <c r="E182" s="37" t="s">
        <v>1495</v>
      </c>
      <c r="F182" s="37" t="s">
        <v>1496</v>
      </c>
      <c r="G182" s="37" t="s">
        <v>316</v>
      </c>
      <c r="H182" s="36" t="s">
        <v>317</v>
      </c>
      <c r="I182" s="36" t="s">
        <v>1497</v>
      </c>
      <c r="J182" s="37" t="str">
        <f>Table1[[#This Row],[street]]&amp;" "&amp;Table1[[#This Row],[City]]&amp;" "&amp;Table1[[#This Row],[state]]&amp;","&amp;Table1[[#This Row],[zip]]</f>
        <v>3399 South Ridge Rd.  De Pere WI,54115</v>
      </c>
    </row>
    <row r="183" spans="1:10" ht="57" x14ac:dyDescent="0.25">
      <c r="A183" s="37" t="s">
        <v>1498</v>
      </c>
      <c r="B183" s="38" t="s">
        <v>1499</v>
      </c>
      <c r="C183" s="37" t="s">
        <v>1500</v>
      </c>
      <c r="D183" s="37" t="s">
        <v>1501</v>
      </c>
      <c r="E183" s="37" t="s">
        <v>1502</v>
      </c>
      <c r="F183" s="37" t="s">
        <v>1503</v>
      </c>
      <c r="G183" s="37" t="s">
        <v>316</v>
      </c>
      <c r="H183" s="36" t="s">
        <v>317</v>
      </c>
      <c r="I183" s="36" t="s">
        <v>1504</v>
      </c>
      <c r="J183" s="37" t="str">
        <f>Table1[[#This Row],[street]]&amp;" "&amp;Table1[[#This Row],[City]]&amp;" "&amp;Table1[[#This Row],[state]]&amp;","&amp;Table1[[#This Row],[zip]]</f>
        <v>489 HOLLAND COURT KAUKAUNA WI,54130</v>
      </c>
    </row>
    <row r="184" spans="1:10" ht="42.75" x14ac:dyDescent="0.25">
      <c r="A184" s="37" t="s">
        <v>1505</v>
      </c>
      <c r="B184" s="38" t="s">
        <v>1506</v>
      </c>
      <c r="C184" s="37" t="s">
        <v>1507</v>
      </c>
      <c r="D184" s="37" t="s">
        <v>1508</v>
      </c>
      <c r="E184" s="37" t="s">
        <v>1509</v>
      </c>
      <c r="F184" s="37" t="s">
        <v>1510</v>
      </c>
      <c r="G184" s="37"/>
      <c r="H184" s="36"/>
      <c r="I184" s="36" t="s">
        <v>1511</v>
      </c>
      <c r="J184" s="37" t="str">
        <f>Table1[[#This Row],[street]]&amp;" "&amp;Table1[[#This Row],[City]]&amp;" "&amp;Table1[[#This Row],[state]]&amp;","&amp;Table1[[#This Row],[zip]]</f>
        <v>ZA BRUNEHAUT MAROEUIL ,62161</v>
      </c>
    </row>
    <row r="185" spans="1:10" ht="114" x14ac:dyDescent="0.25">
      <c r="A185" s="37" t="s">
        <v>1512</v>
      </c>
      <c r="B185" s="38" t="s">
        <v>1513</v>
      </c>
      <c r="C185" s="37" t="s">
        <v>1514</v>
      </c>
      <c r="D185" s="37" t="s">
        <v>1515</v>
      </c>
      <c r="E185" s="37" t="s">
        <v>1516</v>
      </c>
      <c r="F185" s="37" t="s">
        <v>1517</v>
      </c>
      <c r="G185" s="37" t="s">
        <v>316</v>
      </c>
      <c r="H185" s="36" t="s">
        <v>317</v>
      </c>
      <c r="I185" s="36" t="s">
        <v>1518</v>
      </c>
      <c r="J185" s="37" t="str">
        <f>Table1[[#This Row],[street]]&amp;" "&amp;Table1[[#This Row],[City]]&amp;" "&amp;Table1[[#This Row],[state]]&amp;","&amp;Table1[[#This Row],[zip]]</f>
        <v>3805 Freedom Rd  APPLETON WI,54913</v>
      </c>
    </row>
    <row r="186" spans="1:10" ht="71.25" x14ac:dyDescent="0.25">
      <c r="A186" s="37" t="s">
        <v>1519</v>
      </c>
      <c r="B186" s="38" t="s">
        <v>1520</v>
      </c>
      <c r="C186" s="37" t="s">
        <v>1521</v>
      </c>
      <c r="D186" s="37" t="s">
        <v>1522</v>
      </c>
      <c r="E186" s="37" t="s">
        <v>1523</v>
      </c>
      <c r="F186" s="37" t="s">
        <v>1524</v>
      </c>
      <c r="G186" s="37" t="s">
        <v>488</v>
      </c>
      <c r="H186" s="36" t="s">
        <v>489</v>
      </c>
      <c r="I186" s="36" t="s">
        <v>1525</v>
      </c>
      <c r="J186" s="37" t="str">
        <f>Table1[[#This Row],[street]]&amp;" "&amp;Table1[[#This Row],[City]]&amp;" "&amp;Table1[[#This Row],[state]]&amp;","&amp;Table1[[#This Row],[zip]]</f>
        <v>1275 LAWRENCE AVE EAST TORONTO ON,M3A 3P9</v>
      </c>
    </row>
    <row r="187" spans="1:10" ht="71.25" x14ac:dyDescent="0.25">
      <c r="A187" s="37" t="s">
        <v>1526</v>
      </c>
      <c r="B187" s="38" t="s">
        <v>1527</v>
      </c>
      <c r="C187" s="37" t="s">
        <v>1528</v>
      </c>
      <c r="D187" s="37" t="s">
        <v>1529</v>
      </c>
      <c r="E187" s="37" t="s">
        <v>1530</v>
      </c>
      <c r="F187" s="37" t="s">
        <v>1531</v>
      </c>
      <c r="G187" s="37" t="s">
        <v>316</v>
      </c>
      <c r="H187" s="36" t="s">
        <v>317</v>
      </c>
      <c r="I187" s="36" t="s">
        <v>1532</v>
      </c>
      <c r="J187" s="37" t="str">
        <f>Table1[[#This Row],[street]]&amp;" "&amp;Table1[[#This Row],[City]]&amp;" "&amp;Table1[[#This Row],[state]]&amp;","&amp;Table1[[#This Row],[zip]]</f>
        <v>N3545 COUNTY EE WAUPUN WI,53963</v>
      </c>
    </row>
    <row r="188" spans="1:10" ht="85.5" x14ac:dyDescent="0.25">
      <c r="A188" s="37" t="s">
        <v>1533</v>
      </c>
      <c r="B188" s="38" t="s">
        <v>1534</v>
      </c>
      <c r="C188" s="37" t="s">
        <v>1535</v>
      </c>
      <c r="D188" s="37" t="s">
        <v>1536</v>
      </c>
      <c r="E188" s="37" t="s">
        <v>1537</v>
      </c>
      <c r="F188" s="37" t="s">
        <v>1538</v>
      </c>
      <c r="G188" s="37" t="s">
        <v>316</v>
      </c>
      <c r="H188" s="36" t="s">
        <v>317</v>
      </c>
      <c r="I188" s="36" t="s">
        <v>1539</v>
      </c>
      <c r="J188" s="37" t="str">
        <f>Table1[[#This Row],[street]]&amp;" "&amp;Table1[[#This Row],[City]]&amp;" "&amp;Table1[[#This Row],[state]]&amp;","&amp;Table1[[#This Row],[zip]]</f>
        <v>N2915 COUNTY ROAD AB LUXEMBURG WI,54217</v>
      </c>
    </row>
    <row r="189" spans="1:10" ht="114" x14ac:dyDescent="0.25">
      <c r="A189" s="37" t="s">
        <v>1540</v>
      </c>
      <c r="B189" s="38" t="s">
        <v>1541</v>
      </c>
      <c r="C189" s="37" t="s">
        <v>1542</v>
      </c>
      <c r="D189" s="37" t="s">
        <v>1543</v>
      </c>
      <c r="E189" s="37" t="s">
        <v>1544</v>
      </c>
      <c r="F189" s="37" t="s">
        <v>1545</v>
      </c>
      <c r="G189" s="37" t="s">
        <v>179</v>
      </c>
      <c r="H189" s="36" t="s">
        <v>180</v>
      </c>
      <c r="I189" s="36" t="s">
        <v>1546</v>
      </c>
      <c r="J189" s="37" t="str">
        <f>Table1[[#This Row],[street]]&amp;" "&amp;Table1[[#This Row],[City]]&amp;" "&amp;Table1[[#This Row],[state]]&amp;","&amp;Table1[[#This Row],[zip]]</f>
        <v>200 RAILROAD AVE PAYNESVILLE MN,56362</v>
      </c>
    </row>
    <row r="190" spans="1:10" ht="57" x14ac:dyDescent="0.25">
      <c r="A190" s="37" t="s">
        <v>1547</v>
      </c>
      <c r="B190" s="38" t="s">
        <v>1548</v>
      </c>
      <c r="C190" s="37" t="s">
        <v>1549</v>
      </c>
      <c r="D190" s="37" t="s">
        <v>1550</v>
      </c>
      <c r="E190" s="37" t="s">
        <v>1551</v>
      </c>
      <c r="F190" s="37" t="s">
        <v>1552</v>
      </c>
      <c r="G190" s="37" t="s">
        <v>618</v>
      </c>
      <c r="H190" s="36" t="s">
        <v>619</v>
      </c>
      <c r="I190" s="36" t="s">
        <v>1553</v>
      </c>
      <c r="J190" s="37" t="str">
        <f>Table1[[#This Row],[street]]&amp;" "&amp;Table1[[#This Row],[City]]&amp;" "&amp;Table1[[#This Row],[state]]&amp;","&amp;Table1[[#This Row],[zip]]</f>
        <v>CRAIGS STATION CREAMERY PAVILION NY,14525</v>
      </c>
    </row>
    <row r="191" spans="1:10" ht="57" x14ac:dyDescent="0.25">
      <c r="A191" s="37" t="s">
        <v>1554</v>
      </c>
      <c r="B191" s="38" t="s">
        <v>1555</v>
      </c>
      <c r="C191" s="37" t="s">
        <v>1556</v>
      </c>
      <c r="D191" s="37" t="s">
        <v>1557</v>
      </c>
      <c r="E191" s="37" t="s">
        <v>1558</v>
      </c>
      <c r="F191" s="37" t="s">
        <v>1559</v>
      </c>
      <c r="G191" s="37" t="s">
        <v>188</v>
      </c>
      <c r="H191" s="36" t="s">
        <v>189</v>
      </c>
      <c r="I191" s="36" t="s">
        <v>1560</v>
      </c>
      <c r="J191" s="37" t="str">
        <f>Table1[[#This Row],[street]]&amp;" "&amp;Table1[[#This Row],[City]]&amp;" "&amp;Table1[[#This Row],[state]]&amp;","&amp;Table1[[#This Row],[zip]]</f>
        <v>604 OLD PORT ISABEL RD  SUITE 4 BROWNSVILLE TX,78521</v>
      </c>
    </row>
    <row r="192" spans="1:10" ht="57" x14ac:dyDescent="0.25">
      <c r="A192" s="37" t="s">
        <v>1561</v>
      </c>
      <c r="B192" s="38" t="s">
        <v>1562</v>
      </c>
      <c r="C192" s="37" t="s">
        <v>1563</v>
      </c>
      <c r="D192" s="37" t="s">
        <v>1564</v>
      </c>
      <c r="E192" s="37" t="s">
        <v>1565</v>
      </c>
      <c r="F192" s="37" t="s">
        <v>1566</v>
      </c>
      <c r="G192" s="37" t="s">
        <v>392</v>
      </c>
      <c r="H192" s="36" t="s">
        <v>393</v>
      </c>
      <c r="I192" s="36" t="s">
        <v>1567</v>
      </c>
      <c r="J192" s="37" t="str">
        <f>Table1[[#This Row],[street]]&amp;" "&amp;Table1[[#This Row],[City]]&amp;" "&amp;Table1[[#This Row],[state]]&amp;","&amp;Table1[[#This Row],[zip]]</f>
        <v>6364 SOUTH VALLEY PIKE MT CRAWFORD VA,22841</v>
      </c>
    </row>
    <row r="193" spans="1:10" ht="85.5" x14ac:dyDescent="0.25">
      <c r="A193" s="37" t="s">
        <v>1568</v>
      </c>
      <c r="B193" s="38" t="s">
        <v>1569</v>
      </c>
      <c r="C193" s="37" t="s">
        <v>1570</v>
      </c>
      <c r="D193" s="37" t="s">
        <v>1571</v>
      </c>
      <c r="E193" s="37" t="s">
        <v>1572</v>
      </c>
      <c r="F193" s="37" t="s">
        <v>1308</v>
      </c>
      <c r="G193" s="37" t="s">
        <v>283</v>
      </c>
      <c r="H193" s="36" t="s">
        <v>131</v>
      </c>
      <c r="I193" s="36" t="s">
        <v>1309</v>
      </c>
      <c r="J193" s="37" t="str">
        <f>Table1[[#This Row],[street]]&amp;" "&amp;Table1[[#This Row],[City]]&amp;" "&amp;Table1[[#This Row],[state]]&amp;","&amp;Table1[[#This Row],[zip]]</f>
        <v>18275 ARENTH AVE CITY OF INDUSTRY CA,91748</v>
      </c>
    </row>
    <row r="194" spans="1:10" ht="85.5" x14ac:dyDescent="0.25">
      <c r="A194" s="37" t="s">
        <v>1573</v>
      </c>
      <c r="B194" s="38" t="s">
        <v>1574</v>
      </c>
      <c r="C194" s="37" t="s">
        <v>1575</v>
      </c>
      <c r="D194" s="37" t="s">
        <v>1576</v>
      </c>
      <c r="E194" s="37" t="s">
        <v>1577</v>
      </c>
      <c r="F194" s="37" t="s">
        <v>1578</v>
      </c>
      <c r="G194" s="37" t="s">
        <v>325</v>
      </c>
      <c r="H194" s="36" t="s">
        <v>326</v>
      </c>
      <c r="I194" s="36" t="s">
        <v>1579</v>
      </c>
      <c r="J194" s="37" t="str">
        <f>Table1[[#This Row],[street]]&amp;" "&amp;Table1[[#This Row],[City]]&amp;" "&amp;Table1[[#This Row],[state]]&amp;","&amp;Table1[[#This Row],[zip]]</f>
        <v>67 SW CHEHALIS AVE CHEHALIS WA,98532</v>
      </c>
    </row>
    <row r="195" spans="1:10" ht="85.5" x14ac:dyDescent="0.25">
      <c r="A195" s="37" t="s">
        <v>1580</v>
      </c>
      <c r="B195" s="38" t="s">
        <v>1581</v>
      </c>
      <c r="C195" s="37" t="s">
        <v>1582</v>
      </c>
      <c r="D195" s="37" t="s">
        <v>1583</v>
      </c>
      <c r="E195" s="37" t="s">
        <v>1584</v>
      </c>
      <c r="F195" s="37" t="s">
        <v>1585</v>
      </c>
      <c r="G195" s="37" t="s">
        <v>248</v>
      </c>
      <c r="H195" s="36" t="s">
        <v>249</v>
      </c>
      <c r="I195" s="36" t="s">
        <v>1586</v>
      </c>
      <c r="J195" s="37" t="str">
        <f>Table1[[#This Row],[street]]&amp;" "&amp;Table1[[#This Row],[City]]&amp;" "&amp;Table1[[#This Row],[state]]&amp;","&amp;Table1[[#This Row],[zip]]</f>
        <v>1393 WEST BALTIMORE PIKE WAWA PA,19063</v>
      </c>
    </row>
    <row r="196" spans="1:10" ht="57" x14ac:dyDescent="0.25">
      <c r="A196" s="37" t="s">
        <v>1587</v>
      </c>
      <c r="B196" s="38" t="s">
        <v>1588</v>
      </c>
      <c r="C196" s="37" t="s">
        <v>1589</v>
      </c>
      <c r="D196" s="37" t="s">
        <v>1590</v>
      </c>
      <c r="E196" s="37" t="s">
        <v>1591</v>
      </c>
      <c r="F196" s="37" t="s">
        <v>1592</v>
      </c>
      <c r="G196" s="37"/>
      <c r="H196" s="36"/>
      <c r="I196" s="36"/>
      <c r="J196" s="37" t="str">
        <f>Table1[[#This Row],[street]]&amp;" "&amp;Table1[[#This Row],[City]]&amp;" "&amp;Table1[[#This Row],[state]]&amp;","&amp;Table1[[#This Row],[zip]]</f>
        <v>Panamáde Concepción, Edificio Planta Nevada Chiriqui ,</v>
      </c>
    </row>
    <row r="197" spans="1:10" ht="42.75" x14ac:dyDescent="0.25">
      <c r="A197" s="37" t="s">
        <v>1593</v>
      </c>
      <c r="B197" s="38" t="s">
        <v>1594</v>
      </c>
      <c r="C197" s="37" t="s">
        <v>1595</v>
      </c>
      <c r="D197" s="37" t="s">
        <v>1596</v>
      </c>
      <c r="E197" s="37" t="s">
        <v>1597</v>
      </c>
      <c r="F197" s="37" t="s">
        <v>1598</v>
      </c>
      <c r="G197" s="37" t="s">
        <v>266</v>
      </c>
      <c r="H197" s="36" t="s">
        <v>9</v>
      </c>
      <c r="I197" s="36" t="s">
        <v>1599</v>
      </c>
      <c r="J197" s="37" t="str">
        <f>Table1[[#This Row],[street]]&amp;" "&amp;Table1[[#This Row],[City]]&amp;" "&amp;Table1[[#This Row],[state]]&amp;","&amp;Table1[[#This Row],[zip]]</f>
        <v>777 SW 12TH AV DEERFIELD BEACH FL,33442</v>
      </c>
    </row>
    <row r="198" spans="1:10" ht="57" x14ac:dyDescent="0.25">
      <c r="A198" s="37" t="s">
        <v>1600</v>
      </c>
      <c r="B198" s="38" t="s">
        <v>1601</v>
      </c>
      <c r="C198" s="37" t="s">
        <v>1602</v>
      </c>
      <c r="D198" s="37" t="s">
        <v>1603</v>
      </c>
      <c r="E198" s="37" t="s">
        <v>1604</v>
      </c>
      <c r="F198" s="37" t="s">
        <v>1605</v>
      </c>
      <c r="G198" s="37" t="s">
        <v>355</v>
      </c>
      <c r="H198" s="36" t="s">
        <v>356</v>
      </c>
      <c r="I198" s="36" t="s">
        <v>1606</v>
      </c>
      <c r="J198" s="37" t="str">
        <f>Table1[[#This Row],[street]]&amp;" "&amp;Table1[[#This Row],[City]]&amp;" "&amp;Table1[[#This Row],[state]]&amp;","&amp;Table1[[#This Row],[zip]]</f>
        <v>800 WEAVER PARK ROAD LONGMONT CO,80501</v>
      </c>
    </row>
    <row r="199" spans="1:10" ht="57" x14ac:dyDescent="0.25">
      <c r="A199" s="37" t="s">
        <v>1607</v>
      </c>
      <c r="B199" s="38" t="s">
        <v>1608</v>
      </c>
      <c r="C199" s="37" t="s">
        <v>1609</v>
      </c>
      <c r="D199" s="37" t="s">
        <v>1610</v>
      </c>
      <c r="E199" s="37" t="s">
        <v>1611</v>
      </c>
      <c r="F199" s="37" t="s">
        <v>1612</v>
      </c>
      <c r="G199" s="37" t="s">
        <v>528</v>
      </c>
      <c r="H199" s="36" t="s">
        <v>529</v>
      </c>
      <c r="I199" s="36" t="s">
        <v>1613</v>
      </c>
      <c r="J199" s="37" t="str">
        <f>Table1[[#This Row],[street]]&amp;" "&amp;Table1[[#This Row],[City]]&amp;" "&amp;Table1[[#This Row],[state]]&amp;","&amp;Table1[[#This Row],[zip]]</f>
        <v>2901 CUMING STREET OMAHA NE,68131</v>
      </c>
    </row>
    <row r="200" spans="1:10" ht="142.5" x14ac:dyDescent="0.25">
      <c r="A200" s="37" t="s">
        <v>1614</v>
      </c>
      <c r="B200" s="38" t="s">
        <v>1615</v>
      </c>
      <c r="C200" s="37" t="s">
        <v>1616</v>
      </c>
      <c r="D200" s="37" t="s">
        <v>1617</v>
      </c>
      <c r="E200" s="37" t="s">
        <v>1618</v>
      </c>
      <c r="F200" s="37" t="s">
        <v>1619</v>
      </c>
      <c r="G200" s="37" t="s">
        <v>640</v>
      </c>
      <c r="H200" s="36" t="s">
        <v>641</v>
      </c>
      <c r="I200" s="36" t="s">
        <v>1620</v>
      </c>
      <c r="J200" s="37" t="str">
        <f>Table1[[#This Row],[street]]&amp;" "&amp;Table1[[#This Row],[City]]&amp;" "&amp;Table1[[#This Row],[state]]&amp;","&amp;Table1[[#This Row],[zip]]</f>
        <v>1961 COMMERCE CIRCLE SPRINGFIELD OH,45504</v>
      </c>
    </row>
    <row r="201" spans="1:10" ht="99.75" x14ac:dyDescent="0.25">
      <c r="A201" s="37" t="s">
        <v>1621</v>
      </c>
      <c r="B201" s="38" t="s">
        <v>1622</v>
      </c>
      <c r="C201" s="37" t="s">
        <v>1623</v>
      </c>
      <c r="D201" s="37" t="s">
        <v>1624</v>
      </c>
      <c r="E201" s="37" t="s">
        <v>1625</v>
      </c>
      <c r="F201" s="37" t="s">
        <v>575</v>
      </c>
      <c r="G201" s="37" t="s">
        <v>283</v>
      </c>
      <c r="H201" s="36" t="s">
        <v>131</v>
      </c>
      <c r="I201" s="36" t="s">
        <v>576</v>
      </c>
      <c r="J201" s="37" t="str">
        <f>Table1[[#This Row],[street]]&amp;" "&amp;Table1[[#This Row],[City]]&amp;" "&amp;Table1[[#This Row],[state]]&amp;","&amp;Table1[[#This Row],[zip]]</f>
        <v>800 E PAIGE TULARE CA,93274</v>
      </c>
    </row>
    <row r="202" spans="1:10" ht="42.75" x14ac:dyDescent="0.25">
      <c r="A202" s="37" t="s">
        <v>1626</v>
      </c>
      <c r="B202" s="38" t="s">
        <v>1627</v>
      </c>
      <c r="C202" s="37" t="s">
        <v>1628</v>
      </c>
      <c r="D202" s="37" t="s">
        <v>1629</v>
      </c>
      <c r="E202" s="37" t="s">
        <v>1630</v>
      </c>
      <c r="F202" s="37" t="s">
        <v>1631</v>
      </c>
      <c r="G202" s="37" t="s">
        <v>618</v>
      </c>
      <c r="H202" s="36" t="s">
        <v>619</v>
      </c>
      <c r="I202" s="36" t="s">
        <v>1632</v>
      </c>
      <c r="J202" s="37" t="str">
        <f>Table1[[#This Row],[street]]&amp;" "&amp;Table1[[#This Row],[City]]&amp;" "&amp;Table1[[#This Row],[state]]&amp;","&amp;Table1[[#This Row],[zip]]</f>
        <v>ONE ICE CREAM PLAZA AKRON NY,14001</v>
      </c>
    </row>
    <row r="203" spans="1:10" ht="57" x14ac:dyDescent="0.25">
      <c r="A203" s="37" t="s">
        <v>1633</v>
      </c>
      <c r="B203" s="38" t="s">
        <v>1634</v>
      </c>
      <c r="C203" s="37" t="s">
        <v>1635</v>
      </c>
      <c r="D203" s="37" t="s">
        <v>1636</v>
      </c>
      <c r="E203" s="37" t="s">
        <v>1637</v>
      </c>
      <c r="F203" s="37" t="s">
        <v>1638</v>
      </c>
      <c r="G203" s="37" t="s">
        <v>179</v>
      </c>
      <c r="H203" s="36" t="s">
        <v>180</v>
      </c>
      <c r="I203" s="36" t="s">
        <v>1639</v>
      </c>
      <c r="J203" s="37" t="str">
        <f>Table1[[#This Row],[street]]&amp;" "&amp;Table1[[#This Row],[City]]&amp;" "&amp;Table1[[#This Row],[state]]&amp;","&amp;Table1[[#This Row],[zip]]</f>
        <v>130 2ND ST SW PLAINVIEW MN,55964</v>
      </c>
    </row>
    <row r="204" spans="1:10" ht="42.75" x14ac:dyDescent="0.25">
      <c r="A204" s="37" t="s">
        <v>1640</v>
      </c>
      <c r="B204" s="38" t="s">
        <v>1641</v>
      </c>
      <c r="C204" s="37" t="s">
        <v>1642</v>
      </c>
      <c r="D204" s="37" t="s">
        <v>1643</v>
      </c>
      <c r="E204" s="37" t="s">
        <v>1644</v>
      </c>
      <c r="F204" s="37" t="s">
        <v>505</v>
      </c>
      <c r="G204" s="37" t="s">
        <v>506</v>
      </c>
      <c r="H204" s="36" t="s">
        <v>507</v>
      </c>
      <c r="I204" s="36" t="s">
        <v>508</v>
      </c>
      <c r="J204" s="37" t="str">
        <f>Table1[[#This Row],[street]]&amp;" "&amp;Table1[[#This Row],[City]]&amp;" "&amp;Table1[[#This Row],[state]]&amp;","&amp;Table1[[#This Row],[zip]]</f>
        <v>330 Mazenod Rd Winnipeg MB,R2J 4L7</v>
      </c>
    </row>
    <row r="205" spans="1:10" ht="114" x14ac:dyDescent="0.25">
      <c r="A205" s="37" t="s">
        <v>1645</v>
      </c>
      <c r="B205" s="38" t="s">
        <v>1646</v>
      </c>
      <c r="C205" s="37" t="s">
        <v>1647</v>
      </c>
      <c r="D205" s="37" t="s">
        <v>1648</v>
      </c>
      <c r="E205" s="37" t="s">
        <v>504</v>
      </c>
      <c r="F205" s="37" t="s">
        <v>505</v>
      </c>
      <c r="G205" s="37" t="s">
        <v>506</v>
      </c>
      <c r="H205" s="36" t="s">
        <v>507</v>
      </c>
      <c r="I205" s="36" t="s">
        <v>508</v>
      </c>
      <c r="J205" s="37" t="str">
        <f>Table1[[#This Row],[street]]&amp;" "&amp;Table1[[#This Row],[City]]&amp;" "&amp;Table1[[#This Row],[state]]&amp;","&amp;Table1[[#This Row],[zip]]</f>
        <v>330 Mazenod Road Winnipeg MB,R2J 4L7</v>
      </c>
    </row>
    <row r="206" spans="1:10" ht="85.5" x14ac:dyDescent="0.25">
      <c r="A206" s="37" t="s">
        <v>1649</v>
      </c>
      <c r="B206" s="38" t="s">
        <v>1650</v>
      </c>
      <c r="C206" s="37" t="s">
        <v>1651</v>
      </c>
      <c r="D206" s="37" t="s">
        <v>1652</v>
      </c>
      <c r="E206" s="37" t="s">
        <v>1653</v>
      </c>
      <c r="F206" s="37" t="s">
        <v>1654</v>
      </c>
      <c r="G206" s="37" t="s">
        <v>497</v>
      </c>
      <c r="H206" s="36" t="s">
        <v>498</v>
      </c>
      <c r="I206" s="36" t="s">
        <v>1655</v>
      </c>
      <c r="J206" s="37" t="str">
        <f>Table1[[#This Row],[street]]&amp;" "&amp;Table1[[#This Row],[City]]&amp;" "&amp;Table1[[#This Row],[state]]&amp;","&amp;Table1[[#This Row],[zip]]</f>
        <v>3410 24TH AVENUE N LETHBRIDGE AB,T1H 5K3</v>
      </c>
    </row>
    <row r="207" spans="1:10" ht="42.75" x14ac:dyDescent="0.25">
      <c r="A207" s="37" t="s">
        <v>1656</v>
      </c>
      <c r="B207" s="38" t="s">
        <v>1657</v>
      </c>
      <c r="C207" s="37" t="s">
        <v>1658</v>
      </c>
      <c r="D207" s="37" t="s">
        <v>1659</v>
      </c>
      <c r="E207" s="37" t="s">
        <v>1660</v>
      </c>
      <c r="F207" s="37" t="s">
        <v>1661</v>
      </c>
      <c r="G207" s="37" t="s">
        <v>618</v>
      </c>
      <c r="H207" s="36" t="s">
        <v>619</v>
      </c>
      <c r="I207" s="36" t="s">
        <v>1662</v>
      </c>
      <c r="J207" s="37" t="str">
        <f>Table1[[#This Row],[street]]&amp;" "&amp;Table1[[#This Row],[City]]&amp;" "&amp;Table1[[#This Row],[state]]&amp;","&amp;Table1[[#This Row],[zip]]</f>
        <v>55724 STATE HIGHWAY 30 ROXBURY NY,12474</v>
      </c>
    </row>
    <row r="208" spans="1:10" ht="71.25" x14ac:dyDescent="0.25">
      <c r="A208" s="37" t="s">
        <v>1663</v>
      </c>
      <c r="B208" s="38" t="s">
        <v>1664</v>
      </c>
      <c r="C208" s="37" t="s">
        <v>1665</v>
      </c>
      <c r="D208" s="37" t="s">
        <v>1666</v>
      </c>
      <c r="E208" s="37" t="s">
        <v>1667</v>
      </c>
      <c r="F208" s="37" t="s">
        <v>1668</v>
      </c>
      <c r="G208" s="37" t="s">
        <v>1669</v>
      </c>
      <c r="H208" s="36" t="s">
        <v>1670</v>
      </c>
      <c r="I208" s="36" t="s">
        <v>1671</v>
      </c>
      <c r="J208" s="37" t="str">
        <f>Table1[[#This Row],[street]]&amp;" "&amp;Table1[[#This Row],[City]]&amp;" "&amp;Table1[[#This Row],[state]]&amp;","&amp;Table1[[#This Row],[zip]]</f>
        <v>10 BURTON DRIVE LONDONDERRY NH,03053</v>
      </c>
    </row>
    <row r="209" spans="1:10" ht="57" x14ac:dyDescent="0.25">
      <c r="A209" s="37" t="s">
        <v>1672</v>
      </c>
      <c r="B209" s="38" t="s">
        <v>1673</v>
      </c>
      <c r="C209" s="37" t="s">
        <v>1674</v>
      </c>
      <c r="D209" s="37" t="s">
        <v>1675</v>
      </c>
      <c r="E209" s="37" t="s">
        <v>1676</v>
      </c>
      <c r="F209" s="37" t="s">
        <v>1677</v>
      </c>
      <c r="G209" s="37" t="s">
        <v>1678</v>
      </c>
      <c r="H209" s="36" t="s">
        <v>1679</v>
      </c>
      <c r="I209" s="36" t="s">
        <v>1680</v>
      </c>
      <c r="J209" s="37" t="str">
        <f>Table1[[#This Row],[street]]&amp;" "&amp;Table1[[#This Row],[City]]&amp;" "&amp;Table1[[#This Row],[state]]&amp;","&amp;Table1[[#This Row],[zip]]</f>
        <v>508 ROANE STREET CHARLESTON WV,25302</v>
      </c>
    </row>
    <row r="210" spans="1:10" ht="57" x14ac:dyDescent="0.25">
      <c r="A210" s="37" t="s">
        <v>1681</v>
      </c>
      <c r="B210" s="38" t="s">
        <v>1682</v>
      </c>
      <c r="C210" s="37" t="s">
        <v>1683</v>
      </c>
      <c r="D210" s="37" t="s">
        <v>1684</v>
      </c>
      <c r="E210" s="37" t="s">
        <v>1685</v>
      </c>
      <c r="F210" s="37" t="s">
        <v>1686</v>
      </c>
      <c r="G210" s="37" t="s">
        <v>618</v>
      </c>
      <c r="H210" s="36" t="s">
        <v>619</v>
      </c>
      <c r="I210" s="36" t="s">
        <v>1687</v>
      </c>
      <c r="J210" s="37" t="str">
        <f>Table1[[#This Row],[street]]&amp;" "&amp;Table1[[#This Row],[City]]&amp;" "&amp;Table1[[#This Row],[state]]&amp;","&amp;Table1[[#This Row],[zip]]</f>
        <v>6750 WEST BENEDICT RD E SYRACUSE NY,13057</v>
      </c>
    </row>
    <row r="211" spans="1:10" ht="99.75" x14ac:dyDescent="0.25">
      <c r="A211" s="37" t="s">
        <v>1688</v>
      </c>
      <c r="B211" s="38" t="s">
        <v>1689</v>
      </c>
      <c r="C211" s="37" t="s">
        <v>1690</v>
      </c>
      <c r="D211" s="37" t="s">
        <v>1691</v>
      </c>
      <c r="E211" s="37" t="s">
        <v>1692</v>
      </c>
      <c r="F211" s="37" t="s">
        <v>1693</v>
      </c>
      <c r="G211" s="37" t="s">
        <v>618</v>
      </c>
      <c r="H211" s="36" t="s">
        <v>619</v>
      </c>
      <c r="I211" s="36" t="s">
        <v>1694</v>
      </c>
      <c r="J211" s="37" t="str">
        <f>Table1[[#This Row],[street]]&amp;" "&amp;Table1[[#This Row],[City]]&amp;" "&amp;Table1[[#This Row],[state]]&amp;","&amp;Table1[[#This Row],[zip]]</f>
        <v>3300 N AMERICA DRIVE WEST SENECA NY,14224</v>
      </c>
    </row>
    <row r="212" spans="1:10" ht="42.75" x14ac:dyDescent="0.25">
      <c r="A212" s="37" t="s">
        <v>1695</v>
      </c>
      <c r="B212" s="38" t="s">
        <v>1696</v>
      </c>
      <c r="C212" s="37" t="s">
        <v>1697</v>
      </c>
      <c r="D212" s="37" t="s">
        <v>1698</v>
      </c>
      <c r="E212" s="37" t="s">
        <v>1699</v>
      </c>
      <c r="F212" s="37" t="s">
        <v>1700</v>
      </c>
      <c r="G212" s="37" t="s">
        <v>248</v>
      </c>
      <c r="H212" s="36" t="s">
        <v>249</v>
      </c>
      <c r="I212" s="36" t="s">
        <v>1701</v>
      </c>
      <c r="J212" s="37" t="str">
        <f>Table1[[#This Row],[street]]&amp;" "&amp;Table1[[#This Row],[City]]&amp;" "&amp;Table1[[#This Row],[state]]&amp;","&amp;Table1[[#This Row],[zip]]</f>
        <v>2401 WALNUT STREET LEBANON PA,17042</v>
      </c>
    </row>
    <row r="213" spans="1:10" ht="57" x14ac:dyDescent="0.25">
      <c r="A213" s="37" t="s">
        <v>1702</v>
      </c>
      <c r="B213" s="38" t="s">
        <v>1703</v>
      </c>
      <c r="C213" s="37" t="s">
        <v>1704</v>
      </c>
      <c r="D213" s="37" t="s">
        <v>1705</v>
      </c>
      <c r="E213" s="37" t="s">
        <v>1706</v>
      </c>
      <c r="F213" s="37" t="s">
        <v>1707</v>
      </c>
      <c r="G213" s="37" t="s">
        <v>1708</v>
      </c>
      <c r="H213" s="36" t="s">
        <v>1708</v>
      </c>
      <c r="I213" s="36" t="s">
        <v>1709</v>
      </c>
      <c r="J213" s="37" t="str">
        <f>Table1[[#This Row],[street]]&amp;" "&amp;Table1[[#This Row],[City]]&amp;" "&amp;Table1[[#This Row],[state]]&amp;","&amp;Table1[[#This Row],[zip]]</f>
        <v>NO.8  SEC.2  WENHUA N. ROAD NEW TAIPEI CITY   ,244</v>
      </c>
    </row>
    <row r="214" spans="1:10" ht="57" x14ac:dyDescent="0.25">
      <c r="A214" s="37" t="s">
        <v>1710</v>
      </c>
      <c r="B214" s="38" t="s">
        <v>1711</v>
      </c>
      <c r="C214" s="37" t="s">
        <v>1712</v>
      </c>
      <c r="D214" s="37" t="s">
        <v>1713</v>
      </c>
      <c r="E214" s="37" t="s">
        <v>1714</v>
      </c>
      <c r="F214" s="37" t="s">
        <v>1715</v>
      </c>
      <c r="G214" s="37" t="s">
        <v>316</v>
      </c>
      <c r="H214" s="36" t="s">
        <v>317</v>
      </c>
      <c r="I214" s="36" t="s">
        <v>1716</v>
      </c>
      <c r="J214" s="37" t="str">
        <f>Table1[[#This Row],[street]]&amp;" "&amp;Table1[[#This Row],[City]]&amp;" "&amp;Table1[[#This Row],[state]]&amp;","&amp;Table1[[#This Row],[zip]]</f>
        <v>W3959 CTY HWY D MINDORO WI,54644</v>
      </c>
    </row>
    <row r="215" spans="1:10" ht="85.5" x14ac:dyDescent="0.25">
      <c r="A215" s="37" t="s">
        <v>1717</v>
      </c>
      <c r="B215" s="38" t="s">
        <v>1718</v>
      </c>
      <c r="C215" s="37" t="s">
        <v>1719</v>
      </c>
      <c r="D215" s="37" t="s">
        <v>1720</v>
      </c>
      <c r="E215" s="37" t="s">
        <v>1721</v>
      </c>
      <c r="F215" s="37" t="s">
        <v>1722</v>
      </c>
      <c r="G215" s="37" t="s">
        <v>266</v>
      </c>
      <c r="H215" s="36" t="s">
        <v>9</v>
      </c>
      <c r="I215" s="36" t="s">
        <v>1723</v>
      </c>
      <c r="J215" s="37" t="str">
        <f>Table1[[#This Row],[street]]&amp;" "&amp;Table1[[#This Row],[City]]&amp;" "&amp;Table1[[#This Row],[state]]&amp;","&amp;Table1[[#This Row],[zip]]</f>
        <v>3304 SYDNEY RD PLANT CITY FL,33566</v>
      </c>
    </row>
    <row r="216" spans="1:10" ht="57" x14ac:dyDescent="0.25">
      <c r="A216" s="37" t="s">
        <v>1724</v>
      </c>
      <c r="B216" s="38" t="s">
        <v>1725</v>
      </c>
      <c r="C216" s="37" t="s">
        <v>1726</v>
      </c>
      <c r="D216" s="37" t="s">
        <v>1727</v>
      </c>
      <c r="E216" s="37" t="s">
        <v>1728</v>
      </c>
      <c r="F216" s="37" t="s">
        <v>1489</v>
      </c>
      <c r="G216" s="37" t="s">
        <v>283</v>
      </c>
      <c r="H216" s="36" t="s">
        <v>131</v>
      </c>
      <c r="I216" s="36" t="s">
        <v>1490</v>
      </c>
      <c r="J216" s="37" t="str">
        <f>Table1[[#This Row],[street]]&amp;" "&amp;Table1[[#This Row],[City]]&amp;" "&amp;Table1[[#This Row],[state]]&amp;","&amp;Table1[[#This Row],[zip]]</f>
        <v>5831 CLAYTON RD TURLOCK CA,95380</v>
      </c>
    </row>
    <row r="217" spans="1:10" ht="57" x14ac:dyDescent="0.25">
      <c r="A217" s="37" t="s">
        <v>1729</v>
      </c>
      <c r="B217" s="38" t="s">
        <v>1730</v>
      </c>
      <c r="C217" s="37" t="s">
        <v>1731</v>
      </c>
      <c r="D217" s="37" t="s">
        <v>1732</v>
      </c>
      <c r="E217" s="37" t="s">
        <v>1733</v>
      </c>
      <c r="F217" s="37" t="s">
        <v>1734</v>
      </c>
      <c r="G217" s="37" t="s">
        <v>316</v>
      </c>
      <c r="H217" s="36" t="s">
        <v>317</v>
      </c>
      <c r="I217" s="36" t="s">
        <v>1735</v>
      </c>
      <c r="J217" s="37" t="str">
        <f>Table1[[#This Row],[street]]&amp;" "&amp;Table1[[#This Row],[City]]&amp;" "&amp;Table1[[#This Row],[state]]&amp;","&amp;Table1[[#This Row],[zip]]</f>
        <v>1052 6TH ST ALMENA WI,54805</v>
      </c>
    </row>
    <row r="218" spans="1:10" ht="85.5" x14ac:dyDescent="0.25">
      <c r="A218" s="37" t="s">
        <v>1736</v>
      </c>
      <c r="B218" s="38" t="s">
        <v>1737</v>
      </c>
      <c r="C218" s="37" t="s">
        <v>1738</v>
      </c>
      <c r="D218" s="37" t="s">
        <v>1739</v>
      </c>
      <c r="E218" s="37" t="s">
        <v>1740</v>
      </c>
      <c r="F218" s="37" t="s">
        <v>1741</v>
      </c>
      <c r="G218" s="37" t="s">
        <v>553</v>
      </c>
      <c r="H218" s="36" t="s">
        <v>554</v>
      </c>
      <c r="I218" s="36" t="s">
        <v>1742</v>
      </c>
      <c r="J218" s="37" t="str">
        <f>Table1[[#This Row],[street]]&amp;" "&amp;Table1[[#This Row],[City]]&amp;" "&amp;Table1[[#This Row],[state]]&amp;","&amp;Table1[[#This Row],[zip]]</f>
        <v>100 DANFORTH DR GRAY SUMMIT MO,63039</v>
      </c>
    </row>
    <row r="219" spans="1:10" ht="57" x14ac:dyDescent="0.25">
      <c r="A219" s="37" t="s">
        <v>1743</v>
      </c>
      <c r="B219" s="38" t="s">
        <v>1744</v>
      </c>
      <c r="C219" s="37" t="s">
        <v>1745</v>
      </c>
      <c r="D219" s="37" t="s">
        <v>1746</v>
      </c>
      <c r="E219" s="37" t="s">
        <v>1747</v>
      </c>
      <c r="F219" s="37" t="s">
        <v>1748</v>
      </c>
      <c r="G219" s="37" t="s">
        <v>325</v>
      </c>
      <c r="H219" s="36" t="s">
        <v>326</v>
      </c>
      <c r="I219" s="36" t="s">
        <v>1749</v>
      </c>
      <c r="J219" s="37" t="str">
        <f>Table1[[#This Row],[street]]&amp;" "&amp;Table1[[#This Row],[City]]&amp;" "&amp;Table1[[#This Row],[state]]&amp;","&amp;Table1[[#This Row],[zip]]</f>
        <v>305 E MAIN ST BATTLE GROUND WA,98604</v>
      </c>
    </row>
    <row r="220" spans="1:10" ht="57" x14ac:dyDescent="0.25">
      <c r="A220" s="37" t="s">
        <v>1750</v>
      </c>
      <c r="B220" s="38" t="s">
        <v>1751</v>
      </c>
      <c r="C220" s="37" t="s">
        <v>1752</v>
      </c>
      <c r="D220" s="37" t="s">
        <v>1753</v>
      </c>
      <c r="E220" s="37" t="s">
        <v>1754</v>
      </c>
      <c r="F220" s="37" t="s">
        <v>1755</v>
      </c>
      <c r="G220" s="37" t="s">
        <v>553</v>
      </c>
      <c r="H220" s="36" t="s">
        <v>554</v>
      </c>
      <c r="I220" s="36" t="s">
        <v>1756</v>
      </c>
      <c r="J220" s="37" t="str">
        <f>Table1[[#This Row],[street]]&amp;" "&amp;Table1[[#This Row],[City]]&amp;" "&amp;Table1[[#This Row],[state]]&amp;","&amp;Table1[[#This Row],[zip]]</f>
        <v>4525 WACO ROAD COLUMBIA MO,65202</v>
      </c>
    </row>
    <row r="221" spans="1:10" ht="57" x14ac:dyDescent="0.25">
      <c r="A221" s="37" t="s">
        <v>1757</v>
      </c>
      <c r="B221" s="38" t="s">
        <v>1758</v>
      </c>
      <c r="C221" s="37" t="s">
        <v>1759</v>
      </c>
      <c r="D221" s="37" t="s">
        <v>1760</v>
      </c>
      <c r="E221" s="37" t="s">
        <v>1761</v>
      </c>
      <c r="F221" s="37" t="s">
        <v>1762</v>
      </c>
      <c r="G221" s="37" t="s">
        <v>188</v>
      </c>
      <c r="H221" s="36" t="s">
        <v>189</v>
      </c>
      <c r="I221" s="36" t="s">
        <v>1763</v>
      </c>
      <c r="J221" s="37" t="str">
        <f>Table1[[#This Row],[street]]&amp;" "&amp;Table1[[#This Row],[City]]&amp;" "&amp;Table1[[#This Row],[state]]&amp;","&amp;Table1[[#This Row],[zip]]</f>
        <v>1404 CARROLL ST CARROLLTON TX,75006</v>
      </c>
    </row>
    <row r="222" spans="1:10" ht="57" x14ac:dyDescent="0.25">
      <c r="A222" s="37" t="s">
        <v>1764</v>
      </c>
      <c r="B222" s="38" t="s">
        <v>1765</v>
      </c>
      <c r="C222" s="37" t="s">
        <v>1766</v>
      </c>
      <c r="D222" s="37" t="s">
        <v>1767</v>
      </c>
      <c r="E222" s="37" t="s">
        <v>1768</v>
      </c>
      <c r="F222" s="37" t="s">
        <v>1769</v>
      </c>
      <c r="G222" s="37" t="s">
        <v>274</v>
      </c>
      <c r="H222" s="36" t="s">
        <v>275</v>
      </c>
      <c r="I222" s="36" t="s">
        <v>1770</v>
      </c>
      <c r="J222" s="37" t="str">
        <f>Table1[[#This Row],[street]]&amp;" "&amp;Table1[[#This Row],[City]]&amp;" "&amp;Table1[[#This Row],[state]]&amp;","&amp;Table1[[#This Row],[zip]]</f>
        <v>630 MEADOW ST BELVIDERE IL,61008</v>
      </c>
    </row>
    <row r="223" spans="1:10" ht="85.5" x14ac:dyDescent="0.25">
      <c r="A223" s="37" t="s">
        <v>1771</v>
      </c>
      <c r="B223" s="38" t="s">
        <v>1772</v>
      </c>
      <c r="C223" s="37" t="s">
        <v>1773</v>
      </c>
      <c r="D223" s="37" t="s">
        <v>1774</v>
      </c>
      <c r="E223" s="37" t="s">
        <v>1775</v>
      </c>
      <c r="F223" s="37" t="s">
        <v>1776</v>
      </c>
      <c r="G223" s="37" t="s">
        <v>248</v>
      </c>
      <c r="H223" s="36" t="s">
        <v>249</v>
      </c>
      <c r="I223" s="36" t="s">
        <v>1777</v>
      </c>
      <c r="J223" s="37" t="str">
        <f>Table1[[#This Row],[street]]&amp;" "&amp;Table1[[#This Row],[City]]&amp;" "&amp;Table1[[#This Row],[state]]&amp;","&amp;Table1[[#This Row],[zip]]</f>
        <v>405 PARK DRIVE CARLISLE PA,17013</v>
      </c>
    </row>
    <row r="224" spans="1:10" ht="42.75" x14ac:dyDescent="0.25">
      <c r="A224" s="37" t="s">
        <v>1778</v>
      </c>
      <c r="B224" s="38" t="s">
        <v>1779</v>
      </c>
      <c r="C224" s="37" t="s">
        <v>1780</v>
      </c>
      <c r="D224" s="37" t="s">
        <v>1781</v>
      </c>
      <c r="E224" s="37" t="s">
        <v>1782</v>
      </c>
      <c r="F224" s="37" t="s">
        <v>1783</v>
      </c>
      <c r="G224" s="37" t="s">
        <v>640</v>
      </c>
      <c r="H224" s="36" t="s">
        <v>641</v>
      </c>
      <c r="I224" s="36" t="s">
        <v>1784</v>
      </c>
      <c r="J224" s="37" t="str">
        <f>Table1[[#This Row],[street]]&amp;" "&amp;Table1[[#This Row],[City]]&amp;" "&amp;Table1[[#This Row],[state]]&amp;","&amp;Table1[[#This Row],[zip]]</f>
        <v>15815 NAUVOO ROAD MIDDLEFIELD OH,44062</v>
      </c>
    </row>
    <row r="225" spans="1:10" ht="99.75" x14ac:dyDescent="0.25">
      <c r="A225" s="37" t="s">
        <v>1785</v>
      </c>
      <c r="B225" s="38" t="s">
        <v>1786</v>
      </c>
      <c r="C225" s="37" t="s">
        <v>1787</v>
      </c>
      <c r="D225" s="37" t="s">
        <v>1788</v>
      </c>
      <c r="E225" s="37" t="s">
        <v>1789</v>
      </c>
      <c r="F225" s="37" t="s">
        <v>1790</v>
      </c>
      <c r="G225" s="37" t="s">
        <v>325</v>
      </c>
      <c r="H225" s="36" t="s">
        <v>326</v>
      </c>
      <c r="I225" s="36" t="s">
        <v>1791</v>
      </c>
      <c r="J225" s="37" t="str">
        <f>Table1[[#This Row],[street]]&amp;" "&amp;Table1[[#This Row],[City]]&amp;" "&amp;Table1[[#This Row],[state]]&amp;","&amp;Table1[[#This Row],[zip]]</f>
        <v>400 ALEXANDER ROAD SUNNYSIDE WA,98944</v>
      </c>
    </row>
    <row r="226" spans="1:10" ht="85.5" x14ac:dyDescent="0.25">
      <c r="A226" s="37" t="s">
        <v>1792</v>
      </c>
      <c r="B226" s="38" t="s">
        <v>1793</v>
      </c>
      <c r="C226" s="37" t="s">
        <v>1794</v>
      </c>
      <c r="D226" s="37" t="s">
        <v>1795</v>
      </c>
      <c r="E226" s="37" t="s">
        <v>1796</v>
      </c>
      <c r="F226" s="37" t="s">
        <v>1797</v>
      </c>
      <c r="G226" s="37" t="s">
        <v>325</v>
      </c>
      <c r="H226" s="36" t="s">
        <v>326</v>
      </c>
      <c r="I226" s="36" t="s">
        <v>1798</v>
      </c>
      <c r="J226" s="37" t="str">
        <f>Table1[[#This Row],[street]]&amp;" "&amp;Table1[[#This Row],[City]]&amp;" "&amp;Table1[[#This Row],[state]]&amp;","&amp;Table1[[#This Row],[zip]]</f>
        <v>611 FRONT ST N ISSAQUAH WA,98027</v>
      </c>
    </row>
    <row r="227" spans="1:10" ht="99.75" x14ac:dyDescent="0.25">
      <c r="A227" s="37" t="s">
        <v>1799</v>
      </c>
      <c r="B227" s="38" t="s">
        <v>1800</v>
      </c>
      <c r="C227" s="37" t="s">
        <v>1801</v>
      </c>
      <c r="D227" s="37" t="s">
        <v>1802</v>
      </c>
      <c r="E227" s="37" t="s">
        <v>1803</v>
      </c>
      <c r="F227" s="37" t="s">
        <v>1804</v>
      </c>
      <c r="G227" s="37" t="s">
        <v>274</v>
      </c>
      <c r="H227" s="36" t="s">
        <v>275</v>
      </c>
      <c r="I227" s="36" t="s">
        <v>1805</v>
      </c>
      <c r="J227" s="37" t="str">
        <f>Table1[[#This Row],[street]]&amp;" "&amp;Table1[[#This Row],[City]]&amp;" "&amp;Table1[[#This Row],[state]]&amp;","&amp;Table1[[#This Row],[zip]]</f>
        <v>2110 Ogilby Road Rockford IL,61102</v>
      </c>
    </row>
    <row r="228" spans="1:10" ht="71.25" x14ac:dyDescent="0.25">
      <c r="A228" s="37" t="s">
        <v>1806</v>
      </c>
      <c r="B228" s="38" t="s">
        <v>1807</v>
      </c>
      <c r="C228" s="37" t="s">
        <v>1808</v>
      </c>
      <c r="D228" s="37" t="s">
        <v>1809</v>
      </c>
      <c r="E228" s="37" t="s">
        <v>1810</v>
      </c>
      <c r="F228" s="37" t="s">
        <v>1811</v>
      </c>
      <c r="G228" s="37" t="s">
        <v>316</v>
      </c>
      <c r="H228" s="36" t="s">
        <v>317</v>
      </c>
      <c r="I228" s="36" t="s">
        <v>1812</v>
      </c>
      <c r="J228" s="37" t="str">
        <f>Table1[[#This Row],[street]]&amp;" "&amp;Table1[[#This Row],[City]]&amp;" "&amp;Table1[[#This Row],[state]]&amp;","&amp;Table1[[#This Row],[zip]]</f>
        <v>601 S COMMERCIAL ST NEENAH WI,54956</v>
      </c>
    </row>
    <row r="229" spans="1:10" ht="42.75" x14ac:dyDescent="0.25">
      <c r="A229" s="37" t="s">
        <v>1813</v>
      </c>
      <c r="B229" s="38" t="s">
        <v>1814</v>
      </c>
      <c r="C229" s="37" t="s">
        <v>1815</v>
      </c>
      <c r="D229" s="37" t="s">
        <v>1816</v>
      </c>
      <c r="E229" s="37" t="s">
        <v>1817</v>
      </c>
      <c r="F229" s="37" t="s">
        <v>939</v>
      </c>
      <c r="G229" s="37" t="s">
        <v>188</v>
      </c>
      <c r="H229" s="36" t="s">
        <v>189</v>
      </c>
      <c r="I229" s="36" t="s">
        <v>1818</v>
      </c>
      <c r="J229" s="37" t="str">
        <f>Table1[[#This Row],[street]]&amp;" "&amp;Table1[[#This Row],[City]]&amp;" "&amp;Table1[[#This Row],[state]]&amp;","&amp;Table1[[#This Row],[zip]]</f>
        <v>9747 PAN AMERICAN DRIVE EL PASO TX,79927</v>
      </c>
    </row>
    <row r="230" spans="1:10" ht="42.75" x14ac:dyDescent="0.25">
      <c r="A230" s="37" t="s">
        <v>1819</v>
      </c>
      <c r="B230" s="38" t="s">
        <v>1820</v>
      </c>
      <c r="C230" s="37" t="s">
        <v>1821</v>
      </c>
      <c r="D230" s="37" t="s">
        <v>1822</v>
      </c>
      <c r="E230" s="37" t="s">
        <v>1823</v>
      </c>
      <c r="F230" s="37" t="s">
        <v>1824</v>
      </c>
      <c r="G230" s="37" t="s">
        <v>618</v>
      </c>
      <c r="H230" s="36" t="s">
        <v>619</v>
      </c>
      <c r="I230" s="36" t="s">
        <v>1825</v>
      </c>
      <c r="J230" s="37" t="str">
        <f>Table1[[#This Row],[street]]&amp;" "&amp;Table1[[#This Row],[City]]&amp;" "&amp;Table1[[#This Row],[state]]&amp;","&amp;Table1[[#This Row],[zip]]</f>
        <v>34 UNION STREET HEUVELTON NY,13654</v>
      </c>
    </row>
    <row r="231" spans="1:10" ht="71.25" x14ac:dyDescent="0.25">
      <c r="A231" s="37" t="s">
        <v>1826</v>
      </c>
      <c r="B231" s="38" t="s">
        <v>1827</v>
      </c>
      <c r="C231" s="37" t="s">
        <v>1828</v>
      </c>
      <c r="D231" s="37" t="s">
        <v>1829</v>
      </c>
      <c r="E231" s="37" t="s">
        <v>1830</v>
      </c>
      <c r="F231" s="37" t="s">
        <v>1831</v>
      </c>
      <c r="G231" s="37" t="s">
        <v>1091</v>
      </c>
      <c r="H231" s="36" t="s">
        <v>1092</v>
      </c>
      <c r="I231" s="36" t="s">
        <v>1832</v>
      </c>
      <c r="J231" s="37" t="str">
        <f>Table1[[#This Row],[street]]&amp;" "&amp;Table1[[#This Row],[City]]&amp;" "&amp;Table1[[#This Row],[state]]&amp;","&amp;Table1[[#This Row],[zip]]</f>
        <v>1301 E MAIN AVE BISMARCK ND,58501</v>
      </c>
    </row>
    <row r="232" spans="1:10" ht="71.25" x14ac:dyDescent="0.25">
      <c r="A232" s="37" t="s">
        <v>1833</v>
      </c>
      <c r="B232" s="38" t="s">
        <v>1834</v>
      </c>
      <c r="C232" s="37" t="s">
        <v>1835</v>
      </c>
      <c r="D232" s="37" t="s">
        <v>1836</v>
      </c>
      <c r="E232" s="37" t="s">
        <v>1837</v>
      </c>
      <c r="F232" s="37" t="s">
        <v>1838</v>
      </c>
      <c r="G232" s="37" t="s">
        <v>266</v>
      </c>
      <c r="H232" s="36" t="s">
        <v>9</v>
      </c>
      <c r="I232" s="36" t="s">
        <v>1839</v>
      </c>
      <c r="J232" s="37" t="str">
        <f>Table1[[#This Row],[street]]&amp;" "&amp;Table1[[#This Row],[City]]&amp;" "&amp;Table1[[#This Row],[state]]&amp;","&amp;Table1[[#This Row],[zip]]</f>
        <v>1675 STATE ROAD 472 ORANGE CITY FL,32763</v>
      </c>
    </row>
    <row r="233" spans="1:10" ht="57" x14ac:dyDescent="0.25">
      <c r="A233" s="37" t="s">
        <v>1840</v>
      </c>
      <c r="B233" s="38" t="s">
        <v>1841</v>
      </c>
      <c r="C233" s="37" t="s">
        <v>1842</v>
      </c>
      <c r="D233" s="37" t="s">
        <v>1843</v>
      </c>
      <c r="E233" s="37" t="s">
        <v>1844</v>
      </c>
      <c r="F233" s="37" t="s">
        <v>1845</v>
      </c>
      <c r="G233" s="37" t="s">
        <v>248</v>
      </c>
      <c r="H233" s="36" t="s">
        <v>249</v>
      </c>
      <c r="I233" s="36" t="s">
        <v>1846</v>
      </c>
      <c r="J233" s="37" t="str">
        <f>Table1[[#This Row],[street]]&amp;" "&amp;Table1[[#This Row],[City]]&amp;" "&amp;Table1[[#This Row],[state]]&amp;","&amp;Table1[[#This Row],[zip]]</f>
        <v>110 MANHEIM ROAD SCHUYLKILL HAVEN PA,17972</v>
      </c>
    </row>
    <row r="234" spans="1:10" ht="128.25" x14ac:dyDescent="0.25">
      <c r="A234" s="37" t="s">
        <v>1847</v>
      </c>
      <c r="B234" s="38" t="s">
        <v>1848</v>
      </c>
      <c r="C234" s="37" t="s">
        <v>1849</v>
      </c>
      <c r="D234" s="37" t="s">
        <v>1850</v>
      </c>
      <c r="E234" s="37" t="s">
        <v>1851</v>
      </c>
      <c r="F234" s="37" t="s">
        <v>1852</v>
      </c>
      <c r="G234" s="37" t="s">
        <v>355</v>
      </c>
      <c r="H234" s="36" t="s">
        <v>356</v>
      </c>
      <c r="I234" s="36" t="s">
        <v>1853</v>
      </c>
      <c r="J234" s="37" t="str">
        <f>Table1[[#This Row],[street]]&amp;" "&amp;Table1[[#This Row],[City]]&amp;" "&amp;Table1[[#This Row],[state]]&amp;","&amp;Table1[[#This Row],[zip]]</f>
        <v>2400 E BEAVER AVE FT MORGAN CO,80701</v>
      </c>
    </row>
    <row r="235" spans="1:10" ht="85.5" x14ac:dyDescent="0.25">
      <c r="A235" s="37" t="s">
        <v>1854</v>
      </c>
      <c r="B235" s="38" t="s">
        <v>1855</v>
      </c>
      <c r="C235" s="37" t="s">
        <v>1856</v>
      </c>
      <c r="D235" s="37" t="s">
        <v>1857</v>
      </c>
      <c r="E235" s="37" t="s">
        <v>1858</v>
      </c>
      <c r="F235" s="37" t="s">
        <v>1859</v>
      </c>
      <c r="G235" s="37" t="s">
        <v>355</v>
      </c>
      <c r="H235" s="36" t="s">
        <v>356</v>
      </c>
      <c r="I235" s="36" t="s">
        <v>1860</v>
      </c>
      <c r="J235" s="37" t="str">
        <f>Table1[[#This Row],[street]]&amp;" "&amp;Table1[[#This Row],[City]]&amp;" "&amp;Table1[[#This Row],[state]]&amp;","&amp;Table1[[#This Row],[zip]]</f>
        <v>1325 WEST OXFORD AVE ENGLEWOOD CO,80110</v>
      </c>
    </row>
    <row r="236" spans="1:10" ht="42.75" x14ac:dyDescent="0.25">
      <c r="A236" s="37" t="s">
        <v>1861</v>
      </c>
      <c r="B236" s="38" t="s">
        <v>1862</v>
      </c>
      <c r="C236" s="37" t="s">
        <v>1863</v>
      </c>
      <c r="D236" s="37" t="s">
        <v>1864</v>
      </c>
      <c r="E236" s="37" t="s">
        <v>1865</v>
      </c>
      <c r="F236" s="37" t="s">
        <v>1866</v>
      </c>
      <c r="G236" s="37" t="s">
        <v>179</v>
      </c>
      <c r="H236" s="36" t="s">
        <v>180</v>
      </c>
      <c r="I236" s="36" t="s">
        <v>1867</v>
      </c>
      <c r="J236" s="37" t="str">
        <f>Table1[[#This Row],[street]]&amp;" "&amp;Table1[[#This Row],[City]]&amp;" "&amp;Table1[[#This Row],[state]]&amp;","&amp;Table1[[#This Row],[zip]]</f>
        <v>406 North Broadway ROCHESTER MN,55906</v>
      </c>
    </row>
    <row r="237" spans="1:10" ht="85.5" x14ac:dyDescent="0.25">
      <c r="A237" s="37" t="s">
        <v>1868</v>
      </c>
      <c r="B237" s="38" t="s">
        <v>1869</v>
      </c>
      <c r="C237" s="37" t="s">
        <v>1870</v>
      </c>
      <c r="D237" s="37" t="s">
        <v>1871</v>
      </c>
      <c r="E237" s="37" t="s">
        <v>1872</v>
      </c>
      <c r="F237" s="37" t="s">
        <v>1559</v>
      </c>
      <c r="G237" s="37" t="s">
        <v>316</v>
      </c>
      <c r="H237" s="36" t="s">
        <v>317</v>
      </c>
      <c r="I237" s="36" t="s">
        <v>1873</v>
      </c>
      <c r="J237" s="37" t="str">
        <f>Table1[[#This Row],[street]]&amp;" "&amp;Table1[[#This Row],[City]]&amp;" "&amp;Table1[[#This Row],[state]]&amp;","&amp;Table1[[#This Row],[zip]]</f>
        <v>N11689 Dairy Road BROWNSVILLE WI,53006-0067</v>
      </c>
    </row>
    <row r="238" spans="1:10" ht="71.25" x14ac:dyDescent="0.25">
      <c r="A238" s="37" t="s">
        <v>1874</v>
      </c>
      <c r="B238" s="38" t="s">
        <v>1875</v>
      </c>
      <c r="C238" s="37" t="s">
        <v>1876</v>
      </c>
      <c r="D238" s="37" t="s">
        <v>1877</v>
      </c>
      <c r="E238" s="37" t="s">
        <v>1878</v>
      </c>
      <c r="F238" s="37" t="s">
        <v>1879</v>
      </c>
      <c r="G238" s="37" t="s">
        <v>813</v>
      </c>
      <c r="H238" s="36" t="s">
        <v>814</v>
      </c>
      <c r="I238" s="36" t="s">
        <v>1880</v>
      </c>
      <c r="J238" s="37" t="str">
        <f>Table1[[#This Row],[street]]&amp;" "&amp;Table1[[#This Row],[City]]&amp;" "&amp;Table1[[#This Row],[state]]&amp;","&amp;Table1[[#This Row],[zip]]</f>
        <v>433 PARK ST NEW BRITAIN CT,06051</v>
      </c>
    </row>
    <row r="239" spans="1:10" ht="71.25" x14ac:dyDescent="0.25">
      <c r="A239" s="37" t="s">
        <v>1881</v>
      </c>
      <c r="B239" s="38" t="s">
        <v>1882</v>
      </c>
      <c r="C239" s="37" t="s">
        <v>1883</v>
      </c>
      <c r="D239" s="37" t="s">
        <v>1884</v>
      </c>
      <c r="E239" s="37" t="s">
        <v>1885</v>
      </c>
      <c r="F239" s="37" t="s">
        <v>1886</v>
      </c>
      <c r="G239" s="37" t="s">
        <v>544</v>
      </c>
      <c r="H239" s="36" t="s">
        <v>545</v>
      </c>
      <c r="I239" s="36" t="s">
        <v>1887</v>
      </c>
      <c r="J239" s="37" t="str">
        <f>Table1[[#This Row],[street]]&amp;" "&amp;Table1[[#This Row],[City]]&amp;" "&amp;Table1[[#This Row],[state]]&amp;","&amp;Table1[[#This Row],[zip]]</f>
        <v>JOHANNA FARMS ROAD FLEMINGTON NJ,08822</v>
      </c>
    </row>
    <row r="240" spans="1:10" ht="71.25" x14ac:dyDescent="0.25">
      <c r="A240" s="37" t="s">
        <v>1888</v>
      </c>
      <c r="B240" s="38" t="s">
        <v>1889</v>
      </c>
      <c r="C240" s="37" t="s">
        <v>1890</v>
      </c>
      <c r="D240" s="37" t="s">
        <v>1891</v>
      </c>
      <c r="E240" s="37" t="s">
        <v>1892</v>
      </c>
      <c r="F240" s="37" t="s">
        <v>1893</v>
      </c>
      <c r="G240" s="37" t="s">
        <v>1894</v>
      </c>
      <c r="H240" s="36" t="s">
        <v>1895</v>
      </c>
      <c r="I240" s="36" t="s">
        <v>1896</v>
      </c>
      <c r="J240" s="37" t="str">
        <f>Table1[[#This Row],[street]]&amp;" "&amp;Table1[[#This Row],[City]]&amp;" "&amp;Table1[[#This Row],[state]]&amp;","&amp;Table1[[#This Row],[zip]]</f>
        <v>2220 DOWLER PLACE VICTORIA BC,V8T 4H3</v>
      </c>
    </row>
    <row r="241" spans="1:10" ht="171" x14ac:dyDescent="0.25">
      <c r="A241" s="37" t="s">
        <v>1897</v>
      </c>
      <c r="B241" s="38" t="s">
        <v>1898</v>
      </c>
      <c r="C241" s="37" t="s">
        <v>1899</v>
      </c>
      <c r="D241" s="37" t="s">
        <v>1900</v>
      </c>
      <c r="E241" s="37" t="s">
        <v>1901</v>
      </c>
      <c r="F241" s="37" t="s">
        <v>1902</v>
      </c>
      <c r="G241" s="37" t="s">
        <v>316</v>
      </c>
      <c r="H241" s="36" t="s">
        <v>317</v>
      </c>
      <c r="I241" s="36" t="s">
        <v>1903</v>
      </c>
      <c r="J241" s="37" t="str">
        <f>Table1[[#This Row],[street]]&amp;" "&amp;Table1[[#This Row],[City]]&amp;" "&amp;Table1[[#This Row],[state]]&amp;","&amp;Table1[[#This Row],[zip]]</f>
        <v>419 S CENTER ST BEAVER DAM WI,53916</v>
      </c>
    </row>
    <row r="242" spans="1:10" ht="128.25" x14ac:dyDescent="0.25">
      <c r="A242" s="37" t="s">
        <v>1904</v>
      </c>
      <c r="B242" s="38" t="s">
        <v>1905</v>
      </c>
      <c r="C242" s="37" t="s">
        <v>1906</v>
      </c>
      <c r="D242" s="37" t="s">
        <v>1907</v>
      </c>
      <c r="E242" s="37" t="s">
        <v>1908</v>
      </c>
      <c r="F242" s="37" t="s">
        <v>1909</v>
      </c>
      <c r="G242" s="37" t="s">
        <v>813</v>
      </c>
      <c r="H242" s="36" t="s">
        <v>814</v>
      </c>
      <c r="I242" s="36" t="s">
        <v>1910</v>
      </c>
      <c r="J242" s="37" t="str">
        <f>Table1[[#This Row],[street]]&amp;" "&amp;Table1[[#This Row],[City]]&amp;" "&amp;Table1[[#This Row],[state]]&amp;","&amp;Table1[[#This Row],[zip]]</f>
        <v>ATTN: LAB NEWINGTON CT,06111</v>
      </c>
    </row>
    <row r="243" spans="1:10" ht="57" x14ac:dyDescent="0.25">
      <c r="A243" s="37" t="s">
        <v>1911</v>
      </c>
      <c r="B243" s="38" t="s">
        <v>1912</v>
      </c>
      <c r="C243" s="37" t="s">
        <v>1913</v>
      </c>
      <c r="D243" s="37" t="s">
        <v>1914</v>
      </c>
      <c r="E243" s="37" t="s">
        <v>1915</v>
      </c>
      <c r="F243" s="37" t="s">
        <v>1916</v>
      </c>
      <c r="G243" s="37" t="s">
        <v>618</v>
      </c>
      <c r="H243" s="36" t="s">
        <v>619</v>
      </c>
      <c r="I243" s="36" t="s">
        <v>1917</v>
      </c>
      <c r="J243" s="37" t="str">
        <f>Table1[[#This Row],[street]]&amp;" "&amp;Table1[[#This Row],[City]]&amp;" "&amp;Table1[[#This Row],[state]]&amp;","&amp;Table1[[#This Row],[zip]]</f>
        <v>6701 COUNTY RD 20 FRIENDSHIP NY,14739</v>
      </c>
    </row>
    <row r="244" spans="1:10" ht="85.5" x14ac:dyDescent="0.25">
      <c r="A244" s="37" t="s">
        <v>1918</v>
      </c>
      <c r="B244" s="38" t="s">
        <v>1919</v>
      </c>
      <c r="C244" s="37" t="s">
        <v>1920</v>
      </c>
      <c r="D244" s="37" t="s">
        <v>1921</v>
      </c>
      <c r="E244" s="37" t="s">
        <v>1922</v>
      </c>
      <c r="F244" s="37" t="s">
        <v>1923</v>
      </c>
      <c r="G244" s="37" t="s">
        <v>248</v>
      </c>
      <c r="H244" s="36" t="s">
        <v>249</v>
      </c>
      <c r="I244" s="36" t="s">
        <v>1924</v>
      </c>
      <c r="J244" s="37" t="str">
        <f>Table1[[#This Row],[street]]&amp;" "&amp;Table1[[#This Row],[City]]&amp;" "&amp;Table1[[#This Row],[state]]&amp;","&amp;Table1[[#This Row],[zip]]</f>
        <v>150 WEST JACKSON ST NEW HOLLAND PA,17557</v>
      </c>
    </row>
    <row r="245" spans="1:10" ht="85.5" x14ac:dyDescent="0.25">
      <c r="A245" s="37" t="s">
        <v>1925</v>
      </c>
      <c r="B245" s="38" t="s">
        <v>1926</v>
      </c>
      <c r="C245" s="37" t="s">
        <v>1927</v>
      </c>
      <c r="D245" s="37" t="s">
        <v>1928</v>
      </c>
      <c r="E245" s="37" t="s">
        <v>1929</v>
      </c>
      <c r="F245" s="37" t="s">
        <v>1930</v>
      </c>
      <c r="G245" s="37" t="s">
        <v>179</v>
      </c>
      <c r="H245" s="36" t="s">
        <v>180</v>
      </c>
      <c r="I245" s="36" t="s">
        <v>1931</v>
      </c>
      <c r="J245" s="37" t="str">
        <f>Table1[[#This Row],[street]]&amp;" "&amp;Table1[[#This Row],[City]]&amp;" "&amp;Table1[[#This Row],[state]]&amp;","&amp;Table1[[#This Row],[zip]]</f>
        <v>1930 WOODDALE DRIVE WOODBURY MN,55125</v>
      </c>
    </row>
    <row r="246" spans="1:10" ht="114" x14ac:dyDescent="0.25">
      <c r="A246" s="37" t="s">
        <v>1932</v>
      </c>
      <c r="B246" s="38" t="s">
        <v>1933</v>
      </c>
      <c r="C246" s="37" t="s">
        <v>1934</v>
      </c>
      <c r="D246" s="37" t="s">
        <v>1935</v>
      </c>
      <c r="E246" s="37" t="s">
        <v>1936</v>
      </c>
      <c r="F246" s="37" t="s">
        <v>603</v>
      </c>
      <c r="G246" s="37" t="s">
        <v>316</v>
      </c>
      <c r="H246" s="36" t="s">
        <v>317</v>
      </c>
      <c r="I246" s="36" t="s">
        <v>604</v>
      </c>
      <c r="J246" s="37" t="str">
        <f>Table1[[#This Row],[street]]&amp;" "&amp;Table1[[#This Row],[City]]&amp;" "&amp;Table1[[#This Row],[state]]&amp;","&amp;Table1[[#This Row],[zip]]</f>
        <v>920 SEXTONVILLE ROAD RICHLAND CENTER WI,53581</v>
      </c>
    </row>
    <row r="247" spans="1:10" ht="42.75" x14ac:dyDescent="0.25">
      <c r="A247" s="37" t="s">
        <v>1937</v>
      </c>
      <c r="B247" s="38" t="s">
        <v>1926</v>
      </c>
      <c r="C247" s="37" t="s">
        <v>1938</v>
      </c>
      <c r="D247" s="37" t="s">
        <v>1939</v>
      </c>
      <c r="E247" s="37" t="s">
        <v>1940</v>
      </c>
      <c r="F247" s="37" t="s">
        <v>1941</v>
      </c>
      <c r="G247" s="37" t="s">
        <v>764</v>
      </c>
      <c r="H247" s="36" t="s">
        <v>765</v>
      </c>
      <c r="I247" s="36" t="s">
        <v>1942</v>
      </c>
      <c r="J247" s="37" t="str">
        <f>Table1[[#This Row],[street]]&amp;" "&amp;Table1[[#This Row],[City]]&amp;" "&amp;Table1[[#This Row],[state]]&amp;","&amp;Table1[[#This Row],[zip]]</f>
        <v>1200 WEST RUSSEL STREET SIOUX FALLS SD,57104</v>
      </c>
    </row>
    <row r="248" spans="1:10" ht="71.25" x14ac:dyDescent="0.25">
      <c r="A248" s="37" t="s">
        <v>1943</v>
      </c>
      <c r="B248" s="38" t="s">
        <v>1944</v>
      </c>
      <c r="C248" s="37" t="s">
        <v>1945</v>
      </c>
      <c r="D248" s="37" t="s">
        <v>1946</v>
      </c>
      <c r="E248" s="37" t="s">
        <v>1947</v>
      </c>
      <c r="F248" s="37" t="s">
        <v>407</v>
      </c>
      <c r="G248" s="37" t="s">
        <v>307</v>
      </c>
      <c r="H248" s="36" t="s">
        <v>308</v>
      </c>
      <c r="I248" s="36" t="s">
        <v>408</v>
      </c>
      <c r="J248" s="37" t="str">
        <f>Table1[[#This Row],[street]]&amp;" "&amp;Table1[[#This Row],[City]]&amp;" "&amp;Table1[[#This Row],[state]]&amp;","&amp;Table1[[#This Row],[zip]]</f>
        <v>1658 SOUTH 4370 WEST SALT LAKE CITY UT,84104</v>
      </c>
    </row>
    <row r="249" spans="1:10" ht="71.25" x14ac:dyDescent="0.25">
      <c r="A249" s="37" t="s">
        <v>1948</v>
      </c>
      <c r="B249" s="38" t="s">
        <v>1949</v>
      </c>
      <c r="C249" s="37" t="s">
        <v>1950</v>
      </c>
      <c r="D249" s="37" t="s">
        <v>1951</v>
      </c>
      <c r="E249" s="37" t="s">
        <v>1952</v>
      </c>
      <c r="F249" s="37" t="s">
        <v>1953</v>
      </c>
      <c r="G249" s="37" t="s">
        <v>1954</v>
      </c>
      <c r="H249" s="36" t="s">
        <v>1955</v>
      </c>
      <c r="I249" s="36" t="s">
        <v>1956</v>
      </c>
      <c r="J249" s="37" t="str">
        <f>Table1[[#This Row],[street]]&amp;" "&amp;Table1[[#This Row],[City]]&amp;" "&amp;Table1[[#This Row],[state]]&amp;","&amp;Table1[[#This Row],[zip]]</f>
        <v>5000 LACROSS RD NORTH CHARLESTON SC,29406</v>
      </c>
    </row>
    <row r="250" spans="1:10" ht="85.5" x14ac:dyDescent="0.25">
      <c r="A250" s="37" t="s">
        <v>1957</v>
      </c>
      <c r="B250" s="38" t="s">
        <v>1958</v>
      </c>
      <c r="C250" s="37" t="s">
        <v>1959</v>
      </c>
      <c r="D250" s="37" t="s">
        <v>1960</v>
      </c>
      <c r="E250" s="37" t="s">
        <v>1961</v>
      </c>
      <c r="F250" s="37" t="s">
        <v>1962</v>
      </c>
      <c r="G250" s="37" t="s">
        <v>1963</v>
      </c>
      <c r="H250" s="36" t="s">
        <v>1964</v>
      </c>
      <c r="I250" s="36" t="s">
        <v>1965</v>
      </c>
      <c r="J250" s="37" t="str">
        <f>Table1[[#This Row],[street]]&amp;" "&amp;Table1[[#This Row],[City]]&amp;" "&amp;Table1[[#This Row],[state]]&amp;","&amp;Table1[[#This Row],[zip]]</f>
        <v>1 Coca-Cola Plaza Drive ATLANTA GA,30313</v>
      </c>
    </row>
    <row r="251" spans="1:10" ht="114" x14ac:dyDescent="0.25">
      <c r="A251" s="37" t="s">
        <v>1966</v>
      </c>
      <c r="B251" s="38" t="s">
        <v>1967</v>
      </c>
      <c r="C251" s="37" t="s">
        <v>1968</v>
      </c>
      <c r="D251" s="37" t="s">
        <v>1969</v>
      </c>
      <c r="E251" s="37" t="s">
        <v>1970</v>
      </c>
      <c r="F251" s="37" t="s">
        <v>1971</v>
      </c>
      <c r="G251" s="37" t="s">
        <v>461</v>
      </c>
      <c r="H251" s="36" t="s">
        <v>462</v>
      </c>
      <c r="I251" s="36" t="s">
        <v>1972</v>
      </c>
      <c r="J251" s="37" t="str">
        <f>Table1[[#This Row],[street]]&amp;" "&amp;Table1[[#This Row],[City]]&amp;" "&amp;Table1[[#This Row],[state]]&amp;","&amp;Table1[[#This Row],[zip]]</f>
        <v>602 WEST MAIN ST LEITCHFIELD KY,42754</v>
      </c>
    </row>
    <row r="252" spans="1:10" ht="57" x14ac:dyDescent="0.25">
      <c r="A252" s="37" t="s">
        <v>1973</v>
      </c>
      <c r="B252" s="38" t="s">
        <v>1974</v>
      </c>
      <c r="C252" s="37" t="s">
        <v>1975</v>
      </c>
      <c r="D252" s="37" t="s">
        <v>1976</v>
      </c>
      <c r="E252" s="37" t="s">
        <v>1977</v>
      </c>
      <c r="F252" s="37" t="s">
        <v>1978</v>
      </c>
      <c r="G252" s="37" t="s">
        <v>764</v>
      </c>
      <c r="H252" s="36" t="s">
        <v>765</v>
      </c>
      <c r="I252" s="36" t="s">
        <v>1979</v>
      </c>
      <c r="J252" s="37" t="str">
        <f>Table1[[#This Row],[street]]&amp;" "&amp;Table1[[#This Row],[City]]&amp;" "&amp;Table1[[#This Row],[state]]&amp;","&amp;Table1[[#This Row],[zip]]</f>
        <v>1400 32nd Ave BROOKINGS SD,57006</v>
      </c>
    </row>
    <row r="253" spans="1:10" ht="99.75" x14ac:dyDescent="0.25">
      <c r="A253" s="37" t="s">
        <v>1980</v>
      </c>
      <c r="B253" s="38" t="s">
        <v>1981</v>
      </c>
      <c r="C253" s="37" t="s">
        <v>1982</v>
      </c>
      <c r="D253" s="37" t="s">
        <v>1983</v>
      </c>
      <c r="E253" s="37" t="s">
        <v>1984</v>
      </c>
      <c r="F253" s="37" t="s">
        <v>1985</v>
      </c>
      <c r="G253" s="37" t="s">
        <v>316</v>
      </c>
      <c r="H253" s="36" t="s">
        <v>317</v>
      </c>
      <c r="I253" s="36" t="s">
        <v>1986</v>
      </c>
      <c r="J253" s="37" t="str">
        <f>Table1[[#This Row],[street]]&amp;" "&amp;Table1[[#This Row],[City]]&amp;" "&amp;Table1[[#This Row],[state]]&amp;","&amp;Table1[[#This Row],[zip]]</f>
        <v>105 E THIRD AVE WEYAUWEGA WI,54983</v>
      </c>
    </row>
    <row r="254" spans="1:10" ht="85.5" x14ac:dyDescent="0.25">
      <c r="A254" s="37" t="s">
        <v>1987</v>
      </c>
      <c r="B254" s="38" t="s">
        <v>1988</v>
      </c>
      <c r="C254" s="37" t="s">
        <v>1989</v>
      </c>
      <c r="D254" s="37" t="s">
        <v>1990</v>
      </c>
      <c r="E254" s="37" t="s">
        <v>1991</v>
      </c>
      <c r="F254" s="37" t="s">
        <v>1992</v>
      </c>
      <c r="G254" s="37" t="s">
        <v>316</v>
      </c>
      <c r="H254" s="36" t="s">
        <v>317</v>
      </c>
      <c r="I254" s="36" t="s">
        <v>1993</v>
      </c>
      <c r="J254" s="37" t="str">
        <f>Table1[[#This Row],[street]]&amp;" "&amp;Table1[[#This Row],[City]]&amp;" "&amp;Table1[[#This Row],[state]]&amp;","&amp;Table1[[#This Row],[zip]]</f>
        <v>330 MAIN STREET GREEN BAY WI,54301</v>
      </c>
    </row>
    <row r="255" spans="1:10" ht="99.75" x14ac:dyDescent="0.25">
      <c r="A255" s="37" t="s">
        <v>1994</v>
      </c>
      <c r="B255" s="38" t="s">
        <v>1995</v>
      </c>
      <c r="C255" s="37" t="s">
        <v>1996</v>
      </c>
      <c r="D255" s="37" t="s">
        <v>1997</v>
      </c>
      <c r="E255" s="37" t="s">
        <v>1998</v>
      </c>
      <c r="F255" s="37" t="s">
        <v>1999</v>
      </c>
      <c r="G255" s="37" t="s">
        <v>291</v>
      </c>
      <c r="H255" s="36" t="s">
        <v>292</v>
      </c>
      <c r="I255" s="36" t="s">
        <v>2000</v>
      </c>
      <c r="J255" s="37" t="str">
        <f>Table1[[#This Row],[street]]&amp;" "&amp;Table1[[#This Row],[City]]&amp;" "&amp;Table1[[#This Row],[state]]&amp;","&amp;Table1[[#This Row],[zip]]</f>
        <v>2228 N BLACK CANYON HWY PHOENIX AZ,85009</v>
      </c>
    </row>
    <row r="256" spans="1:10" ht="85.5" x14ac:dyDescent="0.25">
      <c r="A256" s="37" t="s">
        <v>2001</v>
      </c>
      <c r="B256" s="38" t="s">
        <v>2002</v>
      </c>
      <c r="C256" s="37" t="s">
        <v>2003</v>
      </c>
      <c r="D256" s="37" t="s">
        <v>2004</v>
      </c>
      <c r="E256" s="37" t="s">
        <v>2005</v>
      </c>
      <c r="F256" s="37" t="s">
        <v>2006</v>
      </c>
      <c r="G256" s="37"/>
      <c r="H256" s="36"/>
      <c r="I256" s="36" t="s">
        <v>2007</v>
      </c>
      <c r="J256" s="37" t="str">
        <f>Table1[[#This Row],[street]]&amp;" "&amp;Table1[[#This Row],[City]]&amp;" "&amp;Table1[[#This Row],[state]]&amp;","&amp;Table1[[#This Row],[zip]]</f>
        <v>Diagonal 6 10-50, Edificio Interamericas,  GUATEMALA ,01010</v>
      </c>
    </row>
    <row r="257" spans="1:10" ht="114" x14ac:dyDescent="0.25">
      <c r="A257" s="37" t="s">
        <v>2008</v>
      </c>
      <c r="B257" s="38" t="s">
        <v>2009</v>
      </c>
      <c r="C257" s="37" t="s">
        <v>2010</v>
      </c>
      <c r="D257" s="37" t="s">
        <v>2011</v>
      </c>
      <c r="E257" s="37" t="s">
        <v>2012</v>
      </c>
      <c r="F257" s="37" t="s">
        <v>2013</v>
      </c>
      <c r="G257" s="37" t="s">
        <v>283</v>
      </c>
      <c r="H257" s="36" t="s">
        <v>131</v>
      </c>
      <c r="I257" s="36" t="s">
        <v>2014</v>
      </c>
      <c r="J257" s="37" t="str">
        <f>Table1[[#This Row],[street]]&amp;" "&amp;Table1[[#This Row],[City]]&amp;" "&amp;Table1[[#This Row],[state]]&amp;","&amp;Table1[[#This Row],[zip]]</f>
        <v>691 INYO AVE NEWMAN CA,95360</v>
      </c>
    </row>
    <row r="258" spans="1:10" ht="42.75" x14ac:dyDescent="0.25">
      <c r="A258" s="37" t="s">
        <v>2015</v>
      </c>
      <c r="B258" s="38" t="s">
        <v>2016</v>
      </c>
      <c r="C258" s="37" t="s">
        <v>2017</v>
      </c>
      <c r="D258" s="37" t="s">
        <v>2018</v>
      </c>
      <c r="E258" s="37" t="s">
        <v>2019</v>
      </c>
      <c r="F258" s="37" t="s">
        <v>2020</v>
      </c>
      <c r="G258" s="37" t="s">
        <v>316</v>
      </c>
      <c r="H258" s="36" t="s">
        <v>317</v>
      </c>
      <c r="I258" s="36" t="s">
        <v>2021</v>
      </c>
      <c r="J258" s="37" t="str">
        <f>Table1[[#This Row],[street]]&amp;" "&amp;Table1[[#This Row],[City]]&amp;" "&amp;Table1[[#This Row],[state]]&amp;","&amp;Table1[[#This Row],[zip]]</f>
        <v>208 W Water St Shullsburg WI,53586</v>
      </c>
    </row>
    <row r="259" spans="1:10" ht="57" x14ac:dyDescent="0.25">
      <c r="A259" s="37" t="s">
        <v>2022</v>
      </c>
      <c r="B259" s="38" t="s">
        <v>2023</v>
      </c>
      <c r="C259" s="37" t="s">
        <v>2024</v>
      </c>
      <c r="D259" s="37" t="s">
        <v>2025</v>
      </c>
      <c r="E259" s="37" t="s">
        <v>2026</v>
      </c>
      <c r="F259" s="37" t="s">
        <v>2027</v>
      </c>
      <c r="G259" s="37" t="s">
        <v>640</v>
      </c>
      <c r="H259" s="36" t="s">
        <v>641</v>
      </c>
      <c r="I259" s="36" t="s">
        <v>2028</v>
      </c>
      <c r="J259" s="37" t="str">
        <f>Table1[[#This Row],[street]]&amp;" "&amp;Table1[[#This Row],[City]]&amp;" "&amp;Table1[[#This Row],[state]]&amp;","&amp;Table1[[#This Row],[zip]]</f>
        <v>300 NORTH 5TH STREET MARTINS FERRY OH,43935</v>
      </c>
    </row>
    <row r="260" spans="1:10" ht="57" x14ac:dyDescent="0.25">
      <c r="A260" s="37" t="s">
        <v>2029</v>
      </c>
      <c r="B260" s="38" t="s">
        <v>2030</v>
      </c>
      <c r="C260" s="37" t="s">
        <v>2031</v>
      </c>
      <c r="D260" s="37" t="s">
        <v>2032</v>
      </c>
      <c r="E260" s="37" t="s">
        <v>2033</v>
      </c>
      <c r="F260" s="37" t="s">
        <v>2034</v>
      </c>
      <c r="G260" s="37" t="s">
        <v>291</v>
      </c>
      <c r="H260" s="36" t="s">
        <v>292</v>
      </c>
      <c r="I260" s="36" t="s">
        <v>2035</v>
      </c>
      <c r="J260" s="37" t="str">
        <f>Table1[[#This Row],[street]]&amp;" "&amp;Table1[[#This Row],[City]]&amp;" "&amp;Table1[[#This Row],[state]]&amp;","&amp;Table1[[#This Row],[zip]]</f>
        <v>500 S 99TH AVE  BLDG #3 TOLLESON AZ,85353-9798</v>
      </c>
    </row>
    <row r="261" spans="1:10" ht="57" x14ac:dyDescent="0.25">
      <c r="A261" s="37" t="s">
        <v>2036</v>
      </c>
      <c r="B261" s="38" t="s">
        <v>2037</v>
      </c>
      <c r="C261" s="37" t="s">
        <v>2038</v>
      </c>
      <c r="D261" s="37" t="s">
        <v>2039</v>
      </c>
      <c r="E261" s="37" t="s">
        <v>2040</v>
      </c>
      <c r="F261" s="37" t="s">
        <v>2041</v>
      </c>
      <c r="G261" s="37" t="s">
        <v>998</v>
      </c>
      <c r="H261" s="36" t="s">
        <v>999</v>
      </c>
      <c r="I261" s="36" t="s">
        <v>2042</v>
      </c>
      <c r="J261" s="37" t="str">
        <f>Table1[[#This Row],[street]]&amp;" "&amp;Table1[[#This Row],[City]]&amp;" "&amp;Table1[[#This Row],[state]]&amp;","&amp;Table1[[#This Row],[zip]]</f>
        <v>360 MURFREESBORO RD NASHVILLE TN,37210</v>
      </c>
    </row>
    <row r="262" spans="1:10" ht="42.75" x14ac:dyDescent="0.25">
      <c r="A262" s="37" t="s">
        <v>2043</v>
      </c>
      <c r="B262" s="38" t="s">
        <v>2044</v>
      </c>
      <c r="C262" s="37" t="s">
        <v>2045</v>
      </c>
      <c r="D262" s="37" t="s">
        <v>2046</v>
      </c>
      <c r="E262" s="37" t="s">
        <v>2047</v>
      </c>
      <c r="F262" s="37" t="s">
        <v>2048</v>
      </c>
      <c r="G262" s="37" t="s">
        <v>488</v>
      </c>
      <c r="H262" s="36" t="s">
        <v>489</v>
      </c>
      <c r="I262" s="36" t="s">
        <v>2049</v>
      </c>
      <c r="J262" s="37" t="str">
        <f>Table1[[#This Row],[street]]&amp;" "&amp;Table1[[#This Row],[City]]&amp;" "&amp;Table1[[#This Row],[state]]&amp;","&amp;Table1[[#This Row],[zip]]</f>
        <v>40 CENTENNIAL ROAD ORANGEVILLE ON,L9W 3T3</v>
      </c>
    </row>
    <row r="263" spans="1:10" ht="85.5" x14ac:dyDescent="0.25">
      <c r="A263" s="37" t="s">
        <v>2050</v>
      </c>
      <c r="B263" s="38" t="s">
        <v>2051</v>
      </c>
      <c r="C263" s="37" t="s">
        <v>2052</v>
      </c>
      <c r="D263" s="37" t="s">
        <v>2053</v>
      </c>
      <c r="E263" s="37" t="s">
        <v>2054</v>
      </c>
      <c r="F263" s="37" t="s">
        <v>568</v>
      </c>
      <c r="G263" s="37" t="s">
        <v>325</v>
      </c>
      <c r="H263" s="36" t="s">
        <v>326</v>
      </c>
      <c r="I263" s="36" t="s">
        <v>2055</v>
      </c>
      <c r="J263" s="37" t="str">
        <f>Table1[[#This Row],[street]]&amp;" "&amp;Table1[[#This Row],[City]]&amp;" "&amp;Table1[[#This Row],[state]]&amp;","&amp;Table1[[#This Row],[zip]]</f>
        <v>1747 -  124TH AVE NE BELLEVUE WA,98005</v>
      </c>
    </row>
    <row r="264" spans="1:10" ht="57" x14ac:dyDescent="0.25">
      <c r="A264" s="37" t="s">
        <v>2056</v>
      </c>
      <c r="B264" s="38" t="s">
        <v>2057</v>
      </c>
      <c r="C264" s="37" t="s">
        <v>2058</v>
      </c>
      <c r="D264" s="37" t="s">
        <v>2059</v>
      </c>
      <c r="E264" s="37" t="s">
        <v>2060</v>
      </c>
      <c r="F264" s="37" t="s">
        <v>2061</v>
      </c>
      <c r="G264" s="37" t="s">
        <v>316</v>
      </c>
      <c r="H264" s="36" t="s">
        <v>317</v>
      </c>
      <c r="I264" s="36" t="s">
        <v>2062</v>
      </c>
      <c r="J264" s="37" t="str">
        <f>Table1[[#This Row],[street]]&amp;" "&amp;Table1[[#This Row],[City]]&amp;" "&amp;Table1[[#This Row],[state]]&amp;","&amp;Table1[[#This Row],[zip]]</f>
        <v>204000 County Road DB MOSINEE WI,54455</v>
      </c>
    </row>
    <row r="265" spans="1:10" ht="71.25" x14ac:dyDescent="0.25">
      <c r="A265" s="37" t="s">
        <v>2063</v>
      </c>
      <c r="B265" s="38" t="s">
        <v>2064</v>
      </c>
      <c r="C265" s="37" t="s">
        <v>2065</v>
      </c>
      <c r="D265" s="37" t="s">
        <v>2066</v>
      </c>
      <c r="E265" s="37" t="s">
        <v>2067</v>
      </c>
      <c r="F265" s="37" t="s">
        <v>2068</v>
      </c>
      <c r="G265" s="37" t="s">
        <v>188</v>
      </c>
      <c r="H265" s="36" t="s">
        <v>189</v>
      </c>
      <c r="I265" s="36" t="s">
        <v>2069</v>
      </c>
      <c r="J265" s="37" t="str">
        <f>Table1[[#This Row],[street]]&amp;" "&amp;Table1[[#This Row],[City]]&amp;" "&amp;Table1[[#This Row],[state]]&amp;","&amp;Table1[[#This Row],[zip]]</f>
        <v>3430 LEELAND HOUSTON TX,77003</v>
      </c>
    </row>
    <row r="266" spans="1:10" ht="57" x14ac:dyDescent="0.25">
      <c r="A266" s="37" t="s">
        <v>2070</v>
      </c>
      <c r="B266" s="38" t="s">
        <v>2071</v>
      </c>
      <c r="C266" s="37" t="s">
        <v>2072</v>
      </c>
      <c r="D266" s="37" t="s">
        <v>2073</v>
      </c>
      <c r="E266" s="37" t="s">
        <v>2074</v>
      </c>
      <c r="F266" s="37" t="s">
        <v>2075</v>
      </c>
      <c r="G266" s="37" t="s">
        <v>1954</v>
      </c>
      <c r="H266" s="36" t="s">
        <v>1955</v>
      </c>
      <c r="I266" s="36" t="s">
        <v>2076</v>
      </c>
      <c r="J266" s="37" t="str">
        <f>Table1[[#This Row],[street]]&amp;" "&amp;Table1[[#This Row],[City]]&amp;" "&amp;Table1[[#This Row],[state]]&amp;","&amp;Table1[[#This Row],[zip]]</f>
        <v>1291 NEW CUT ROAD SPARTANBURG SC,29303</v>
      </c>
    </row>
    <row r="267" spans="1:10" ht="71.25" x14ac:dyDescent="0.25">
      <c r="A267" s="37" t="s">
        <v>2077</v>
      </c>
      <c r="B267" s="38" t="s">
        <v>2078</v>
      </c>
      <c r="C267" s="37" t="s">
        <v>2079</v>
      </c>
      <c r="D267" s="37" t="s">
        <v>2080</v>
      </c>
      <c r="E267" s="37" t="s">
        <v>2081</v>
      </c>
      <c r="F267" s="37" t="s">
        <v>2082</v>
      </c>
      <c r="G267" s="37" t="s">
        <v>488</v>
      </c>
      <c r="H267" s="36" t="s">
        <v>489</v>
      </c>
      <c r="I267" s="36" t="s">
        <v>2083</v>
      </c>
      <c r="J267" s="37" t="str">
        <f>Table1[[#This Row],[street]]&amp;" "&amp;Table1[[#This Row],[City]]&amp;" "&amp;Table1[[#This Row],[state]]&amp;","&amp;Table1[[#This Row],[zip]]</f>
        <v>461 STEWART ROAD NIAGARA-ON-THE-LAKE ON,L0S 1J0</v>
      </c>
    </row>
    <row r="268" spans="1:10" ht="156.75" x14ac:dyDescent="0.25">
      <c r="A268" s="37" t="s">
        <v>2084</v>
      </c>
      <c r="B268" s="38" t="s">
        <v>2085</v>
      </c>
      <c r="C268" s="37" t="s">
        <v>2086</v>
      </c>
      <c r="D268" s="37" t="s">
        <v>2087</v>
      </c>
      <c r="E268" s="37" t="s">
        <v>2088</v>
      </c>
      <c r="F268" s="37" t="s">
        <v>2089</v>
      </c>
      <c r="G268" s="37" t="s">
        <v>488</v>
      </c>
      <c r="H268" s="36" t="s">
        <v>489</v>
      </c>
      <c r="I268" s="36" t="s">
        <v>2090</v>
      </c>
      <c r="J268" s="37" t="str">
        <f>Table1[[#This Row],[street]]&amp;" "&amp;Table1[[#This Row],[City]]&amp;" "&amp;Table1[[#This Row],[state]]&amp;","&amp;Table1[[#This Row],[zip]]</f>
        <v>25 Rakely Court  Etobicoke ON,M9C 5G2</v>
      </c>
    </row>
    <row r="269" spans="1:10" ht="71.25" x14ac:dyDescent="0.25">
      <c r="A269" s="37" t="s">
        <v>2091</v>
      </c>
      <c r="B269" s="38" t="s">
        <v>2092</v>
      </c>
      <c r="C269" s="37" t="s">
        <v>2093</v>
      </c>
      <c r="D269" s="37" t="s">
        <v>2094</v>
      </c>
      <c r="E269" s="37" t="s">
        <v>2095</v>
      </c>
      <c r="F269" s="37" t="s">
        <v>2096</v>
      </c>
      <c r="G269" s="37" t="s">
        <v>470</v>
      </c>
      <c r="H269" s="36" t="s">
        <v>471</v>
      </c>
      <c r="I269" s="36" t="s">
        <v>2097</v>
      </c>
      <c r="J269" s="37" t="str">
        <f>Table1[[#This Row],[street]]&amp;" "&amp;Table1[[#This Row],[City]]&amp;" "&amp;Table1[[#This Row],[state]]&amp;","&amp;Table1[[#This Row],[zip]]</f>
        <v>2150 WEST PLEASANT CENTER ROAD FORT WAYNE IN,46819</v>
      </c>
    </row>
    <row r="270" spans="1:10" ht="114" x14ac:dyDescent="0.25">
      <c r="A270" s="37" t="s">
        <v>2098</v>
      </c>
      <c r="B270" s="38" t="s">
        <v>2099</v>
      </c>
      <c r="C270" s="37" t="s">
        <v>2100</v>
      </c>
      <c r="D270" s="37" t="s">
        <v>2101</v>
      </c>
      <c r="E270" s="37" t="s">
        <v>2102</v>
      </c>
      <c r="F270" s="37" t="s">
        <v>2103</v>
      </c>
      <c r="G270" s="37" t="s">
        <v>307</v>
      </c>
      <c r="H270" s="36" t="s">
        <v>308</v>
      </c>
      <c r="I270" s="36" t="s">
        <v>2104</v>
      </c>
      <c r="J270" s="37" t="str">
        <f>Table1[[#This Row],[street]]&amp;" "&amp;Table1[[#This Row],[City]]&amp;" "&amp;Table1[[#This Row],[state]]&amp;","&amp;Table1[[#This Row],[zip]]</f>
        <v>997 NORTH AIRPORT RD CEDAR CITY UT,84720</v>
      </c>
    </row>
    <row r="271" spans="1:10" ht="42.75" x14ac:dyDescent="0.25">
      <c r="A271" s="37" t="s">
        <v>2105</v>
      </c>
      <c r="B271" s="38" t="s">
        <v>2106</v>
      </c>
      <c r="C271" s="37" t="s">
        <v>2107</v>
      </c>
      <c r="D271" s="37" t="s">
        <v>753</v>
      </c>
      <c r="E271" s="37" t="s">
        <v>2108</v>
      </c>
      <c r="F271" s="37" t="s">
        <v>2109</v>
      </c>
      <c r="G271" s="37" t="s">
        <v>248</v>
      </c>
      <c r="H271" s="36" t="s">
        <v>249</v>
      </c>
      <c r="I271" s="36" t="s">
        <v>2110</v>
      </c>
      <c r="J271" s="37" t="str">
        <f>Table1[[#This Row],[street]]&amp;" "&amp;Table1[[#This Row],[City]]&amp;" "&amp;Table1[[#This Row],[state]]&amp;","&amp;Table1[[#This Row],[zip]]</f>
        <v>10975 DUTTON RD PHILADELPHIA PA,19154-3288</v>
      </c>
    </row>
    <row r="272" spans="1:10" ht="57" x14ac:dyDescent="0.25">
      <c r="A272" s="37" t="s">
        <v>2111</v>
      </c>
      <c r="B272" s="38" t="s">
        <v>2112</v>
      </c>
      <c r="C272" s="37" t="s">
        <v>2113</v>
      </c>
      <c r="D272" s="37" t="s">
        <v>2114</v>
      </c>
      <c r="E272" s="37" t="s">
        <v>2115</v>
      </c>
      <c r="F272" s="37" t="s">
        <v>2116</v>
      </c>
      <c r="G272" s="37" t="s">
        <v>618</v>
      </c>
      <c r="H272" s="36" t="s">
        <v>619</v>
      </c>
      <c r="I272" s="36" t="s">
        <v>2117</v>
      </c>
      <c r="J272" s="37" t="str">
        <f>Table1[[#This Row],[street]]&amp;" "&amp;Table1[[#This Row],[City]]&amp;" "&amp;Table1[[#This Row],[state]]&amp;","&amp;Table1[[#This Row],[zip]]</f>
        <v>22 COUNTY ROUTE 52 NORTH LAWRENCE NY,12967</v>
      </c>
    </row>
    <row r="273" spans="1:10" ht="99.75" x14ac:dyDescent="0.25">
      <c r="A273" s="37" t="s">
        <v>2118</v>
      </c>
      <c r="B273" s="38" t="s">
        <v>2119</v>
      </c>
      <c r="C273" s="37" t="s">
        <v>2120</v>
      </c>
      <c r="D273" s="37" t="s">
        <v>2121</v>
      </c>
      <c r="E273" s="37" t="s">
        <v>2122</v>
      </c>
      <c r="F273" s="37" t="s">
        <v>2123</v>
      </c>
      <c r="G273" s="37" t="s">
        <v>618</v>
      </c>
      <c r="H273" s="36" t="s">
        <v>619</v>
      </c>
      <c r="I273" s="36" t="s">
        <v>665</v>
      </c>
      <c r="J273" s="37" t="str">
        <f>Table1[[#This Row],[street]]&amp;" "&amp;Table1[[#This Row],[City]]&amp;" "&amp;Table1[[#This Row],[state]]&amp;","&amp;Table1[[#This Row],[zip]]</f>
        <v>5140 AG BUSINESS PARK DRIVE WEST BATAVIA NY,14020</v>
      </c>
    </row>
    <row r="274" spans="1:10" ht="114" x14ac:dyDescent="0.25">
      <c r="A274" s="37" t="s">
        <v>2124</v>
      </c>
      <c r="B274" s="38" t="s">
        <v>2125</v>
      </c>
      <c r="C274" s="37" t="s">
        <v>2126</v>
      </c>
      <c r="D274" s="37" t="s">
        <v>2127</v>
      </c>
      <c r="E274" s="37" t="s">
        <v>2128</v>
      </c>
      <c r="F274" s="37" t="s">
        <v>2129</v>
      </c>
      <c r="G274" s="37" t="s">
        <v>283</v>
      </c>
      <c r="H274" s="36" t="s">
        <v>131</v>
      </c>
      <c r="I274" s="36" t="s">
        <v>2130</v>
      </c>
      <c r="J274" s="37" t="str">
        <f>Table1[[#This Row],[street]]&amp;" "&amp;Table1[[#This Row],[City]]&amp;" "&amp;Table1[[#This Row],[state]]&amp;","&amp;Table1[[#This Row],[zip]]</f>
        <v>7011 STEWART AND GRAY ROAD DOWNEY CA,90241</v>
      </c>
    </row>
    <row r="275" spans="1:10" ht="85.5" x14ac:dyDescent="0.25">
      <c r="A275" s="37" t="s">
        <v>2131</v>
      </c>
      <c r="B275" s="38" t="s">
        <v>2132</v>
      </c>
      <c r="C275" s="37" t="s">
        <v>2133</v>
      </c>
      <c r="D275" s="37" t="s">
        <v>2134</v>
      </c>
      <c r="E275" s="37" t="s">
        <v>2135</v>
      </c>
      <c r="F275" s="37" t="s">
        <v>2136</v>
      </c>
      <c r="G275" s="37" t="s">
        <v>283</v>
      </c>
      <c r="H275" s="36" t="s">
        <v>131</v>
      </c>
      <c r="I275" s="36" t="s">
        <v>2137</v>
      </c>
      <c r="J275" s="37" t="str">
        <f>Table1[[#This Row],[street]]&amp;" "&amp;Table1[[#This Row],[City]]&amp;" "&amp;Table1[[#This Row],[state]]&amp;","&amp;Table1[[#This Row],[zip]]</f>
        <v>5611 E IMPERIAL HWY SOUTH GATE CA,90280</v>
      </c>
    </row>
    <row r="276" spans="1:10" ht="57" x14ac:dyDescent="0.25">
      <c r="A276" s="37" t="s">
        <v>2138</v>
      </c>
      <c r="B276" s="38" t="s">
        <v>2139</v>
      </c>
      <c r="C276" s="37" t="s">
        <v>2140</v>
      </c>
      <c r="D276" s="37" t="s">
        <v>2141</v>
      </c>
      <c r="E276" s="37" t="s">
        <v>2142</v>
      </c>
      <c r="F276" s="37" t="s">
        <v>1308</v>
      </c>
      <c r="G276" s="37" t="s">
        <v>283</v>
      </c>
      <c r="H276" s="36" t="s">
        <v>131</v>
      </c>
      <c r="I276" s="36" t="s">
        <v>1483</v>
      </c>
      <c r="J276" s="37" t="str">
        <f>Table1[[#This Row],[street]]&amp;" "&amp;Table1[[#This Row],[City]]&amp;" "&amp;Table1[[#This Row],[state]]&amp;","&amp;Table1[[#This Row],[zip]]</f>
        <v>17637 E VALLEY BLVD CITY OF INDUSTRY CA,91744</v>
      </c>
    </row>
    <row r="277" spans="1:10" ht="114" x14ac:dyDescent="0.25">
      <c r="A277" s="37" t="s">
        <v>2143</v>
      </c>
      <c r="B277" s="38" t="s">
        <v>1751</v>
      </c>
      <c r="C277" s="37" t="s">
        <v>2144</v>
      </c>
      <c r="D277" s="37" t="s">
        <v>2145</v>
      </c>
      <c r="E277" s="37" t="s">
        <v>2146</v>
      </c>
      <c r="F277" s="37" t="s">
        <v>2147</v>
      </c>
      <c r="G277" s="37" t="s">
        <v>355</v>
      </c>
      <c r="H277" s="36" t="s">
        <v>356</v>
      </c>
      <c r="I277" s="36" t="s">
        <v>2148</v>
      </c>
      <c r="J277" s="37" t="str">
        <f>Table1[[#This Row],[street]]&amp;" "&amp;Table1[[#This Row],[City]]&amp;" "&amp;Table1[[#This Row],[state]]&amp;","&amp;Table1[[#This Row],[zip]]</f>
        <v>6788 STATE HWY 66 PLATTEVILLE CO,80651</v>
      </c>
    </row>
    <row r="278" spans="1:10" ht="85.5" x14ac:dyDescent="0.25">
      <c r="A278" s="37" t="s">
        <v>2149</v>
      </c>
      <c r="B278" s="38" t="s">
        <v>2150</v>
      </c>
      <c r="C278" s="37" t="s">
        <v>2151</v>
      </c>
      <c r="D278" s="37" t="s">
        <v>2152</v>
      </c>
      <c r="E278" s="37" t="s">
        <v>2153</v>
      </c>
      <c r="F278" s="37" t="s">
        <v>2154</v>
      </c>
      <c r="G278" s="37" t="s">
        <v>205</v>
      </c>
      <c r="H278" s="36" t="s">
        <v>206</v>
      </c>
      <c r="I278" s="36" t="s">
        <v>2155</v>
      </c>
      <c r="J278" s="37" t="str">
        <f>Table1[[#This Row],[street]]&amp;" "&amp;Table1[[#This Row],[City]]&amp;" "&amp;Table1[[#This Row],[state]]&amp;","&amp;Table1[[#This Row],[zip]]</f>
        <v>491 C.S.2880 TUTTLE OK,73089</v>
      </c>
    </row>
    <row r="279" spans="1:10" ht="57" x14ac:dyDescent="0.25">
      <c r="A279" s="37" t="s">
        <v>2156</v>
      </c>
      <c r="B279" s="38" t="s">
        <v>2157</v>
      </c>
      <c r="C279" s="37" t="s">
        <v>2158</v>
      </c>
      <c r="D279" s="37" t="s">
        <v>2159</v>
      </c>
      <c r="E279" s="37" t="s">
        <v>2160</v>
      </c>
      <c r="F279" s="37" t="s">
        <v>1489</v>
      </c>
      <c r="G279" s="37" t="s">
        <v>283</v>
      </c>
      <c r="H279" s="36" t="s">
        <v>131</v>
      </c>
      <c r="I279" s="36" t="s">
        <v>1490</v>
      </c>
      <c r="J279" s="37" t="str">
        <f>Table1[[#This Row],[street]]&amp;" "&amp;Table1[[#This Row],[City]]&amp;" "&amp;Table1[[#This Row],[state]]&amp;","&amp;Table1[[#This Row],[zip]]</f>
        <v>3000 COMMERCE WAY TURLOCK CA,95380</v>
      </c>
    </row>
    <row r="280" spans="1:10" ht="128.25" x14ac:dyDescent="0.25">
      <c r="A280" s="37" t="s">
        <v>2161</v>
      </c>
      <c r="B280" s="38" t="s">
        <v>2162</v>
      </c>
      <c r="C280" s="37" t="s">
        <v>2163</v>
      </c>
      <c r="D280" s="37" t="s">
        <v>2164</v>
      </c>
      <c r="E280" s="37" t="s">
        <v>2165</v>
      </c>
      <c r="F280" s="37" t="s">
        <v>2166</v>
      </c>
      <c r="G280" s="37" t="s">
        <v>248</v>
      </c>
      <c r="H280" s="36" t="s">
        <v>249</v>
      </c>
      <c r="I280" s="36" t="s">
        <v>2167</v>
      </c>
      <c r="J280" s="37" t="str">
        <f>Table1[[#This Row],[street]]&amp;" "&amp;Table1[[#This Row],[City]]&amp;" "&amp;Table1[[#This Row],[state]]&amp;","&amp;Table1[[#This Row],[zip]]</f>
        <v>4825 OLD GETTYSBURG ROAD MECHANICSBURG PA,17055</v>
      </c>
    </row>
    <row r="281" spans="1:10" ht="57" x14ac:dyDescent="0.25">
      <c r="A281" s="37" t="s">
        <v>2168</v>
      </c>
      <c r="B281" s="38" t="s">
        <v>2169</v>
      </c>
      <c r="C281" s="37" t="s">
        <v>2170</v>
      </c>
      <c r="D281" s="37" t="s">
        <v>2171</v>
      </c>
      <c r="E281" s="37" t="s">
        <v>2172</v>
      </c>
      <c r="F281" s="37" t="s">
        <v>2173</v>
      </c>
      <c r="G281" s="37" t="s">
        <v>1454</v>
      </c>
      <c r="H281" s="36" t="s">
        <v>1455</v>
      </c>
      <c r="I281" s="36" t="s">
        <v>2174</v>
      </c>
      <c r="J281" s="37" t="str">
        <f>Table1[[#This Row],[street]]&amp;" "&amp;Table1[[#This Row],[City]]&amp;" "&amp;Table1[[#This Row],[state]]&amp;","&amp;Table1[[#This Row],[zip]]</f>
        <v>1820 SOUTH INDUSTRIAL DR PORTALES NM,88130</v>
      </c>
    </row>
    <row r="282" spans="1:10" ht="71.25" x14ac:dyDescent="0.25">
      <c r="A282" s="37" t="s">
        <v>2175</v>
      </c>
      <c r="B282" s="38" t="s">
        <v>2176</v>
      </c>
      <c r="C282" s="37" t="s">
        <v>2177</v>
      </c>
      <c r="D282" s="37" t="s">
        <v>2178</v>
      </c>
      <c r="E282" s="37" t="s">
        <v>2179</v>
      </c>
      <c r="F282" s="37" t="s">
        <v>2180</v>
      </c>
      <c r="G282" s="37" t="s">
        <v>188</v>
      </c>
      <c r="H282" s="36" t="s">
        <v>189</v>
      </c>
      <c r="I282" s="36" t="s">
        <v>2181</v>
      </c>
      <c r="J282" s="37" t="str">
        <f>Table1[[#This Row],[street]]&amp;" "&amp;Table1[[#This Row],[City]]&amp;" "&amp;Table1[[#This Row],[state]]&amp;","&amp;Table1[[#This Row],[zip]]</f>
        <v>1300 WEST PETER SMITH RD FT WORTH TX,76104</v>
      </c>
    </row>
    <row r="283" spans="1:10" ht="42.75" x14ac:dyDescent="0.25">
      <c r="A283" s="37" t="s">
        <v>2182</v>
      </c>
      <c r="B283" s="38" t="s">
        <v>2183</v>
      </c>
      <c r="C283" s="37" t="s">
        <v>2184</v>
      </c>
      <c r="D283" s="37" t="s">
        <v>753</v>
      </c>
      <c r="E283" s="37" t="s">
        <v>2185</v>
      </c>
      <c r="F283" s="37" t="s">
        <v>2186</v>
      </c>
      <c r="G283" s="37" t="s">
        <v>248</v>
      </c>
      <c r="H283" s="36" t="s">
        <v>249</v>
      </c>
      <c r="I283" s="36" t="s">
        <v>2187</v>
      </c>
      <c r="J283" s="37" t="str">
        <f>Table1[[#This Row],[street]]&amp;" "&amp;Table1[[#This Row],[City]]&amp;" "&amp;Table1[[#This Row],[state]]&amp;","&amp;Table1[[#This Row],[zip]]</f>
        <v>72 MILK PLANT RD MIDDLEBURY CENTER PA,16935</v>
      </c>
    </row>
    <row r="284" spans="1:10" ht="71.25" x14ac:dyDescent="0.25">
      <c r="A284" s="37" t="s">
        <v>2188</v>
      </c>
      <c r="B284" s="38" t="s">
        <v>2189</v>
      </c>
      <c r="C284" s="37" t="s">
        <v>2190</v>
      </c>
      <c r="D284" s="37" t="s">
        <v>2191</v>
      </c>
      <c r="E284" s="37" t="s">
        <v>2192</v>
      </c>
      <c r="F284" s="37" t="s">
        <v>2193</v>
      </c>
      <c r="G284" s="37" t="s">
        <v>248</v>
      </c>
      <c r="H284" s="36" t="s">
        <v>249</v>
      </c>
      <c r="I284" s="36" t="s">
        <v>2194</v>
      </c>
      <c r="J284" s="37" t="str">
        <f>Table1[[#This Row],[street]]&amp;" "&amp;Table1[[#This Row],[City]]&amp;" "&amp;Table1[[#This Row],[state]]&amp;","&amp;Table1[[#This Row],[zip]]</f>
        <v>1000 SO SECOND STREET SUNBURY PA,17801-0471</v>
      </c>
    </row>
    <row r="285" spans="1:10" ht="85.5" x14ac:dyDescent="0.25">
      <c r="A285" s="37" t="s">
        <v>2195</v>
      </c>
      <c r="B285" s="38" t="s">
        <v>2196</v>
      </c>
      <c r="C285" s="37" t="s">
        <v>2197</v>
      </c>
      <c r="D285" s="37" t="s">
        <v>2198</v>
      </c>
      <c r="E285" s="37" t="s">
        <v>2199</v>
      </c>
      <c r="F285" s="37" t="s">
        <v>1517</v>
      </c>
      <c r="G285" s="37" t="s">
        <v>316</v>
      </c>
      <c r="H285" s="36" t="s">
        <v>317</v>
      </c>
      <c r="I285" s="36" t="s">
        <v>2200</v>
      </c>
      <c r="J285" s="37" t="str">
        <f>Table1[[#This Row],[street]]&amp;" "&amp;Table1[[#This Row],[City]]&amp;" "&amp;Table1[[#This Row],[state]]&amp;","&amp;Table1[[#This Row],[zip]]</f>
        <v>1815 W SPENCER ST APPLETON WI,54914</v>
      </c>
    </row>
    <row r="286" spans="1:10" ht="128.25" x14ac:dyDescent="0.25">
      <c r="A286" s="37" t="s">
        <v>2201</v>
      </c>
      <c r="B286" s="38" t="s">
        <v>2202</v>
      </c>
      <c r="C286" s="37" t="s">
        <v>2203</v>
      </c>
      <c r="D286" s="37" t="s">
        <v>2204</v>
      </c>
      <c r="E286" s="37" t="s">
        <v>2205</v>
      </c>
      <c r="F286" s="37" t="s">
        <v>2206</v>
      </c>
      <c r="G286" s="37" t="s">
        <v>618</v>
      </c>
      <c r="H286" s="36" t="s">
        <v>619</v>
      </c>
      <c r="I286" s="36" t="s">
        <v>2207</v>
      </c>
      <c r="J286" s="37" t="str">
        <f>Table1[[#This Row],[street]]&amp;" "&amp;Table1[[#This Row],[City]]&amp;" "&amp;Table1[[#This Row],[state]]&amp;","&amp;Table1[[#This Row],[zip]]</f>
        <v>261 DELAWARE STREET WALTON NY,13856</v>
      </c>
    </row>
    <row r="287" spans="1:10" ht="99.75" x14ac:dyDescent="0.25">
      <c r="A287" s="37" t="s">
        <v>2208</v>
      </c>
      <c r="B287" s="38" t="s">
        <v>2209</v>
      </c>
      <c r="C287" s="37" t="s">
        <v>2210</v>
      </c>
      <c r="D287" s="37" t="s">
        <v>2211</v>
      </c>
      <c r="E287" s="37" t="s">
        <v>2212</v>
      </c>
      <c r="F287" s="37" t="s">
        <v>2213</v>
      </c>
      <c r="G287" s="37" t="s">
        <v>618</v>
      </c>
      <c r="H287" s="36" t="s">
        <v>619</v>
      </c>
      <c r="I287" s="36" t="s">
        <v>2214</v>
      </c>
      <c r="J287" s="37" t="str">
        <f>Table1[[#This Row],[street]]&amp;" "&amp;Table1[[#This Row],[City]]&amp;" "&amp;Table1[[#This Row],[state]]&amp;","&amp;Table1[[#This Row],[zip]]</f>
        <v>7388 UTICA BLVD LOWVILLE NY,13367</v>
      </c>
    </row>
    <row r="288" spans="1:10" ht="71.25" x14ac:dyDescent="0.25">
      <c r="A288" s="37" t="s">
        <v>2215</v>
      </c>
      <c r="B288" s="38" t="s">
        <v>2216</v>
      </c>
      <c r="C288" s="37" t="s">
        <v>2217</v>
      </c>
      <c r="D288" s="37" t="s">
        <v>2218</v>
      </c>
      <c r="E288" s="37" t="s">
        <v>2219</v>
      </c>
      <c r="F288" s="37" t="s">
        <v>487</v>
      </c>
      <c r="G288" s="37" t="s">
        <v>392</v>
      </c>
      <c r="H288" s="36" t="s">
        <v>393</v>
      </c>
      <c r="I288" s="36" t="s">
        <v>2220</v>
      </c>
      <c r="J288" s="37" t="str">
        <f>Table1[[#This Row],[street]]&amp;" "&amp;Table1[[#This Row],[City]]&amp;" "&amp;Table1[[#This Row],[state]]&amp;","&amp;Table1[[#This Row],[zip]]</f>
        <v>160 HOOD WAY WINCHESTER VA,22602</v>
      </c>
    </row>
    <row r="289" spans="1:10" ht="85.5" x14ac:dyDescent="0.25">
      <c r="A289" s="37" t="s">
        <v>2221</v>
      </c>
      <c r="B289" s="38" t="s">
        <v>2222</v>
      </c>
      <c r="C289" s="37" t="s">
        <v>2223</v>
      </c>
      <c r="D289" s="37" t="s">
        <v>2224</v>
      </c>
      <c r="E289" s="37" t="s">
        <v>2225</v>
      </c>
      <c r="F289" s="37" t="s">
        <v>2226</v>
      </c>
      <c r="G289" s="37" t="s">
        <v>1142</v>
      </c>
      <c r="H289" s="36" t="s">
        <v>1143</v>
      </c>
      <c r="I289" s="36" t="s">
        <v>2227</v>
      </c>
      <c r="J289" s="37" t="str">
        <f>Table1[[#This Row],[street]]&amp;" "&amp;Table1[[#This Row],[City]]&amp;" "&amp;Table1[[#This Row],[state]]&amp;","&amp;Table1[[#This Row],[zip]]</f>
        <v>800 RESEARCH DRIVE WILMINGTON MA,01887</v>
      </c>
    </row>
    <row r="290" spans="1:10" ht="185.25" x14ac:dyDescent="0.25">
      <c r="A290" s="37" t="s">
        <v>2228</v>
      </c>
      <c r="B290" s="38" t="s">
        <v>2229</v>
      </c>
      <c r="C290" s="37" t="s">
        <v>2230</v>
      </c>
      <c r="D290" s="37" t="s">
        <v>2231</v>
      </c>
      <c r="E290" s="37" t="s">
        <v>2232</v>
      </c>
      <c r="F290" s="37" t="s">
        <v>2233</v>
      </c>
      <c r="G290" s="37" t="s">
        <v>618</v>
      </c>
      <c r="H290" s="36" t="s">
        <v>619</v>
      </c>
      <c r="I290" s="36" t="s">
        <v>2234</v>
      </c>
      <c r="J290" s="37" t="str">
        <f>Table1[[#This Row],[street]]&amp;" "&amp;Table1[[#This Row],[City]]&amp;" "&amp;Table1[[#This Row],[state]]&amp;","&amp;Table1[[#This Row],[zip]]</f>
        <v>252 GENESSEE STREET ONEIDA NY,13421</v>
      </c>
    </row>
    <row r="291" spans="1:10" ht="71.25" x14ac:dyDescent="0.25">
      <c r="A291" s="37" t="s">
        <v>2235</v>
      </c>
      <c r="B291" s="38" t="s">
        <v>2236</v>
      </c>
      <c r="C291" s="37" t="s">
        <v>2237</v>
      </c>
      <c r="D291" s="37" t="s">
        <v>2238</v>
      </c>
      <c r="E291" s="37" t="s">
        <v>2239</v>
      </c>
      <c r="F291" s="37" t="s">
        <v>2240</v>
      </c>
      <c r="G291" s="37" t="s">
        <v>618</v>
      </c>
      <c r="H291" s="36" t="s">
        <v>619</v>
      </c>
      <c r="I291" s="36" t="s">
        <v>2241</v>
      </c>
      <c r="J291" s="37" t="str">
        <f>Table1[[#This Row],[street]]&amp;" "&amp;Table1[[#This Row],[City]]&amp;" "&amp;Table1[[#This Row],[state]]&amp;","&amp;Table1[[#This Row],[zip]]</f>
        <v>25 HURLBUT STREET ARKPORT NY,14807</v>
      </c>
    </row>
    <row r="292" spans="1:10" ht="57" x14ac:dyDescent="0.25">
      <c r="A292" s="37" t="s">
        <v>2242</v>
      </c>
      <c r="B292" s="38" t="s">
        <v>2243</v>
      </c>
      <c r="C292" s="37" t="s">
        <v>2244</v>
      </c>
      <c r="D292" s="37" t="s">
        <v>753</v>
      </c>
      <c r="E292" s="37" t="s">
        <v>2245</v>
      </c>
      <c r="F292" s="37" t="s">
        <v>2246</v>
      </c>
      <c r="G292" s="37" t="s">
        <v>813</v>
      </c>
      <c r="H292" s="36" t="s">
        <v>814</v>
      </c>
      <c r="I292" s="36" t="s">
        <v>2247</v>
      </c>
      <c r="J292" s="37" t="str">
        <f>Table1[[#This Row],[street]]&amp;" "&amp;Table1[[#This Row],[City]]&amp;" "&amp;Table1[[#This Row],[state]]&amp;","&amp;Table1[[#This Row],[zip]]</f>
        <v>1250 EAST STREET SUFFIELD CT,06078</v>
      </c>
    </row>
    <row r="293" spans="1:10" ht="42.75" x14ac:dyDescent="0.25">
      <c r="A293" s="37" t="s">
        <v>2248</v>
      </c>
      <c r="B293" s="38" t="s">
        <v>2249</v>
      </c>
      <c r="C293" s="37" t="s">
        <v>2250</v>
      </c>
      <c r="D293" s="37" t="s">
        <v>2251</v>
      </c>
      <c r="E293" s="37" t="s">
        <v>2252</v>
      </c>
      <c r="F293" s="37" t="s">
        <v>2253</v>
      </c>
      <c r="G293" s="37" t="s">
        <v>1669</v>
      </c>
      <c r="H293" s="36" t="s">
        <v>1670</v>
      </c>
      <c r="I293" s="36" t="s">
        <v>2254</v>
      </c>
      <c r="J293" s="37" t="str">
        <f>Table1[[#This Row],[street]]&amp;" "&amp;Table1[[#This Row],[City]]&amp;" "&amp;Table1[[#This Row],[state]]&amp;","&amp;Table1[[#This Row],[zip]]</f>
        <v>330 NORTH STATE STREET CONCORD NH,03301</v>
      </c>
    </row>
    <row r="294" spans="1:10" ht="71.25" x14ac:dyDescent="0.25">
      <c r="A294" s="37" t="s">
        <v>2255</v>
      </c>
      <c r="B294" s="38" t="s">
        <v>2256</v>
      </c>
      <c r="C294" s="37" t="s">
        <v>2257</v>
      </c>
      <c r="D294" s="37" t="s">
        <v>2258</v>
      </c>
      <c r="E294" s="37" t="s">
        <v>2259</v>
      </c>
      <c r="F294" s="37" t="s">
        <v>478</v>
      </c>
      <c r="G294" s="37" t="s">
        <v>479</v>
      </c>
      <c r="H294" s="36" t="s">
        <v>480</v>
      </c>
      <c r="I294" s="36" t="s">
        <v>2260</v>
      </c>
      <c r="J294" s="37" t="str">
        <f>Table1[[#This Row],[street]]&amp;" "&amp;Table1[[#This Row],[City]]&amp;" "&amp;Table1[[#This Row],[state]]&amp;","&amp;Table1[[#This Row],[zip]]</f>
        <v>349 PARK AVENUE PORTLAND ME,04102</v>
      </c>
    </row>
    <row r="295" spans="1:10" ht="71.25" x14ac:dyDescent="0.25">
      <c r="A295" s="37" t="s">
        <v>2261</v>
      </c>
      <c r="B295" s="38" t="s">
        <v>2262</v>
      </c>
      <c r="C295" s="37" t="s">
        <v>2263</v>
      </c>
      <c r="D295" s="37" t="s">
        <v>2264</v>
      </c>
      <c r="E295" s="37" t="s">
        <v>2265</v>
      </c>
      <c r="F295" s="37" t="s">
        <v>2266</v>
      </c>
      <c r="G295" s="37" t="s">
        <v>618</v>
      </c>
      <c r="H295" s="36" t="s">
        <v>619</v>
      </c>
      <c r="I295" s="36" t="s">
        <v>2267</v>
      </c>
      <c r="J295" s="37" t="str">
        <f>Table1[[#This Row],[street]]&amp;" "&amp;Table1[[#This Row],[City]]&amp;" "&amp;Table1[[#This Row],[state]]&amp;","&amp;Table1[[#This Row],[zip]]</f>
        <v>19 WARD STREET VERNON NY,13476</v>
      </c>
    </row>
    <row r="296" spans="1:10" ht="85.5" x14ac:dyDescent="0.25">
      <c r="A296" s="37" t="s">
        <v>2268</v>
      </c>
      <c r="B296" s="38" t="s">
        <v>2269</v>
      </c>
      <c r="C296" s="37" t="s">
        <v>2270</v>
      </c>
      <c r="D296" s="37" t="s">
        <v>2271</v>
      </c>
      <c r="E296" s="37" t="s">
        <v>2272</v>
      </c>
      <c r="F296" s="37" t="s">
        <v>2273</v>
      </c>
      <c r="G296" s="37" t="s">
        <v>179</v>
      </c>
      <c r="H296" s="36" t="s">
        <v>180</v>
      </c>
      <c r="I296" s="36" t="s">
        <v>2274</v>
      </c>
      <c r="J296" s="37" t="str">
        <f>Table1[[#This Row],[street]]&amp;" "&amp;Table1[[#This Row],[City]]&amp;" "&amp;Table1[[#This Row],[state]]&amp;","&amp;Table1[[#This Row],[zip]]</f>
        <v>9000 PLYMOUTH AVENUE N GOLDEN VALLEY MN,55427</v>
      </c>
    </row>
    <row r="297" spans="1:10" ht="57" x14ac:dyDescent="0.25">
      <c r="A297" s="37" t="s">
        <v>2275</v>
      </c>
      <c r="B297" s="38" t="s">
        <v>2276</v>
      </c>
      <c r="C297" s="37" t="s">
        <v>2277</v>
      </c>
      <c r="D297" s="37" t="s">
        <v>2278</v>
      </c>
      <c r="E297" s="37" t="s">
        <v>2279</v>
      </c>
      <c r="F297" s="37" t="s">
        <v>2280</v>
      </c>
      <c r="G297" s="37" t="s">
        <v>998</v>
      </c>
      <c r="H297" s="36" t="s">
        <v>999</v>
      </c>
      <c r="I297" s="36" t="s">
        <v>2281</v>
      </c>
      <c r="J297" s="37" t="str">
        <f>Table1[[#This Row],[street]]&amp;" "&amp;Table1[[#This Row],[City]]&amp;" "&amp;Table1[[#This Row],[state]]&amp;","&amp;Table1[[#This Row],[zip]]</f>
        <v>806 MADISON AVE ATHENS TN,37303</v>
      </c>
    </row>
    <row r="298" spans="1:10" ht="114" x14ac:dyDescent="0.25">
      <c r="A298" s="37" t="s">
        <v>2282</v>
      </c>
      <c r="B298" s="38" t="s">
        <v>2283</v>
      </c>
      <c r="C298" s="37" t="s">
        <v>2284</v>
      </c>
      <c r="D298" s="37" t="s">
        <v>2285</v>
      </c>
      <c r="E298" s="37" t="s">
        <v>2286</v>
      </c>
      <c r="F298" s="37" t="s">
        <v>2287</v>
      </c>
      <c r="G298" s="37" t="s">
        <v>727</v>
      </c>
      <c r="H298" s="36" t="s">
        <v>728</v>
      </c>
      <c r="I298" s="36" t="s">
        <v>2288</v>
      </c>
      <c r="J298" s="37" t="str">
        <f>Table1[[#This Row],[street]]&amp;" "&amp;Table1[[#This Row],[City]]&amp;" "&amp;Table1[[#This Row],[state]]&amp;","&amp;Table1[[#This Row],[zip]]</f>
        <v>Fairlife LLC COOPERSVILLE MI,49404</v>
      </c>
    </row>
    <row r="299" spans="1:10" ht="99.75" x14ac:dyDescent="0.25">
      <c r="A299" s="37" t="s">
        <v>2289</v>
      </c>
      <c r="B299" s="38" t="s">
        <v>2290</v>
      </c>
      <c r="C299" s="37" t="s">
        <v>2291</v>
      </c>
      <c r="D299" s="37" t="s">
        <v>2292</v>
      </c>
      <c r="E299" s="37" t="s">
        <v>2293</v>
      </c>
      <c r="F299" s="37" t="s">
        <v>2294</v>
      </c>
      <c r="G299" s="37" t="s">
        <v>1293</v>
      </c>
      <c r="H299" s="36" t="s">
        <v>1294</v>
      </c>
      <c r="I299" s="36" t="s">
        <v>2295</v>
      </c>
      <c r="J299" s="37" t="str">
        <f>Table1[[#This Row],[street]]&amp;" "&amp;Table1[[#This Row],[City]]&amp;" "&amp;Table1[[#This Row],[state]]&amp;","&amp;Table1[[#This Row],[zip]]</f>
        <v>66 Pauls Road BRATTLEBORO VT,05301</v>
      </c>
    </row>
    <row r="300" spans="1:10" ht="57" x14ac:dyDescent="0.25">
      <c r="A300" s="37" t="s">
        <v>2296</v>
      </c>
      <c r="B300" s="38" t="s">
        <v>2297</v>
      </c>
      <c r="C300" s="37" t="s">
        <v>2298</v>
      </c>
      <c r="D300" s="37" t="s">
        <v>2299</v>
      </c>
      <c r="E300" s="37" t="s">
        <v>2300</v>
      </c>
      <c r="F300" s="37" t="s">
        <v>997</v>
      </c>
      <c r="G300" s="37" t="s">
        <v>998</v>
      </c>
      <c r="H300" s="36" t="s">
        <v>999</v>
      </c>
      <c r="I300" s="36" t="s">
        <v>2301</v>
      </c>
      <c r="J300" s="37" t="str">
        <f>Table1[[#This Row],[street]]&amp;" "&amp;Table1[[#This Row],[City]]&amp;" "&amp;Table1[[#This Row],[state]]&amp;","&amp;Table1[[#This Row],[zip]]</f>
        <v>1100 NEW SALEM HIGHWAY MURFREESBORO TN,37129</v>
      </c>
    </row>
    <row r="301" spans="1:10" ht="57" x14ac:dyDescent="0.25">
      <c r="A301" s="37" t="s">
        <v>2302</v>
      </c>
      <c r="B301" s="38" t="s">
        <v>2303</v>
      </c>
      <c r="C301" s="37" t="s">
        <v>2304</v>
      </c>
      <c r="D301" s="37" t="s">
        <v>2305</v>
      </c>
      <c r="E301" s="37" t="s">
        <v>2306</v>
      </c>
      <c r="F301" s="37" t="s">
        <v>2307</v>
      </c>
      <c r="G301" s="37" t="s">
        <v>248</v>
      </c>
      <c r="H301" s="36" t="s">
        <v>249</v>
      </c>
      <c r="I301" s="36" t="s">
        <v>2308</v>
      </c>
      <c r="J301" s="37" t="str">
        <f>Table1[[#This Row],[street]]&amp;" "&amp;Table1[[#This Row],[City]]&amp;" "&amp;Table1[[#This Row],[state]]&amp;","&amp;Table1[[#This Row],[zip]]</f>
        <v>208 E DYKEMAN ROAD SHIPPENSBURG PA,17257</v>
      </c>
    </row>
    <row r="302" spans="1:10" ht="57" x14ac:dyDescent="0.25">
      <c r="A302" s="37" t="s">
        <v>2309</v>
      </c>
      <c r="B302" s="38" t="s">
        <v>2310</v>
      </c>
      <c r="C302" s="37" t="s">
        <v>2311</v>
      </c>
      <c r="D302" s="37" t="s">
        <v>2312</v>
      </c>
      <c r="E302" s="37" t="s">
        <v>2313</v>
      </c>
      <c r="F302" s="37" t="s">
        <v>2314</v>
      </c>
      <c r="G302" s="37" t="s">
        <v>1454</v>
      </c>
      <c r="H302" s="36" t="s">
        <v>1455</v>
      </c>
      <c r="I302" s="36" t="s">
        <v>2315</v>
      </c>
      <c r="J302" s="37" t="str">
        <f>Table1[[#This Row],[street]]&amp;" "&amp;Table1[[#This Row],[City]]&amp;" "&amp;Table1[[#This Row],[state]]&amp;","&amp;Table1[[#This Row],[zip]]</f>
        <v>Front Office Buildig - 355 S CRAWFORD BLVD LAS CRUCES NM,88007</v>
      </c>
    </row>
    <row r="303" spans="1:10" ht="85.5" x14ac:dyDescent="0.25">
      <c r="A303" s="37" t="s">
        <v>2316</v>
      </c>
      <c r="B303" s="38" t="s">
        <v>2317</v>
      </c>
      <c r="C303" s="37" t="s">
        <v>2318</v>
      </c>
      <c r="D303" s="37" t="s">
        <v>2319</v>
      </c>
      <c r="E303" s="37" t="s">
        <v>2320</v>
      </c>
      <c r="F303" s="37" t="s">
        <v>2321</v>
      </c>
      <c r="G303" s="37" t="s">
        <v>214</v>
      </c>
      <c r="H303" s="36" t="s">
        <v>215</v>
      </c>
      <c r="I303" s="36" t="s">
        <v>2322</v>
      </c>
      <c r="J303" s="37" t="str">
        <f>Table1[[#This Row],[street]]&amp;" "&amp;Table1[[#This Row],[City]]&amp;" "&amp;Table1[[#This Row],[state]]&amp;","&amp;Table1[[#This Row],[zip]]</f>
        <v>295 SOUTH ASH ST BLACKFOOT ID,83221</v>
      </c>
    </row>
    <row r="304" spans="1:10" ht="42.75" x14ac:dyDescent="0.25">
      <c r="A304" s="37" t="s">
        <v>2323</v>
      </c>
      <c r="B304" s="38" t="s">
        <v>2324</v>
      </c>
      <c r="C304" s="37" t="s">
        <v>2325</v>
      </c>
      <c r="D304" s="37" t="s">
        <v>2326</v>
      </c>
      <c r="E304" s="37" t="s">
        <v>2327</v>
      </c>
      <c r="F304" s="37" t="s">
        <v>2328</v>
      </c>
      <c r="G304" s="37" t="s">
        <v>618</v>
      </c>
      <c r="H304" s="36" t="s">
        <v>619</v>
      </c>
      <c r="I304" s="36" t="s">
        <v>2329</v>
      </c>
      <c r="J304" s="37" t="str">
        <f>Table1[[#This Row],[street]]&amp;" "&amp;Table1[[#This Row],[City]]&amp;" "&amp;Table1[[#This Row],[state]]&amp;","&amp;Table1[[#This Row],[zip]]</f>
        <v>240 Oneida Street Syracuse NY,13202</v>
      </c>
    </row>
    <row r="305" spans="1:10" ht="42.75" x14ac:dyDescent="0.25">
      <c r="A305" s="37" t="s">
        <v>2330</v>
      </c>
      <c r="B305" s="38" t="s">
        <v>2331</v>
      </c>
      <c r="C305" s="37" t="s">
        <v>2332</v>
      </c>
      <c r="D305" s="37"/>
      <c r="E305" s="37" t="s">
        <v>2333</v>
      </c>
      <c r="F305" s="37" t="s">
        <v>2334</v>
      </c>
      <c r="G305" s="37" t="s">
        <v>392</v>
      </c>
      <c r="H305" s="36" t="s">
        <v>393</v>
      </c>
      <c r="I305" s="36" t="s">
        <v>2335</v>
      </c>
      <c r="J305" s="37" t="str">
        <f>Table1[[#This Row],[street]]&amp;" "&amp;Table1[[#This Row],[City]]&amp;" "&amp;Table1[[#This Row],[state]]&amp;","&amp;Table1[[#This Row],[zip]]</f>
        <v>412 E KING ST STRASBURG VA,22657</v>
      </c>
    </row>
    <row r="306" spans="1:10" ht="85.5" x14ac:dyDescent="0.25">
      <c r="A306" s="37" t="s">
        <v>2336</v>
      </c>
      <c r="B306" s="38" t="s">
        <v>2337</v>
      </c>
      <c r="C306" s="37" t="s">
        <v>2338</v>
      </c>
      <c r="D306" s="37" t="s">
        <v>2339</v>
      </c>
      <c r="E306" s="37" t="s">
        <v>2340</v>
      </c>
      <c r="F306" s="37" t="s">
        <v>2341</v>
      </c>
      <c r="G306" s="37" t="s">
        <v>488</v>
      </c>
      <c r="H306" s="36" t="s">
        <v>489</v>
      </c>
      <c r="I306" s="36" t="s">
        <v>2342</v>
      </c>
      <c r="J306" s="37" t="str">
        <f>Table1[[#This Row],[street]]&amp;" "&amp;Table1[[#This Row],[City]]&amp;" "&amp;Table1[[#This Row],[state]]&amp;","&amp;Table1[[#This Row],[zip]]</f>
        <v>150 ST-PAUL, CP 30 ST-ALBERT  ON,K0A 3C0</v>
      </c>
    </row>
    <row r="307" spans="1:10" ht="71.25" x14ac:dyDescent="0.25">
      <c r="A307" s="37" t="s">
        <v>2343</v>
      </c>
      <c r="B307" s="38" t="s">
        <v>2344</v>
      </c>
      <c r="C307" s="37" t="s">
        <v>2345</v>
      </c>
      <c r="D307" s="37" t="s">
        <v>2346</v>
      </c>
      <c r="E307" s="37" t="s">
        <v>2347</v>
      </c>
      <c r="F307" s="37" t="s">
        <v>575</v>
      </c>
      <c r="G307" s="37" t="s">
        <v>283</v>
      </c>
      <c r="H307" s="36" t="s">
        <v>131</v>
      </c>
      <c r="I307" s="36" t="s">
        <v>576</v>
      </c>
      <c r="J307" s="37" t="str">
        <f>Table1[[#This Row],[street]]&amp;" "&amp;Table1[[#This Row],[City]]&amp;" "&amp;Table1[[#This Row],[state]]&amp;","&amp;Table1[[#This Row],[zip]]</f>
        <v>605 NORTH J STREET TULARE CA,93274</v>
      </c>
    </row>
    <row r="308" spans="1:10" ht="42.75" x14ac:dyDescent="0.25">
      <c r="A308" s="37" t="s">
        <v>2348</v>
      </c>
      <c r="B308" s="38" t="s">
        <v>2349</v>
      </c>
      <c r="C308" s="37" t="s">
        <v>2350</v>
      </c>
      <c r="D308" s="37" t="s">
        <v>2351</v>
      </c>
      <c r="E308" s="37" t="s">
        <v>2352</v>
      </c>
      <c r="F308" s="37" t="s">
        <v>2353</v>
      </c>
      <c r="G308" s="37" t="s">
        <v>316</v>
      </c>
      <c r="H308" s="36" t="s">
        <v>317</v>
      </c>
      <c r="I308" s="36" t="s">
        <v>2354</v>
      </c>
      <c r="J308" s="37" t="str">
        <f>Table1[[#This Row],[street]]&amp;" "&amp;Table1[[#This Row],[City]]&amp;" "&amp;Table1[[#This Row],[state]]&amp;","&amp;Table1[[#This Row],[zip]]</f>
        <v>317 ROSERA STREET LENA WI,54139</v>
      </c>
    </row>
    <row r="309" spans="1:10" ht="71.25" x14ac:dyDescent="0.25">
      <c r="A309" s="37" t="s">
        <v>2355</v>
      </c>
      <c r="B309" s="38" t="s">
        <v>2356</v>
      </c>
      <c r="C309" s="37" t="s">
        <v>2357</v>
      </c>
      <c r="D309" s="37" t="s">
        <v>2358</v>
      </c>
      <c r="E309" s="37" t="s">
        <v>2359</v>
      </c>
      <c r="F309" s="37" t="s">
        <v>2360</v>
      </c>
      <c r="G309" s="37" t="s">
        <v>283</v>
      </c>
      <c r="H309" s="36" t="s">
        <v>131</v>
      </c>
      <c r="I309" s="36" t="s">
        <v>2361</v>
      </c>
      <c r="J309" s="37" t="str">
        <f>Table1[[#This Row],[street]]&amp;" "&amp;Table1[[#This Row],[City]]&amp;" "&amp;Table1[[#This Row],[state]]&amp;","&amp;Table1[[#This Row],[zip]]</f>
        <v>299 FIFTH AVE GUSTINE CA,95322</v>
      </c>
    </row>
    <row r="310" spans="1:10" ht="171" x14ac:dyDescent="0.25">
      <c r="A310" s="37" t="s">
        <v>2362</v>
      </c>
      <c r="B310" s="38" t="s">
        <v>2363</v>
      </c>
      <c r="C310" s="37" t="s">
        <v>2364</v>
      </c>
      <c r="D310" s="37" t="s">
        <v>2365</v>
      </c>
      <c r="E310" s="37" t="s">
        <v>2366</v>
      </c>
      <c r="F310" s="37" t="s">
        <v>2367</v>
      </c>
      <c r="G310" s="37" t="s">
        <v>316</v>
      </c>
      <c r="H310" s="36" t="s">
        <v>317</v>
      </c>
      <c r="I310" s="36" t="s">
        <v>2368</v>
      </c>
      <c r="J310" s="37" t="str">
        <f>Table1[[#This Row],[street]]&amp;" "&amp;Table1[[#This Row],[City]]&amp;" "&amp;Table1[[#This Row],[state]]&amp;","&amp;Table1[[#This Row],[zip]]</f>
        <v>203 SOUTH MAIN STREET CHASEBURG WI,54621</v>
      </c>
    </row>
    <row r="311" spans="1:10" ht="57" x14ac:dyDescent="0.25">
      <c r="A311" s="37" t="s">
        <v>2369</v>
      </c>
      <c r="B311" s="38" t="s">
        <v>2370</v>
      </c>
      <c r="C311" s="37" t="s">
        <v>2371</v>
      </c>
      <c r="D311" s="37" t="s">
        <v>2372</v>
      </c>
      <c r="E311" s="37" t="s">
        <v>2373</v>
      </c>
      <c r="F311" s="37" t="s">
        <v>2374</v>
      </c>
      <c r="G311" s="37" t="s">
        <v>316</v>
      </c>
      <c r="H311" s="36" t="s">
        <v>317</v>
      </c>
      <c r="I311" s="36" t="s">
        <v>2021</v>
      </c>
      <c r="J311" s="37" t="str">
        <f>Table1[[#This Row],[street]]&amp;" "&amp;Table1[[#This Row],[City]]&amp;" "&amp;Table1[[#This Row],[state]]&amp;","&amp;Table1[[#This Row],[zip]]</f>
        <v>110 MINER WAY  BLDG 5 SHULLSBURG WI,53586</v>
      </c>
    </row>
    <row r="312" spans="1:10" ht="57" x14ac:dyDescent="0.25">
      <c r="A312" s="37" t="s">
        <v>2375</v>
      </c>
      <c r="B312" s="38" t="s">
        <v>2376</v>
      </c>
      <c r="C312" s="37" t="s">
        <v>2377</v>
      </c>
      <c r="D312" s="37" t="s">
        <v>2378</v>
      </c>
      <c r="E312" s="37" t="s">
        <v>2379</v>
      </c>
      <c r="F312" s="37" t="s">
        <v>742</v>
      </c>
      <c r="G312" s="37" t="s">
        <v>214</v>
      </c>
      <c r="H312" s="36" t="s">
        <v>215</v>
      </c>
      <c r="I312" s="36" t="s">
        <v>743</v>
      </c>
      <c r="J312" s="37" t="str">
        <f>Table1[[#This Row],[street]]&amp;" "&amp;Table1[[#This Row],[City]]&amp;" "&amp;Table1[[#This Row],[state]]&amp;","&amp;Table1[[#This Row],[zip]]</f>
        <v>1756 S BUCHANAN JEROME ID,83338</v>
      </c>
    </row>
    <row r="313" spans="1:10" ht="57" x14ac:dyDescent="0.25">
      <c r="A313" s="37" t="s">
        <v>2380</v>
      </c>
      <c r="B313" s="38" t="s">
        <v>2381</v>
      </c>
      <c r="C313" s="37" t="s">
        <v>2382</v>
      </c>
      <c r="D313" s="37" t="s">
        <v>2383</v>
      </c>
      <c r="E313" s="37" t="s">
        <v>2384</v>
      </c>
      <c r="F313" s="37" t="s">
        <v>2385</v>
      </c>
      <c r="G313" s="37" t="s">
        <v>196</v>
      </c>
      <c r="H313" s="36" t="s">
        <v>197</v>
      </c>
      <c r="I313" s="36" t="s">
        <v>2386</v>
      </c>
      <c r="J313" s="37" t="str">
        <f>Table1[[#This Row],[street]]&amp;" "&amp;Table1[[#This Row],[City]]&amp;" "&amp;Table1[[#This Row],[state]]&amp;","&amp;Table1[[#This Row],[zip]]</f>
        <v>1611 - 6TH AVE SE DECATUR AL,35601</v>
      </c>
    </row>
    <row r="314" spans="1:10" ht="42.75" x14ac:dyDescent="0.25">
      <c r="A314" s="37" t="s">
        <v>2387</v>
      </c>
      <c r="B314" s="38" t="s">
        <v>2388</v>
      </c>
      <c r="C314" s="37" t="s">
        <v>2389</v>
      </c>
      <c r="D314" s="37" t="s">
        <v>2390</v>
      </c>
      <c r="E314" s="37" t="s">
        <v>2391</v>
      </c>
      <c r="F314" s="37" t="s">
        <v>2392</v>
      </c>
      <c r="G314" s="37" t="s">
        <v>452</v>
      </c>
      <c r="H314" s="36" t="s">
        <v>453</v>
      </c>
      <c r="I314" s="36" t="s">
        <v>2393</v>
      </c>
      <c r="J314" s="37" t="str">
        <f>Table1[[#This Row],[street]]&amp;" "&amp;Table1[[#This Row],[City]]&amp;" "&amp;Table1[[#This Row],[state]]&amp;","&amp;Table1[[#This Row],[zip]]</f>
        <v>1805 SOUTH CLUB DRIVE LANDOVER MD,20785</v>
      </c>
    </row>
    <row r="315" spans="1:10" ht="57" x14ac:dyDescent="0.25">
      <c r="A315" s="37" t="s">
        <v>2394</v>
      </c>
      <c r="B315" s="38" t="s">
        <v>2395</v>
      </c>
      <c r="C315" s="37" t="s">
        <v>2396</v>
      </c>
      <c r="D315" s="37" t="s">
        <v>2397</v>
      </c>
      <c r="E315" s="37" t="s">
        <v>2398</v>
      </c>
      <c r="F315" s="37" t="s">
        <v>2399</v>
      </c>
      <c r="G315" s="37" t="s">
        <v>248</v>
      </c>
      <c r="H315" s="36" t="s">
        <v>249</v>
      </c>
      <c r="I315" s="36" t="s">
        <v>2400</v>
      </c>
      <c r="J315" s="37" t="str">
        <f>Table1[[#This Row],[street]]&amp;" "&amp;Table1[[#This Row],[City]]&amp;" "&amp;Table1[[#This Row],[state]]&amp;","&amp;Table1[[#This Row],[zip]]</f>
        <v>1033 OLD WEST CHOCOLATE AVE HERSHEY PA,17033</v>
      </c>
    </row>
    <row r="316" spans="1:10" ht="57" x14ac:dyDescent="0.25">
      <c r="A316" s="37" t="s">
        <v>2401</v>
      </c>
      <c r="B316" s="38" t="s">
        <v>2402</v>
      </c>
      <c r="C316" s="37" t="s">
        <v>2403</v>
      </c>
      <c r="D316" s="37" t="s">
        <v>2404</v>
      </c>
      <c r="E316" s="37" t="s">
        <v>2405</v>
      </c>
      <c r="F316" s="37" t="s">
        <v>2406</v>
      </c>
      <c r="G316" s="37" t="s">
        <v>179</v>
      </c>
      <c r="H316" s="36" t="s">
        <v>180</v>
      </c>
      <c r="I316" s="36" t="s">
        <v>2407</v>
      </c>
      <c r="J316" s="37" t="str">
        <f>Table1[[#This Row],[street]]&amp;" "&amp;Table1[[#This Row],[City]]&amp;" "&amp;Table1[[#This Row],[state]]&amp;","&amp;Table1[[#This Row],[zip]]</f>
        <v>4041 HWY 61 WHITE BEAR LAKE MN,55110</v>
      </c>
    </row>
    <row r="317" spans="1:10" ht="42.75" x14ac:dyDescent="0.25">
      <c r="A317" s="37" t="s">
        <v>2408</v>
      </c>
      <c r="B317" s="38" t="s">
        <v>2409</v>
      </c>
      <c r="C317" s="37" t="s">
        <v>2410</v>
      </c>
      <c r="D317" s="37" t="s">
        <v>2411</v>
      </c>
      <c r="E317" s="37" t="s">
        <v>2412</v>
      </c>
      <c r="F317" s="37" t="s">
        <v>2413</v>
      </c>
      <c r="G317" s="37" t="s">
        <v>998</v>
      </c>
      <c r="H317" s="36" t="s">
        <v>999</v>
      </c>
      <c r="I317" s="36" t="s">
        <v>2414</v>
      </c>
      <c r="J317" s="37" t="str">
        <f>Table1[[#This Row],[street]]&amp;" "&amp;Table1[[#This Row],[City]]&amp;" "&amp;Table1[[#This Row],[state]]&amp;","&amp;Table1[[#This Row],[zip]]</f>
        <v>830 CORRIDOR PARK KNOXVILLE TN,37932</v>
      </c>
    </row>
    <row r="318" spans="1:10" ht="57" x14ac:dyDescent="0.25">
      <c r="A318" s="37" t="s">
        <v>2415</v>
      </c>
      <c r="B318" s="38" t="s">
        <v>2416</v>
      </c>
      <c r="C318" s="37" t="s">
        <v>2417</v>
      </c>
      <c r="D318" s="37" t="s">
        <v>2418</v>
      </c>
      <c r="E318" s="37" t="s">
        <v>2419</v>
      </c>
      <c r="F318" s="37" t="s">
        <v>2420</v>
      </c>
      <c r="G318" s="37" t="s">
        <v>1454</v>
      </c>
      <c r="H318" s="36" t="s">
        <v>1455</v>
      </c>
      <c r="I318" s="36" t="s">
        <v>2421</v>
      </c>
      <c r="J318" s="37" t="str">
        <f>Table1[[#This Row],[street]]&amp;" "&amp;Table1[[#This Row],[City]]&amp;" "&amp;Table1[[#This Row],[state]]&amp;","&amp;Table1[[#This Row],[zip]]</f>
        <v>1911 2ND ST NW ALBUQUERQUE NM,87102</v>
      </c>
    </row>
    <row r="319" spans="1:10" ht="57" x14ac:dyDescent="0.25">
      <c r="A319" s="37" t="s">
        <v>2422</v>
      </c>
      <c r="B319" s="38" t="s">
        <v>2423</v>
      </c>
      <c r="C319" s="37" t="s">
        <v>2424</v>
      </c>
      <c r="D319" s="37" t="s">
        <v>2425</v>
      </c>
      <c r="E319" s="37" t="s">
        <v>2426</v>
      </c>
      <c r="F319" s="37" t="s">
        <v>2427</v>
      </c>
      <c r="G319" s="37" t="s">
        <v>618</v>
      </c>
      <c r="H319" s="36" t="s">
        <v>619</v>
      </c>
      <c r="I319" s="36" t="s">
        <v>2428</v>
      </c>
      <c r="J319" s="37" t="str">
        <f>Table1[[#This Row],[street]]&amp;" "&amp;Table1[[#This Row],[City]]&amp;" "&amp;Table1[[#This Row],[state]]&amp;","&amp;Table1[[#This Row],[zip]]</f>
        <v>3156 BYRNE HOLLOW CROSSING CORTLAND NY,13045</v>
      </c>
    </row>
    <row r="320" spans="1:10" ht="42.75" x14ac:dyDescent="0.25">
      <c r="A320" s="37" t="s">
        <v>2429</v>
      </c>
      <c r="B320" s="38" t="s">
        <v>2430</v>
      </c>
      <c r="C320" s="37" t="s">
        <v>2431</v>
      </c>
      <c r="D320" s="37" t="s">
        <v>2432</v>
      </c>
      <c r="E320" s="37" t="s">
        <v>2433</v>
      </c>
      <c r="F320" s="37" t="s">
        <v>2434</v>
      </c>
      <c r="G320" s="37" t="s">
        <v>649</v>
      </c>
      <c r="H320" s="36" t="s">
        <v>650</v>
      </c>
      <c r="I320" s="36" t="s">
        <v>2435</v>
      </c>
      <c r="J320" s="37" t="str">
        <f>Table1[[#This Row],[street]]&amp;" "&amp;Table1[[#This Row],[City]]&amp;" "&amp;Table1[[#This Row],[state]]&amp;","&amp;Table1[[#This Row],[zip]]</f>
        <v>101 WEST FIRST STREET SANBORN IA,51248</v>
      </c>
    </row>
    <row r="321" spans="1:10" ht="57" x14ac:dyDescent="0.25">
      <c r="A321" s="37" t="s">
        <v>2436</v>
      </c>
      <c r="B321" s="38" t="s">
        <v>2437</v>
      </c>
      <c r="C321" s="37" t="s">
        <v>2438</v>
      </c>
      <c r="D321" s="37" t="s">
        <v>2439</v>
      </c>
      <c r="E321" s="37" t="s">
        <v>2440</v>
      </c>
      <c r="F321" s="37" t="s">
        <v>2441</v>
      </c>
      <c r="G321" s="37" t="s">
        <v>316</v>
      </c>
      <c r="H321" s="36" t="s">
        <v>317</v>
      </c>
      <c r="I321" s="36" t="s">
        <v>604</v>
      </c>
      <c r="J321" s="37" t="str">
        <f>Table1[[#This Row],[street]]&amp;" "&amp;Table1[[#This Row],[City]]&amp;" "&amp;Table1[[#This Row],[state]]&amp;","&amp;Table1[[#This Row],[zip]]</f>
        <v>684 SO CHURCH ST RICHLAND CTR WI,53581</v>
      </c>
    </row>
    <row r="322" spans="1:10" ht="42.75" x14ac:dyDescent="0.25">
      <c r="A322" s="37" t="s">
        <v>2442</v>
      </c>
      <c r="B322" s="38" t="s">
        <v>2443</v>
      </c>
      <c r="C322" s="37" t="s">
        <v>2444</v>
      </c>
      <c r="D322" s="37" t="s">
        <v>2445</v>
      </c>
      <c r="E322" s="37" t="s">
        <v>2446</v>
      </c>
      <c r="F322" s="37" t="s">
        <v>2447</v>
      </c>
      <c r="G322" s="37" t="s">
        <v>316</v>
      </c>
      <c r="H322" s="36" t="s">
        <v>317</v>
      </c>
      <c r="I322" s="36" t="s">
        <v>2448</v>
      </c>
      <c r="J322" s="37" t="str">
        <f>Table1[[#This Row],[street]]&amp;" "&amp;Table1[[#This Row],[City]]&amp;" "&amp;Table1[[#This Row],[state]]&amp;","&amp;Table1[[#This Row],[zip]]</f>
        <v>1511 E 4TH STREET MARSHFIELD WI,54449</v>
      </c>
    </row>
    <row r="323" spans="1:10" ht="85.5" x14ac:dyDescent="0.25">
      <c r="A323" s="37" t="s">
        <v>2449</v>
      </c>
      <c r="B323" s="38" t="s">
        <v>2450</v>
      </c>
      <c r="C323" s="37" t="s">
        <v>2451</v>
      </c>
      <c r="D323" s="37" t="s">
        <v>2452</v>
      </c>
      <c r="E323" s="37" t="s">
        <v>2453</v>
      </c>
      <c r="F323" s="37" t="s">
        <v>2454</v>
      </c>
      <c r="G323" s="37" t="s">
        <v>274</v>
      </c>
      <c r="H323" s="36" t="s">
        <v>275</v>
      </c>
      <c r="I323" s="36" t="s">
        <v>2455</v>
      </c>
      <c r="J323" s="37" t="str">
        <f>Table1[[#This Row],[street]]&amp;" "&amp;Table1[[#This Row],[City]]&amp;" "&amp;Table1[[#This Row],[state]]&amp;","&amp;Table1[[#This Row],[zip]]</f>
        <v>1126 KILBURN AVE ROCKFORD IL,61101</v>
      </c>
    </row>
    <row r="324" spans="1:10" ht="99.75" x14ac:dyDescent="0.25">
      <c r="A324" s="37" t="s">
        <v>2456</v>
      </c>
      <c r="B324" s="38" t="s">
        <v>2457</v>
      </c>
      <c r="C324" s="37" t="s">
        <v>2458</v>
      </c>
      <c r="D324" s="37" t="s">
        <v>2459</v>
      </c>
      <c r="E324" s="37" t="s">
        <v>2460</v>
      </c>
      <c r="F324" s="37" t="s">
        <v>2461</v>
      </c>
      <c r="G324" s="37" t="s">
        <v>179</v>
      </c>
      <c r="H324" s="36" t="s">
        <v>180</v>
      </c>
      <c r="I324" s="36" t="s">
        <v>2462</v>
      </c>
      <c r="J324" s="37" t="str">
        <f>Table1[[#This Row],[street]]&amp;" "&amp;Table1[[#This Row],[City]]&amp;" "&amp;Table1[[#This Row],[state]]&amp;","&amp;Table1[[#This Row],[zip]]</f>
        <v>1313 NORTH STAR DR ZUMBROTA MN,55992</v>
      </c>
    </row>
    <row r="325" spans="1:10" ht="85.5" x14ac:dyDescent="0.25">
      <c r="A325" s="37" t="s">
        <v>2463</v>
      </c>
      <c r="B325" s="38" t="s">
        <v>2464</v>
      </c>
      <c r="C325" s="37" t="s">
        <v>2465</v>
      </c>
      <c r="D325" s="37" t="s">
        <v>2466</v>
      </c>
      <c r="E325" s="37" t="s">
        <v>2467</v>
      </c>
      <c r="F325" s="37" t="s">
        <v>2468</v>
      </c>
      <c r="G325" s="37" t="s">
        <v>443</v>
      </c>
      <c r="H325" s="36" t="s">
        <v>444</v>
      </c>
      <c r="I325" s="36" t="s">
        <v>2469</v>
      </c>
      <c r="J325" s="37" t="str">
        <f>Table1[[#This Row],[street]]&amp;" "&amp;Table1[[#This Row],[City]]&amp;" "&amp;Table1[[#This Row],[state]]&amp;","&amp;Table1[[#This Row],[zip]]</f>
        <v>2221 PATTERSON AVE NE WINSTON SALEM NC,27105</v>
      </c>
    </row>
    <row r="326" spans="1:10" ht="57" x14ac:dyDescent="0.25">
      <c r="A326" s="37" t="s">
        <v>2470</v>
      </c>
      <c r="B326" s="38" t="s">
        <v>2471</v>
      </c>
      <c r="C326" s="37" t="s">
        <v>2472</v>
      </c>
      <c r="D326" s="37" t="s">
        <v>2473</v>
      </c>
      <c r="E326" s="37" t="s">
        <v>2474</v>
      </c>
      <c r="F326" s="37" t="s">
        <v>2475</v>
      </c>
      <c r="G326" s="37" t="s">
        <v>316</v>
      </c>
      <c r="H326" s="36" t="s">
        <v>317</v>
      </c>
      <c r="I326" s="36" t="s">
        <v>2476</v>
      </c>
      <c r="J326" s="37" t="str">
        <f>Table1[[#This Row],[street]]&amp;" "&amp;Table1[[#This Row],[City]]&amp;" "&amp;Table1[[#This Row],[state]]&amp;","&amp;Table1[[#This Row],[zip]]</f>
        <v>2763 Manitowoc Rd Ste B Green Bay WI,54311</v>
      </c>
    </row>
    <row r="327" spans="1:10" ht="57" x14ac:dyDescent="0.25">
      <c r="A327" s="37" t="s">
        <v>2477</v>
      </c>
      <c r="B327" s="38" t="s">
        <v>2478</v>
      </c>
      <c r="C327" s="37" t="s">
        <v>2479</v>
      </c>
      <c r="D327" s="37" t="s">
        <v>2480</v>
      </c>
      <c r="E327" s="37" t="s">
        <v>2481</v>
      </c>
      <c r="F327" s="37" t="s">
        <v>1797</v>
      </c>
      <c r="G327" s="37" t="s">
        <v>325</v>
      </c>
      <c r="H327" s="36" t="s">
        <v>326</v>
      </c>
      <c r="I327" s="36" t="s">
        <v>1798</v>
      </c>
      <c r="J327" s="37" t="str">
        <f>Table1[[#This Row],[street]]&amp;" "&amp;Table1[[#This Row],[City]]&amp;" "&amp;Table1[[#This Row],[state]]&amp;","&amp;Table1[[#This Row],[zip]]</f>
        <v>1045 Lake Drive ISSAQUAH WA,98027</v>
      </c>
    </row>
    <row r="328" spans="1:10" ht="57" x14ac:dyDescent="0.25">
      <c r="A328" s="37" t="s">
        <v>2482</v>
      </c>
      <c r="B328" s="38" t="s">
        <v>2483</v>
      </c>
      <c r="C328" s="37" t="s">
        <v>2484</v>
      </c>
      <c r="D328" s="37" t="s">
        <v>2485</v>
      </c>
      <c r="E328" s="37" t="s">
        <v>2486</v>
      </c>
      <c r="F328" s="37" t="s">
        <v>1329</v>
      </c>
      <c r="G328" s="37" t="s">
        <v>316</v>
      </c>
      <c r="H328" s="36" t="s">
        <v>317</v>
      </c>
      <c r="I328" s="36" t="s">
        <v>1330</v>
      </c>
      <c r="J328" s="37" t="str">
        <f>Table1[[#This Row],[street]]&amp;" "&amp;Table1[[#This Row],[City]]&amp;" "&amp;Table1[[#This Row],[state]]&amp;","&amp;Table1[[#This Row],[zip]]</f>
        <v>336 S PENN ST BELMONT WI,53510</v>
      </c>
    </row>
    <row r="329" spans="1:10" ht="171" x14ac:dyDescent="0.25">
      <c r="A329" s="37" t="s">
        <v>2487</v>
      </c>
      <c r="B329" s="38" t="s">
        <v>2488</v>
      </c>
      <c r="C329" s="37" t="s">
        <v>753</v>
      </c>
      <c r="D329" s="37" t="s">
        <v>2489</v>
      </c>
      <c r="E329" s="37" t="s">
        <v>2490</v>
      </c>
      <c r="F329" s="37" t="s">
        <v>2491</v>
      </c>
      <c r="G329" s="37" t="s">
        <v>257</v>
      </c>
      <c r="H329" s="36" t="s">
        <v>258</v>
      </c>
      <c r="I329" s="36" t="s">
        <v>2492</v>
      </c>
      <c r="J329" s="37" t="str">
        <f>Table1[[#This Row],[street]]&amp;" "&amp;Table1[[#This Row],[City]]&amp;" "&amp;Table1[[#This Row],[state]]&amp;","&amp;Table1[[#This Row],[zip]]</f>
        <v>500 GOULD ST RENO NV,89502</v>
      </c>
    </row>
    <row r="330" spans="1:10" ht="42.75" x14ac:dyDescent="0.25">
      <c r="A330" s="37" t="s">
        <v>2493</v>
      </c>
      <c r="B330" s="38" t="s">
        <v>2494</v>
      </c>
      <c r="C330" s="37" t="s">
        <v>2495</v>
      </c>
      <c r="D330" s="37" t="s">
        <v>2496</v>
      </c>
      <c r="E330" s="37" t="s">
        <v>2497</v>
      </c>
      <c r="F330" s="37" t="s">
        <v>1120</v>
      </c>
      <c r="G330" s="37" t="s">
        <v>205</v>
      </c>
      <c r="H330" s="36" t="s">
        <v>206</v>
      </c>
      <c r="I330" s="36" t="s">
        <v>2498</v>
      </c>
      <c r="J330" s="37" t="str">
        <f>Table1[[#This Row],[street]]&amp;" "&amp;Table1[[#This Row],[City]]&amp;" "&amp;Table1[[#This Row],[state]]&amp;","&amp;Table1[[#This Row],[zip]]</f>
        <v>1100 THUNDERBIRD ROAD CHANDLER OK,74834</v>
      </c>
    </row>
    <row r="331" spans="1:10" ht="42.75" x14ac:dyDescent="0.25">
      <c r="A331" s="37" t="s">
        <v>2499</v>
      </c>
      <c r="B331" s="38" t="s">
        <v>2500</v>
      </c>
      <c r="C331" s="37" t="s">
        <v>2501</v>
      </c>
      <c r="D331" s="37" t="s">
        <v>2502</v>
      </c>
      <c r="E331" s="37" t="s">
        <v>2503</v>
      </c>
      <c r="F331" s="37" t="s">
        <v>2504</v>
      </c>
      <c r="G331" s="37" t="s">
        <v>205</v>
      </c>
      <c r="H331" s="36" t="s">
        <v>206</v>
      </c>
      <c r="I331" s="36" t="s">
        <v>2505</v>
      </c>
      <c r="J331" s="37" t="str">
        <f>Table1[[#This Row],[street]]&amp;" "&amp;Table1[[#This Row],[City]]&amp;" "&amp;Table1[[#This Row],[state]]&amp;","&amp;Table1[[#This Row],[zip]]</f>
        <v>302 SOUTH PORTER ST NORMAN OK,73071</v>
      </c>
    </row>
    <row r="332" spans="1:10" ht="71.25" x14ac:dyDescent="0.25">
      <c r="A332" s="37" t="s">
        <v>2506</v>
      </c>
      <c r="B332" s="38" t="s">
        <v>2507</v>
      </c>
      <c r="C332" s="37" t="s">
        <v>2508</v>
      </c>
      <c r="D332" s="37" t="s">
        <v>2509</v>
      </c>
      <c r="E332" s="37" t="s">
        <v>2510</v>
      </c>
      <c r="F332" s="37" t="s">
        <v>2511</v>
      </c>
      <c r="G332" s="37" t="s">
        <v>618</v>
      </c>
      <c r="H332" s="36" t="s">
        <v>619</v>
      </c>
      <c r="I332" s="36" t="s">
        <v>2512</v>
      </c>
      <c r="J332" s="37" t="str">
        <f>Table1[[#This Row],[street]]&amp;" "&amp;Table1[[#This Row],[City]]&amp;" "&amp;Table1[[#This Row],[state]]&amp;","&amp;Table1[[#This Row],[zip]]</f>
        <v>504 THIRD AVE EXTENSION RENSSELAER NY,12144</v>
      </c>
    </row>
    <row r="333" spans="1:10" ht="42.75" x14ac:dyDescent="0.25">
      <c r="A333" s="37" t="s">
        <v>2513</v>
      </c>
      <c r="B333" s="38" t="s">
        <v>2514</v>
      </c>
      <c r="C333" s="37" t="s">
        <v>2515</v>
      </c>
      <c r="D333" s="37" t="s">
        <v>2516</v>
      </c>
      <c r="E333" s="37" t="s">
        <v>2517</v>
      </c>
      <c r="F333" s="37" t="s">
        <v>2518</v>
      </c>
      <c r="G333" s="37" t="s">
        <v>283</v>
      </c>
      <c r="H333" s="36" t="s">
        <v>131</v>
      </c>
      <c r="I333" s="36" t="s">
        <v>2519</v>
      </c>
      <c r="J333" s="37" t="str">
        <f>Table1[[#This Row],[street]]&amp;" "&amp;Table1[[#This Row],[City]]&amp;" "&amp;Table1[[#This Row],[state]]&amp;","&amp;Table1[[#This Row],[zip]]</f>
        <v>572 HIGHWAY 1 FORTUNA CA,95540</v>
      </c>
    </row>
    <row r="334" spans="1:10" ht="71.25" x14ac:dyDescent="0.25">
      <c r="A334" s="37" t="s">
        <v>2520</v>
      </c>
      <c r="B334" s="38" t="s">
        <v>2521</v>
      </c>
      <c r="C334" s="37" t="s">
        <v>2522</v>
      </c>
      <c r="D334" s="37" t="s">
        <v>2523</v>
      </c>
      <c r="E334" s="37" t="s">
        <v>2524</v>
      </c>
      <c r="F334" s="37" t="s">
        <v>1171</v>
      </c>
      <c r="G334" s="37" t="s">
        <v>291</v>
      </c>
      <c r="H334" s="36" t="s">
        <v>292</v>
      </c>
      <c r="I334" s="36" t="s">
        <v>2525</v>
      </c>
      <c r="J334" s="37" t="str">
        <f>Table1[[#This Row],[street]]&amp;" "&amp;Table1[[#This Row],[City]]&amp;" "&amp;Table1[[#This Row],[state]]&amp;","&amp;Table1[[#This Row],[zip]]</f>
        <v>2122 S HARDY DR TEMPE AZ,85282</v>
      </c>
    </row>
    <row r="335" spans="1:10" ht="71.25" x14ac:dyDescent="0.25">
      <c r="A335" s="37" t="s">
        <v>2526</v>
      </c>
      <c r="B335" s="38" t="s">
        <v>2527</v>
      </c>
      <c r="C335" s="37" t="s">
        <v>2528</v>
      </c>
      <c r="D335" s="37" t="s">
        <v>2529</v>
      </c>
      <c r="E335" s="37" t="s">
        <v>2530</v>
      </c>
      <c r="F335" s="37" t="s">
        <v>939</v>
      </c>
      <c r="G335" s="37" t="s">
        <v>188</v>
      </c>
      <c r="H335" s="36" t="s">
        <v>189</v>
      </c>
      <c r="I335" s="36" t="s">
        <v>2531</v>
      </c>
      <c r="J335" s="37" t="str">
        <f>Table1[[#This Row],[street]]&amp;" "&amp;Table1[[#This Row],[City]]&amp;" "&amp;Table1[[#This Row],[state]]&amp;","&amp;Table1[[#This Row],[zip]]</f>
        <v>600 N PIEDRAS EL PASO TX,79903</v>
      </c>
    </row>
    <row r="336" spans="1:10" ht="42.75" x14ac:dyDescent="0.25">
      <c r="A336" s="37" t="s">
        <v>2532</v>
      </c>
      <c r="B336" s="38" t="s">
        <v>2533</v>
      </c>
      <c r="C336" s="37" t="s">
        <v>2534</v>
      </c>
      <c r="D336" s="37" t="s">
        <v>2535</v>
      </c>
      <c r="E336" s="37" t="s">
        <v>2536</v>
      </c>
      <c r="F336" s="37" t="s">
        <v>2537</v>
      </c>
      <c r="G336" s="37" t="s">
        <v>266</v>
      </c>
      <c r="H336" s="36" t="s">
        <v>9</v>
      </c>
      <c r="I336" s="36" t="s">
        <v>2538</v>
      </c>
      <c r="J336" s="37" t="str">
        <f>Table1[[#This Row],[street]]&amp;" "&amp;Table1[[#This Row],[City]]&amp;" "&amp;Table1[[#This Row],[state]]&amp;","&amp;Table1[[#This Row],[zip]]</f>
        <v>501 NE 181ST STREET MIAMI FL,33162</v>
      </c>
    </row>
    <row r="337" spans="1:10" ht="71.25" x14ac:dyDescent="0.25">
      <c r="A337" s="37" t="s">
        <v>2539</v>
      </c>
      <c r="B337" s="38" t="s">
        <v>2540</v>
      </c>
      <c r="C337" s="37" t="s">
        <v>2541</v>
      </c>
      <c r="D337" s="37" t="s">
        <v>2542</v>
      </c>
      <c r="E337" s="37" t="s">
        <v>2543</v>
      </c>
      <c r="F337" s="37" t="s">
        <v>2544</v>
      </c>
      <c r="G337" s="37" t="s">
        <v>316</v>
      </c>
      <c r="H337" s="36" t="s">
        <v>317</v>
      </c>
      <c r="I337" s="36" t="s">
        <v>2545</v>
      </c>
      <c r="J337" s="37" t="str">
        <f>Table1[[#This Row],[street]]&amp;" "&amp;Table1[[#This Row],[City]]&amp;" "&amp;Table1[[#This Row],[state]]&amp;","&amp;Table1[[#This Row],[zip]]</f>
        <v>160 CHRISTENSEN DR DARLINGTON WI,53530</v>
      </c>
    </row>
    <row r="338" spans="1:10" ht="71.25" x14ac:dyDescent="0.25">
      <c r="A338" s="37" t="s">
        <v>2546</v>
      </c>
      <c r="B338" s="38" t="s">
        <v>2547</v>
      </c>
      <c r="C338" s="37" t="s">
        <v>2548</v>
      </c>
      <c r="D338" s="37" t="s">
        <v>2549</v>
      </c>
      <c r="E338" s="37" t="s">
        <v>2550</v>
      </c>
      <c r="F338" s="37" t="s">
        <v>2551</v>
      </c>
      <c r="G338" s="37" t="s">
        <v>355</v>
      </c>
      <c r="H338" s="36" t="s">
        <v>356</v>
      </c>
      <c r="I338" s="36" t="s">
        <v>2552</v>
      </c>
      <c r="J338" s="37" t="str">
        <f>Table1[[#This Row],[street]]&amp;" "&amp;Table1[[#This Row],[City]]&amp;" "&amp;Table1[[#This Row],[state]]&amp;","&amp;Table1[[#This Row],[zip]]</f>
        <v>1900 CHERRY STREET LOUISVILLE CO,80027</v>
      </c>
    </row>
    <row r="339" spans="1:10" ht="85.5" x14ac:dyDescent="0.25">
      <c r="A339" s="37" t="s">
        <v>2553</v>
      </c>
      <c r="B339" s="38" t="s">
        <v>2554</v>
      </c>
      <c r="C339" s="37" t="s">
        <v>2555</v>
      </c>
      <c r="D339" s="37" t="s">
        <v>2556</v>
      </c>
      <c r="E339" s="37" t="s">
        <v>2557</v>
      </c>
      <c r="F339" s="37" t="s">
        <v>2558</v>
      </c>
      <c r="G339" s="37" t="s">
        <v>316</v>
      </c>
      <c r="H339" s="36" t="s">
        <v>317</v>
      </c>
      <c r="I339" s="36" t="s">
        <v>2559</v>
      </c>
      <c r="J339" s="37" t="str">
        <f>Table1[[#This Row],[street]]&amp;" "&amp;Table1[[#This Row],[City]]&amp;" "&amp;Table1[[#This Row],[state]]&amp;","&amp;Table1[[#This Row],[zip]]</f>
        <v>N101 HWY 59 WHITEWATER WI,53190</v>
      </c>
    </row>
    <row r="340" spans="1:10" ht="99.75" x14ac:dyDescent="0.25">
      <c r="A340" s="37" t="s">
        <v>2560</v>
      </c>
      <c r="B340" s="38" t="s">
        <v>2561</v>
      </c>
      <c r="C340" s="37" t="s">
        <v>2562</v>
      </c>
      <c r="D340" s="37" t="s">
        <v>2563</v>
      </c>
      <c r="E340" s="37" t="s">
        <v>2564</v>
      </c>
      <c r="F340" s="37" t="s">
        <v>2565</v>
      </c>
      <c r="G340" s="37" t="s">
        <v>188</v>
      </c>
      <c r="H340" s="36" t="s">
        <v>189</v>
      </c>
      <c r="I340" s="36" t="s">
        <v>2566</v>
      </c>
      <c r="J340" s="37" t="str">
        <f>Table1[[#This Row],[street]]&amp;" "&amp;Table1[[#This Row],[City]]&amp;" "&amp;Table1[[#This Row],[state]]&amp;","&amp;Table1[[#This Row],[zip]]</f>
        <v>12400 US HWY 385 DALHART TX,79022</v>
      </c>
    </row>
    <row r="341" spans="1:10" ht="57" x14ac:dyDescent="0.25">
      <c r="A341" s="37" t="s">
        <v>2567</v>
      </c>
      <c r="B341" s="38" t="s">
        <v>2568</v>
      </c>
      <c r="C341" s="37" t="s">
        <v>2569</v>
      </c>
      <c r="D341" s="37" t="s">
        <v>2570</v>
      </c>
      <c r="E341" s="37" t="s">
        <v>2571</v>
      </c>
      <c r="F341" s="37" t="s">
        <v>2572</v>
      </c>
      <c r="G341" s="37" t="s">
        <v>214</v>
      </c>
      <c r="H341" s="36" t="s">
        <v>215</v>
      </c>
      <c r="I341" s="36" t="s">
        <v>2573</v>
      </c>
      <c r="J341" s="37" t="str">
        <f>Table1[[#This Row],[street]]&amp;" "&amp;Table1[[#This Row],[City]]&amp;" "&amp;Table1[[#This Row],[state]]&amp;","&amp;Table1[[#This Row],[zip]]</f>
        <v>1201 7TH STREET HEYBURN ID,83336</v>
      </c>
    </row>
    <row r="342" spans="1:10" ht="71.25" x14ac:dyDescent="0.25">
      <c r="A342" s="37" t="s">
        <v>2574</v>
      </c>
      <c r="B342" s="38" t="s">
        <v>2575</v>
      </c>
      <c r="C342" s="37" t="s">
        <v>2576</v>
      </c>
      <c r="D342" s="37" t="s">
        <v>2577</v>
      </c>
      <c r="E342" s="37" t="s">
        <v>2578</v>
      </c>
      <c r="F342" s="37" t="s">
        <v>2579</v>
      </c>
      <c r="G342" s="37" t="s">
        <v>640</v>
      </c>
      <c r="H342" s="36" t="s">
        <v>641</v>
      </c>
      <c r="I342" s="36" t="s">
        <v>2580</v>
      </c>
      <c r="J342" s="37" t="str">
        <f>Table1[[#This Row],[street]]&amp;" "&amp;Table1[[#This Row],[City]]&amp;" "&amp;Table1[[#This Row],[state]]&amp;","&amp;Table1[[#This Row],[zip]]</f>
        <v>3068 W 106TH ST CLEVELAND OH,44111</v>
      </c>
    </row>
    <row r="343" spans="1:10" ht="57" x14ac:dyDescent="0.25">
      <c r="A343" s="37" t="s">
        <v>2581</v>
      </c>
      <c r="B343" s="38" t="s">
        <v>2582</v>
      </c>
      <c r="C343" s="37" t="s">
        <v>2583</v>
      </c>
      <c r="D343" s="37" t="s">
        <v>2584</v>
      </c>
      <c r="E343" s="37" t="s">
        <v>2585</v>
      </c>
      <c r="F343" s="37" t="s">
        <v>2586</v>
      </c>
      <c r="G343" s="37" t="s">
        <v>618</v>
      </c>
      <c r="H343" s="36" t="s">
        <v>619</v>
      </c>
      <c r="I343" s="36" t="s">
        <v>2587</v>
      </c>
      <c r="J343" s="37" t="str">
        <f>Table1[[#This Row],[street]]&amp;" "&amp;Table1[[#This Row],[City]]&amp;" "&amp;Table1[[#This Row],[state]]&amp;","&amp;Table1[[#This Row],[zip]]</f>
        <v>1 OPPORTUNITY DRIVE JOHNSTOWN NY,12095</v>
      </c>
    </row>
    <row r="344" spans="1:10" ht="42.75" x14ac:dyDescent="0.25">
      <c r="A344" s="37" t="s">
        <v>2588</v>
      </c>
      <c r="B344" s="38" t="s">
        <v>2589</v>
      </c>
      <c r="C344" s="37" t="s">
        <v>2590</v>
      </c>
      <c r="D344" s="37" t="s">
        <v>2591</v>
      </c>
      <c r="E344" s="37" t="s">
        <v>2592</v>
      </c>
      <c r="F344" s="37" t="s">
        <v>2593</v>
      </c>
      <c r="G344" s="37" t="s">
        <v>248</v>
      </c>
      <c r="H344" s="36" t="s">
        <v>249</v>
      </c>
      <c r="I344" s="36" t="s">
        <v>2594</v>
      </c>
      <c r="J344" s="37" t="str">
        <f>Table1[[#This Row],[street]]&amp;" "&amp;Table1[[#This Row],[City]]&amp;" "&amp;Table1[[#This Row],[state]]&amp;","&amp;Table1[[#This Row],[zip]]</f>
        <v>847 FORTY FOOT ROAD HATFIELD PA,19440</v>
      </c>
    </row>
    <row r="345" spans="1:10" ht="57" x14ac:dyDescent="0.25">
      <c r="A345" s="37" t="s">
        <v>2595</v>
      </c>
      <c r="B345" s="38" t="s">
        <v>2596</v>
      </c>
      <c r="C345" s="37" t="s">
        <v>2597</v>
      </c>
      <c r="D345" s="37" t="s">
        <v>2598</v>
      </c>
      <c r="E345" s="37" t="s">
        <v>2599</v>
      </c>
      <c r="F345" s="37" t="s">
        <v>2600</v>
      </c>
      <c r="G345" s="37" t="s">
        <v>214</v>
      </c>
      <c r="H345" s="36" t="s">
        <v>215</v>
      </c>
      <c r="I345" s="36" t="s">
        <v>2601</v>
      </c>
      <c r="J345" s="37" t="str">
        <f>Table1[[#This Row],[street]]&amp;" "&amp;Table1[[#This Row],[City]]&amp;" "&amp;Table1[[#This Row],[state]]&amp;","&amp;Table1[[#This Row],[zip]]</f>
        <v>1216 E HIGHWAY 26 RICHFIELD ID,83349</v>
      </c>
    </row>
    <row r="346" spans="1:10" ht="42.75" x14ac:dyDescent="0.25">
      <c r="A346" s="37" t="s">
        <v>2602</v>
      </c>
      <c r="B346" s="38" t="s">
        <v>2603</v>
      </c>
      <c r="C346" s="37" t="s">
        <v>2604</v>
      </c>
      <c r="D346" s="37" t="s">
        <v>2605</v>
      </c>
      <c r="E346" s="37" t="s">
        <v>2606</v>
      </c>
      <c r="F346" s="37" t="s">
        <v>2607</v>
      </c>
      <c r="G346" s="37" t="s">
        <v>188</v>
      </c>
      <c r="H346" s="36" t="s">
        <v>189</v>
      </c>
      <c r="I346" s="36" t="s">
        <v>2608</v>
      </c>
      <c r="J346" s="37" t="str">
        <f>Table1[[#This Row],[street]]&amp;" "&amp;Table1[[#This Row],[City]]&amp;" "&amp;Table1[[#This Row],[state]]&amp;","&amp;Table1[[#This Row],[zip]]</f>
        <v>201 UNIVERSITY AVE LUBBOCK TX,79415</v>
      </c>
    </row>
    <row r="347" spans="1:10" ht="57" x14ac:dyDescent="0.25">
      <c r="A347" s="37" t="s">
        <v>2609</v>
      </c>
      <c r="B347" s="38" t="s">
        <v>2610</v>
      </c>
      <c r="C347" s="37" t="s">
        <v>2611</v>
      </c>
      <c r="D347" s="37" t="s">
        <v>2612</v>
      </c>
      <c r="E347" s="37" t="s">
        <v>2613</v>
      </c>
      <c r="F347" s="37" t="s">
        <v>2614</v>
      </c>
      <c r="G347" s="37" t="s">
        <v>214</v>
      </c>
      <c r="H347" s="36" t="s">
        <v>215</v>
      </c>
      <c r="I347" s="36" t="s">
        <v>223</v>
      </c>
      <c r="J347" s="37" t="str">
        <f>Table1[[#This Row],[street]]&amp;" "&amp;Table1[[#This Row],[City]]&amp;" "&amp;Table1[[#This Row],[state]]&amp;","&amp;Table1[[#This Row],[zip]]</f>
        <v>236 WASHINGTON ST SO TWIN FALLS ID,83301</v>
      </c>
    </row>
    <row r="348" spans="1:10" ht="42.75" x14ac:dyDescent="0.25">
      <c r="A348" s="37" t="s">
        <v>2615</v>
      </c>
      <c r="B348" s="38" t="s">
        <v>2616</v>
      </c>
      <c r="C348" s="37" t="s">
        <v>2617</v>
      </c>
      <c r="D348" s="37" t="s">
        <v>2618</v>
      </c>
      <c r="E348" s="37" t="s">
        <v>2619</v>
      </c>
      <c r="F348" s="37" t="s">
        <v>2620</v>
      </c>
      <c r="G348" s="37"/>
      <c r="H348" s="36"/>
      <c r="I348" s="36" t="s">
        <v>2621</v>
      </c>
      <c r="J348" s="37" t="str">
        <f>Table1[[#This Row],[street]]&amp;" "&amp;Table1[[#This Row],[City]]&amp;" "&amp;Table1[[#This Row],[state]]&amp;","&amp;Table1[[#This Row],[zip]]</f>
        <v>Laboratorio Calidad de Leche COLONIA ,70000</v>
      </c>
    </row>
    <row r="349" spans="1:10" ht="85.5" x14ac:dyDescent="0.25">
      <c r="A349" s="37" t="s">
        <v>2622</v>
      </c>
      <c r="B349" s="38" t="s">
        <v>2623</v>
      </c>
      <c r="C349" s="37" t="s">
        <v>2624</v>
      </c>
      <c r="D349" s="37" t="s">
        <v>2625</v>
      </c>
      <c r="E349" s="37" t="s">
        <v>2626</v>
      </c>
      <c r="F349" s="37" t="s">
        <v>2627</v>
      </c>
      <c r="G349" s="37" t="s">
        <v>727</v>
      </c>
      <c r="H349" s="36" t="s">
        <v>728</v>
      </c>
      <c r="I349" s="36" t="s">
        <v>2628</v>
      </c>
      <c r="J349" s="37" t="str">
        <f>Table1[[#This Row],[street]]&amp;" "&amp;Table1[[#This Row],[City]]&amp;" "&amp;Table1[[#This Row],[state]]&amp;","&amp;Table1[[#This Row],[zip]]</f>
        <v>431 W WILLIAMS ST OVID MI,48866</v>
      </c>
    </row>
    <row r="350" spans="1:10" ht="42.75" x14ac:dyDescent="0.25">
      <c r="A350" s="37" t="s">
        <v>2629</v>
      </c>
      <c r="B350" s="38" t="s">
        <v>2630</v>
      </c>
      <c r="C350" s="37" t="s">
        <v>2631</v>
      </c>
      <c r="D350" s="37" t="s">
        <v>2632</v>
      </c>
      <c r="E350" s="37" t="s">
        <v>2633</v>
      </c>
      <c r="F350" s="37" t="s">
        <v>2634</v>
      </c>
      <c r="G350" s="37" t="s">
        <v>248</v>
      </c>
      <c r="H350" s="36" t="s">
        <v>249</v>
      </c>
      <c r="I350" s="36" t="s">
        <v>2635</v>
      </c>
      <c r="J350" s="37" t="str">
        <f>Table1[[#This Row],[street]]&amp;" "&amp;Table1[[#This Row],[City]]&amp;" "&amp;Table1[[#This Row],[state]]&amp;","&amp;Table1[[#This Row],[zip]]</f>
        <v>1734 PERRY HWY FREDONIA PA,16124</v>
      </c>
    </row>
    <row r="351" spans="1:10" ht="85.5" x14ac:dyDescent="0.25">
      <c r="A351" s="37" t="s">
        <v>2636</v>
      </c>
      <c r="B351" s="38" t="s">
        <v>2637</v>
      </c>
      <c r="C351" s="37" t="s">
        <v>2638</v>
      </c>
      <c r="D351" s="37" t="s">
        <v>2639</v>
      </c>
      <c r="E351" s="37" t="s">
        <v>2640</v>
      </c>
      <c r="F351" s="37" t="s">
        <v>1218</v>
      </c>
      <c r="G351" s="37" t="s">
        <v>325</v>
      </c>
      <c r="H351" s="36" t="s">
        <v>326</v>
      </c>
      <c r="I351" s="36" t="s">
        <v>1219</v>
      </c>
      <c r="J351" s="37" t="str">
        <f>Table1[[#This Row],[street]]&amp;" "&amp;Table1[[#This Row],[City]]&amp;" "&amp;Table1[[#This Row],[state]]&amp;","&amp;Table1[[#This Row],[zip]]</f>
        <v>9593 GUIDE MERIDIAN ROAD LYNDEN WA,98264</v>
      </c>
    </row>
    <row r="352" spans="1:10" ht="57" x14ac:dyDescent="0.25">
      <c r="A352" s="37" t="s">
        <v>2641</v>
      </c>
      <c r="B352" s="38" t="s">
        <v>2642</v>
      </c>
      <c r="C352" s="37" t="s">
        <v>2643</v>
      </c>
      <c r="D352" s="37" t="s">
        <v>2644</v>
      </c>
      <c r="E352" s="37" t="s">
        <v>2645</v>
      </c>
      <c r="F352" s="37" t="s">
        <v>1517</v>
      </c>
      <c r="G352" s="37" t="s">
        <v>316</v>
      </c>
      <c r="H352" s="36" t="s">
        <v>317</v>
      </c>
      <c r="I352" s="36" t="s">
        <v>1518</v>
      </c>
      <c r="J352" s="37" t="str">
        <f>Table1[[#This Row],[street]]&amp;" "&amp;Table1[[#This Row],[City]]&amp;" "&amp;Table1[[#This Row],[state]]&amp;","&amp;Table1[[#This Row],[zip]]</f>
        <v>N4056 VINE ROAD APPLETON WI,54913</v>
      </c>
    </row>
    <row r="353" spans="1:10" ht="57" x14ac:dyDescent="0.25">
      <c r="A353" s="37" t="s">
        <v>2646</v>
      </c>
      <c r="B353" s="38" t="s">
        <v>2647</v>
      </c>
      <c r="C353" s="37" t="s">
        <v>2648</v>
      </c>
      <c r="D353" s="37" t="s">
        <v>2649</v>
      </c>
      <c r="E353" s="37" t="s">
        <v>2650</v>
      </c>
      <c r="F353" s="37" t="s">
        <v>1420</v>
      </c>
      <c r="G353" s="37" t="s">
        <v>248</v>
      </c>
      <c r="H353" s="36" t="s">
        <v>249</v>
      </c>
      <c r="I353" s="36" t="s">
        <v>1421</v>
      </c>
      <c r="J353" s="37" t="str">
        <f>Table1[[#This Row],[street]]&amp;" "&amp;Table1[[#This Row],[City]]&amp;" "&amp;Table1[[#This Row],[state]]&amp;","&amp;Table1[[#This Row],[zip]]</f>
        <v>3300 POTTSVILLE PIKE READING PA,19605</v>
      </c>
    </row>
    <row r="354" spans="1:10" ht="57" x14ac:dyDescent="0.25">
      <c r="A354" s="37" t="s">
        <v>2651</v>
      </c>
      <c r="B354" s="38" t="s">
        <v>2652</v>
      </c>
      <c r="C354" s="37" t="s">
        <v>2653</v>
      </c>
      <c r="D354" s="37" t="s">
        <v>2654</v>
      </c>
      <c r="E354" s="37" t="s">
        <v>2655</v>
      </c>
      <c r="F354" s="37" t="s">
        <v>2656</v>
      </c>
      <c r="G354" s="37" t="s">
        <v>316</v>
      </c>
      <c r="H354" s="36" t="s">
        <v>317</v>
      </c>
      <c r="I354" s="36" t="s">
        <v>2657</v>
      </c>
      <c r="J354" s="37" t="str">
        <f>Table1[[#This Row],[street]]&amp;" "&amp;Table1[[#This Row],[City]]&amp;" "&amp;Table1[[#This Row],[state]]&amp;","&amp;Table1[[#This Row],[zip]]</f>
        <v>2923 MAYER RD BROWNTOWN WI,53522</v>
      </c>
    </row>
    <row r="355" spans="1:10" ht="42.75" x14ac:dyDescent="0.25">
      <c r="A355" s="37" t="s">
        <v>2658</v>
      </c>
      <c r="B355" s="38" t="s">
        <v>2659</v>
      </c>
      <c r="C355" s="37" t="s">
        <v>2660</v>
      </c>
      <c r="D355" s="37" t="s">
        <v>2661</v>
      </c>
      <c r="E355" s="37" t="s">
        <v>2662</v>
      </c>
      <c r="F355" s="37" t="s">
        <v>2663</v>
      </c>
      <c r="G355" s="37" t="s">
        <v>1708</v>
      </c>
      <c r="H355" s="36" t="s">
        <v>1708</v>
      </c>
      <c r="I355" s="36" t="s">
        <v>2664</v>
      </c>
      <c r="J355" s="37" t="str">
        <f>Table1[[#This Row],[street]]&amp;" "&amp;Table1[[#This Row],[City]]&amp;" "&amp;Table1[[#This Row],[state]]&amp;","&amp;Table1[[#This Row],[zip]]</f>
        <v>APARTADO 605 SAN JOSE   ,1000</v>
      </c>
    </row>
    <row r="356" spans="1:10" ht="99.75" x14ac:dyDescent="0.25">
      <c r="A356" s="37" t="s">
        <v>2665</v>
      </c>
      <c r="B356" s="38" t="s">
        <v>2666</v>
      </c>
      <c r="C356" s="37" t="s">
        <v>2667</v>
      </c>
      <c r="D356" s="37" t="s">
        <v>2668</v>
      </c>
      <c r="E356" s="37" t="s">
        <v>2669</v>
      </c>
      <c r="F356" s="37" t="s">
        <v>2287</v>
      </c>
      <c r="G356" s="37" t="s">
        <v>727</v>
      </c>
      <c r="H356" s="36" t="s">
        <v>728</v>
      </c>
      <c r="I356" s="36" t="s">
        <v>2288</v>
      </c>
      <c r="J356" s="37" t="str">
        <f>Table1[[#This Row],[street]]&amp;" "&amp;Table1[[#This Row],[City]]&amp;" "&amp;Table1[[#This Row],[state]]&amp;","&amp;Table1[[#This Row],[zip]]</f>
        <v>999 W. RANDALL STREET COOPERSVILLE MI,49404</v>
      </c>
    </row>
    <row r="357" spans="1:10" ht="42.75" x14ac:dyDescent="0.25">
      <c r="A357" s="37" t="s">
        <v>2670</v>
      </c>
      <c r="B357" s="38" t="s">
        <v>2671</v>
      </c>
      <c r="C357" s="37" t="s">
        <v>2672</v>
      </c>
      <c r="D357" s="37" t="s">
        <v>2673</v>
      </c>
      <c r="E357" s="37" t="s">
        <v>2674</v>
      </c>
      <c r="F357" s="37" t="s">
        <v>2675</v>
      </c>
      <c r="G357" s="37" t="s">
        <v>727</v>
      </c>
      <c r="H357" s="36" t="s">
        <v>728</v>
      </c>
      <c r="I357" s="36" t="s">
        <v>2676</v>
      </c>
      <c r="J357" s="37" t="str">
        <f>Table1[[#This Row],[street]]&amp;" "&amp;Table1[[#This Row],[City]]&amp;" "&amp;Table1[[#This Row],[state]]&amp;","&amp;Table1[[#This Row],[zip]]</f>
        <v>5252 Clay Avenue SW Grand Rapids MI,49548</v>
      </c>
    </row>
    <row r="358" spans="1:10" ht="42.75" x14ac:dyDescent="0.25">
      <c r="A358" s="37" t="s">
        <v>2677</v>
      </c>
      <c r="B358" s="38" t="s">
        <v>2678</v>
      </c>
      <c r="C358" s="37" t="s">
        <v>2679</v>
      </c>
      <c r="D358" s="37" t="s">
        <v>2680</v>
      </c>
      <c r="E358" s="37" t="s">
        <v>2681</v>
      </c>
      <c r="F358" s="37" t="s">
        <v>2682</v>
      </c>
      <c r="G358" s="37" t="s">
        <v>248</v>
      </c>
      <c r="H358" s="36" t="s">
        <v>249</v>
      </c>
      <c r="I358" s="36" t="s">
        <v>2683</v>
      </c>
      <c r="J358" s="37" t="str">
        <f>Table1[[#This Row],[street]]&amp;" "&amp;Table1[[#This Row],[City]]&amp;" "&amp;Table1[[#This Row],[state]]&amp;","&amp;Table1[[#This Row],[zip]]</f>
        <v>1860 E THIRD ST WILLIAMSPORT PA,17701</v>
      </c>
    </row>
    <row r="359" spans="1:10" ht="85.5" x14ac:dyDescent="0.25">
      <c r="A359" s="37" t="s">
        <v>2684</v>
      </c>
      <c r="B359" s="38" t="s">
        <v>2685</v>
      </c>
      <c r="C359" s="37" t="s">
        <v>2686</v>
      </c>
      <c r="D359" s="37" t="s">
        <v>2687</v>
      </c>
      <c r="E359" s="37" t="s">
        <v>2688</v>
      </c>
      <c r="F359" s="37" t="s">
        <v>2689</v>
      </c>
      <c r="G359" s="37" t="s">
        <v>727</v>
      </c>
      <c r="H359" s="36" t="s">
        <v>728</v>
      </c>
      <c r="I359" s="36" t="s">
        <v>2690</v>
      </c>
      <c r="J359" s="37" t="str">
        <f>Table1[[#This Row],[street]]&amp;" "&amp;Table1[[#This Row],[City]]&amp;" "&amp;Table1[[#This Row],[state]]&amp;","&amp;Table1[[#This Row],[zip]]</f>
        <v>8445 LYNDON ST DETROIT MI,48238</v>
      </c>
    </row>
    <row r="360" spans="1:10" ht="156.75" x14ac:dyDescent="0.25">
      <c r="A360" s="37" t="s">
        <v>2691</v>
      </c>
      <c r="B360" s="38" t="s">
        <v>2692</v>
      </c>
      <c r="C360" s="37" t="s">
        <v>2693</v>
      </c>
      <c r="D360" s="37" t="s">
        <v>2694</v>
      </c>
      <c r="E360" s="37" t="s">
        <v>2695</v>
      </c>
      <c r="F360" s="37" t="s">
        <v>2696</v>
      </c>
      <c r="G360" s="37" t="s">
        <v>316</v>
      </c>
      <c r="H360" s="36" t="s">
        <v>317</v>
      </c>
      <c r="I360" s="36" t="s">
        <v>2697</v>
      </c>
      <c r="J360" s="37" t="str">
        <f>Table1[[#This Row],[street]]&amp;" "&amp;Table1[[#This Row],[City]]&amp;" "&amp;Table1[[#This Row],[state]]&amp;","&amp;Table1[[#This Row],[zip]]</f>
        <v>114 East Coates Ave Monticello WI,53570</v>
      </c>
    </row>
    <row r="361" spans="1:10" ht="71.25" x14ac:dyDescent="0.25">
      <c r="A361" s="37" t="s">
        <v>2698</v>
      </c>
      <c r="B361" s="38" t="s">
        <v>557</v>
      </c>
      <c r="C361" s="37" t="s">
        <v>2699</v>
      </c>
      <c r="D361" s="37" t="s">
        <v>2700</v>
      </c>
      <c r="E361" s="37" t="s">
        <v>2701</v>
      </c>
      <c r="F361" s="37" t="s">
        <v>2147</v>
      </c>
      <c r="G361" s="37" t="s">
        <v>316</v>
      </c>
      <c r="H361" s="36" t="s">
        <v>317</v>
      </c>
      <c r="I361" s="36" t="s">
        <v>2702</v>
      </c>
      <c r="J361" s="37" t="str">
        <f>Table1[[#This Row],[street]]&amp;" "&amp;Table1[[#This Row],[City]]&amp;" "&amp;Table1[[#This Row],[state]]&amp;","&amp;Table1[[#This Row],[zip]]</f>
        <v>1525 VISION DRIVE PLATTEVILLE WI,53818</v>
      </c>
    </row>
    <row r="362" spans="1:10" ht="42.75" x14ac:dyDescent="0.25">
      <c r="A362" s="37" t="s">
        <v>2703</v>
      </c>
      <c r="B362" s="38" t="s">
        <v>2704</v>
      </c>
      <c r="C362" s="37" t="s">
        <v>2705</v>
      </c>
      <c r="D362" s="37" t="s">
        <v>2706</v>
      </c>
      <c r="E362" s="37" t="s">
        <v>2707</v>
      </c>
      <c r="F362" s="37" t="s">
        <v>2708</v>
      </c>
      <c r="G362" s="37" t="s">
        <v>316</v>
      </c>
      <c r="H362" s="36" t="s">
        <v>317</v>
      </c>
      <c r="I362" s="36" t="s">
        <v>2709</v>
      </c>
      <c r="J362" s="37" t="str">
        <f>Table1[[#This Row],[street]]&amp;" "&amp;Table1[[#This Row],[City]]&amp;" "&amp;Table1[[#This Row],[state]]&amp;","&amp;Table1[[#This Row],[zip]]</f>
        <v>5900 COUNTY ROAD NN DENMARK WI,54208</v>
      </c>
    </row>
    <row r="363" spans="1:10" ht="85.5" x14ac:dyDescent="0.25">
      <c r="A363" s="37" t="s">
        <v>2710</v>
      </c>
      <c r="B363" s="38" t="s">
        <v>2711</v>
      </c>
      <c r="C363" s="37" t="s">
        <v>2712</v>
      </c>
      <c r="D363" s="37" t="s">
        <v>2713</v>
      </c>
      <c r="E363" s="37" t="s">
        <v>2714</v>
      </c>
      <c r="F363" s="37" t="s">
        <v>2715</v>
      </c>
      <c r="G363" s="37" t="s">
        <v>316</v>
      </c>
      <c r="H363" s="36" t="s">
        <v>317</v>
      </c>
      <c r="I363" s="36" t="s">
        <v>2716</v>
      </c>
      <c r="J363" s="37" t="str">
        <f>Table1[[#This Row],[street]]&amp;" "&amp;Table1[[#This Row],[City]]&amp;" "&amp;Table1[[#This Row],[state]]&amp;","&amp;Table1[[#This Row],[zip]]</f>
        <v>427 E WISCONSIN ST SPARTA WI,54656</v>
      </c>
    </row>
    <row r="364" spans="1:10" ht="142.5" x14ac:dyDescent="0.25">
      <c r="A364" s="37" t="s">
        <v>2717</v>
      </c>
      <c r="B364" s="38" t="s">
        <v>2718</v>
      </c>
      <c r="C364" s="37" t="s">
        <v>2719</v>
      </c>
      <c r="D364" s="37" t="s">
        <v>2720</v>
      </c>
      <c r="E364" s="37" t="s">
        <v>2721</v>
      </c>
      <c r="F364" s="37" t="s">
        <v>2353</v>
      </c>
      <c r="G364" s="37" t="s">
        <v>274</v>
      </c>
      <c r="H364" s="36" t="s">
        <v>275</v>
      </c>
      <c r="I364" s="36" t="s">
        <v>2722</v>
      </c>
      <c r="J364" s="37" t="str">
        <f>Table1[[#This Row],[street]]&amp;" "&amp;Table1[[#This Row],[City]]&amp;" "&amp;Table1[[#This Row],[state]]&amp;","&amp;Table1[[#This Row],[zip]]</f>
        <v>3990 N SUNNYSIDE ROAD LENA IL,61048</v>
      </c>
    </row>
    <row r="365" spans="1:10" ht="99.75" x14ac:dyDescent="0.25">
      <c r="A365" s="37" t="s">
        <v>2723</v>
      </c>
      <c r="B365" s="38" t="s">
        <v>2724</v>
      </c>
      <c r="C365" s="37" t="s">
        <v>2725</v>
      </c>
      <c r="D365" s="37" t="s">
        <v>2726</v>
      </c>
      <c r="E365" s="37" t="s">
        <v>2727</v>
      </c>
      <c r="F365" s="37" t="s">
        <v>1962</v>
      </c>
      <c r="G365" s="37" t="s">
        <v>1963</v>
      </c>
      <c r="H365" s="36" t="s">
        <v>1964</v>
      </c>
      <c r="I365" s="36" t="s">
        <v>2728</v>
      </c>
      <c r="J365" s="37" t="str">
        <f>Table1[[#This Row],[street]]&amp;" "&amp;Table1[[#This Row],[City]]&amp;" "&amp;Table1[[#This Row],[state]]&amp;","&amp;Table1[[#This Row],[zip]]</f>
        <v>2121 FAULKNER RD ATLANTA GA,30324</v>
      </c>
    </row>
    <row r="366" spans="1:10" ht="42.75" x14ac:dyDescent="0.25">
      <c r="A366" s="37" t="s">
        <v>2729</v>
      </c>
      <c r="B366" s="38" t="s">
        <v>2730</v>
      </c>
      <c r="C366" s="37" t="s">
        <v>2731</v>
      </c>
      <c r="D366" s="37" t="s">
        <v>2732</v>
      </c>
      <c r="E366" s="37" t="s">
        <v>2733</v>
      </c>
      <c r="F366" s="37" t="s">
        <v>2734</v>
      </c>
      <c r="G366" s="37" t="s">
        <v>325</v>
      </c>
      <c r="H366" s="36" t="s">
        <v>326</v>
      </c>
      <c r="I366" s="36" t="s">
        <v>2735</v>
      </c>
      <c r="J366" s="37" t="str">
        <f>Table1[[#This Row],[street]]&amp;" "&amp;Table1[[#This Row],[City]]&amp;" "&amp;Table1[[#This Row],[state]]&amp;","&amp;Table1[[#This Row],[zip]]</f>
        <v>223 NORTH COUNTY ROAD WARDEN WA,98857</v>
      </c>
    </row>
    <row r="367" spans="1:10" ht="57" x14ac:dyDescent="0.25">
      <c r="A367" s="37" t="s">
        <v>2736</v>
      </c>
      <c r="B367" s="38" t="s">
        <v>2737</v>
      </c>
      <c r="C367" s="37" t="s">
        <v>2738</v>
      </c>
      <c r="D367" s="37" t="s">
        <v>2739</v>
      </c>
      <c r="E367" s="37" t="s">
        <v>2740</v>
      </c>
      <c r="F367" s="37" t="s">
        <v>603</v>
      </c>
      <c r="G367" s="37" t="s">
        <v>316</v>
      </c>
      <c r="H367" s="36" t="s">
        <v>317</v>
      </c>
      <c r="I367" s="36" t="s">
        <v>604</v>
      </c>
      <c r="J367" s="37" t="str">
        <f>Table1[[#This Row],[street]]&amp;" "&amp;Table1[[#This Row],[City]]&amp;" "&amp;Table1[[#This Row],[state]]&amp;","&amp;Table1[[#This Row],[zip]]</f>
        <v>300 S MAIN STREET RICHLAND CENTER WI,53581</v>
      </c>
    </row>
    <row r="368" spans="1:10" ht="42.75" x14ac:dyDescent="0.25">
      <c r="A368" s="37" t="s">
        <v>2741</v>
      </c>
      <c r="B368" s="38" t="s">
        <v>2742</v>
      </c>
      <c r="C368" s="37" t="s">
        <v>2743</v>
      </c>
      <c r="D368" s="37" t="s">
        <v>2744</v>
      </c>
      <c r="E368" s="37" t="s">
        <v>2745</v>
      </c>
      <c r="F368" s="37" t="s">
        <v>2746</v>
      </c>
      <c r="G368" s="37" t="s">
        <v>618</v>
      </c>
      <c r="H368" s="36" t="s">
        <v>619</v>
      </c>
      <c r="I368" s="36" t="s">
        <v>2747</v>
      </c>
      <c r="J368" s="37" t="str">
        <f>Table1[[#This Row],[street]]&amp;" "&amp;Table1[[#This Row],[City]]&amp;" "&amp;Table1[[#This Row],[state]]&amp;","&amp;Table1[[#This Row],[zip]]</f>
        <v>375 BROADWAY MENANDS NY,12204</v>
      </c>
    </row>
    <row r="369" spans="1:10" ht="57" x14ac:dyDescent="0.25">
      <c r="A369" s="37" t="s">
        <v>2748</v>
      </c>
      <c r="B369" s="38" t="s">
        <v>523</v>
      </c>
      <c r="C369" s="37" t="s">
        <v>2749</v>
      </c>
      <c r="D369" s="37" t="s">
        <v>2750</v>
      </c>
      <c r="E369" s="37" t="s">
        <v>2751</v>
      </c>
      <c r="F369" s="37" t="s">
        <v>2752</v>
      </c>
      <c r="G369" s="37" t="s">
        <v>283</v>
      </c>
      <c r="H369" s="36" t="s">
        <v>131</v>
      </c>
      <c r="I369" s="36" t="s">
        <v>2753</v>
      </c>
      <c r="J369" s="37" t="str">
        <f>Table1[[#This Row],[street]]&amp;" "&amp;Table1[[#This Row],[City]]&amp;" "&amp;Table1[[#This Row],[state]]&amp;","&amp;Table1[[#This Row],[zip]]</f>
        <v>715 N DIVISADERO ST VISALIA CA,93291</v>
      </c>
    </row>
    <row r="370" spans="1:10" ht="42.75" x14ac:dyDescent="0.25">
      <c r="A370" s="37" t="s">
        <v>2754</v>
      </c>
      <c r="B370" s="38" t="s">
        <v>2755</v>
      </c>
      <c r="C370" s="37" t="s">
        <v>2756</v>
      </c>
      <c r="D370" s="37" t="s">
        <v>2757</v>
      </c>
      <c r="E370" s="37" t="s">
        <v>2758</v>
      </c>
      <c r="F370" s="37" t="s">
        <v>1619</v>
      </c>
      <c r="G370" s="37" t="s">
        <v>553</v>
      </c>
      <c r="H370" s="36" t="s">
        <v>554</v>
      </c>
      <c r="I370" s="36" t="s">
        <v>2759</v>
      </c>
      <c r="J370" s="37" t="str">
        <f>Table1[[#This Row],[street]]&amp;" "&amp;Table1[[#This Row],[City]]&amp;" "&amp;Table1[[#This Row],[state]]&amp;","&amp;Table1[[#This Row],[zip]]</f>
        <v>2035 E BENNETT SPRINGFIELD MO,65804</v>
      </c>
    </row>
    <row r="371" spans="1:10" ht="57" x14ac:dyDescent="0.25">
      <c r="A371" s="37" t="s">
        <v>2760</v>
      </c>
      <c r="B371" s="38" t="s">
        <v>2761</v>
      </c>
      <c r="C371" s="37" t="s">
        <v>2762</v>
      </c>
      <c r="D371" s="37" t="s">
        <v>2763</v>
      </c>
      <c r="E371" s="37" t="s">
        <v>2764</v>
      </c>
      <c r="F371" s="37" t="s">
        <v>2765</v>
      </c>
      <c r="G371" s="37" t="s">
        <v>2766</v>
      </c>
      <c r="H371" s="36" t="s">
        <v>2767</v>
      </c>
      <c r="I371" s="36" t="s">
        <v>2768</v>
      </c>
      <c r="J371" s="37" t="str">
        <f>Table1[[#This Row],[street]]&amp;" "&amp;Table1[[#This Row],[City]]&amp;" "&amp;Table1[[#This Row],[state]]&amp;","&amp;Table1[[#This Row],[zip]]</f>
        <v>THE PINE ST MICHAEL   BB,14000</v>
      </c>
    </row>
    <row r="372" spans="1:10" ht="71.25" x14ac:dyDescent="0.25">
      <c r="A372" s="37" t="s">
        <v>2769</v>
      </c>
      <c r="B372" s="38" t="s">
        <v>2770</v>
      </c>
      <c r="C372" s="37" t="s">
        <v>2771</v>
      </c>
      <c r="D372" s="37" t="s">
        <v>2772</v>
      </c>
      <c r="E372" s="37" t="s">
        <v>2773</v>
      </c>
      <c r="F372" s="37" t="s">
        <v>2774</v>
      </c>
      <c r="G372" s="37" t="s">
        <v>316</v>
      </c>
      <c r="H372" s="36" t="s">
        <v>317</v>
      </c>
      <c r="I372" s="36" t="s">
        <v>2775</v>
      </c>
      <c r="J372" s="37" t="str">
        <f>Table1[[#This Row],[street]]&amp;" "&amp;Table1[[#This Row],[City]]&amp;" "&amp;Table1[[#This Row],[state]]&amp;","&amp;Table1[[#This Row],[zip]]</f>
        <v>124 E BRONSON RD SEYMOUR WI,54165</v>
      </c>
    </row>
    <row r="373" spans="1:10" ht="42.75" x14ac:dyDescent="0.25">
      <c r="A373" s="37" t="s">
        <v>2776</v>
      </c>
      <c r="B373" s="38" t="s">
        <v>2777</v>
      </c>
      <c r="C373" s="37" t="s">
        <v>2778</v>
      </c>
      <c r="D373" s="37" t="s">
        <v>2779</v>
      </c>
      <c r="E373" s="37" t="s">
        <v>2780</v>
      </c>
      <c r="F373" s="37" t="s">
        <v>2781</v>
      </c>
      <c r="G373" s="37" t="s">
        <v>188</v>
      </c>
      <c r="H373" s="36" t="s">
        <v>189</v>
      </c>
      <c r="I373" s="36" t="s">
        <v>2782</v>
      </c>
      <c r="J373" s="37" t="str">
        <f>Table1[[#This Row],[street]]&amp;" "&amp;Table1[[#This Row],[City]]&amp;" "&amp;Table1[[#This Row],[state]]&amp;","&amp;Table1[[#This Row],[zip]]</f>
        <v>116 E. Comma ave  Hidalgo TX,78557</v>
      </c>
    </row>
    <row r="374" spans="1:10" ht="99.75" x14ac:dyDescent="0.25">
      <c r="A374" s="37" t="s">
        <v>2783</v>
      </c>
      <c r="B374" s="38" t="s">
        <v>2784</v>
      </c>
      <c r="C374" s="37" t="s">
        <v>2785</v>
      </c>
      <c r="D374" s="37" t="s">
        <v>2786</v>
      </c>
      <c r="E374" s="37" t="s">
        <v>2787</v>
      </c>
      <c r="F374" s="37" t="s">
        <v>2788</v>
      </c>
      <c r="G374" s="37" t="s">
        <v>640</v>
      </c>
      <c r="H374" s="36" t="s">
        <v>641</v>
      </c>
      <c r="I374" s="36" t="s">
        <v>2789</v>
      </c>
      <c r="J374" s="37" t="str">
        <f>Table1[[#This Row],[street]]&amp;" "&amp;Table1[[#This Row],[City]]&amp;" "&amp;Table1[[#This Row],[state]]&amp;","&amp;Table1[[#This Row],[zip]]</f>
        <v>230 N VINE ST ORRVILLE OH,44667</v>
      </c>
    </row>
    <row r="375" spans="1:10" ht="42.75" x14ac:dyDescent="0.25">
      <c r="A375" s="37" t="s">
        <v>2790</v>
      </c>
      <c r="B375" s="38" t="s">
        <v>2791</v>
      </c>
      <c r="C375" s="37" t="s">
        <v>2791</v>
      </c>
      <c r="D375" s="37" t="s">
        <v>2792</v>
      </c>
      <c r="E375" s="37" t="s">
        <v>2793</v>
      </c>
      <c r="F375" s="37" t="s">
        <v>2794</v>
      </c>
      <c r="G375" s="37" t="s">
        <v>1894</v>
      </c>
      <c r="H375" s="36" t="s">
        <v>1895</v>
      </c>
      <c r="I375" s="36" t="s">
        <v>2795</v>
      </c>
      <c r="J375" s="37" t="str">
        <f>Table1[[#This Row],[street]]&amp;" "&amp;Table1[[#This Row],[City]]&amp;" "&amp;Table1[[#This Row],[state]]&amp;","&amp;Table1[[#This Row],[zip]]</f>
        <v>7178 VANTAGE WAY DELTA BC,V4G 1K7</v>
      </c>
    </row>
    <row r="376" spans="1:10" ht="128.25" x14ac:dyDescent="0.25">
      <c r="A376" s="37" t="s">
        <v>2796</v>
      </c>
      <c r="B376" s="38" t="s">
        <v>2797</v>
      </c>
      <c r="C376" s="37" t="s">
        <v>2798</v>
      </c>
      <c r="D376" s="37" t="s">
        <v>2799</v>
      </c>
      <c r="E376" s="37" t="s">
        <v>2800</v>
      </c>
      <c r="F376" s="37" t="s">
        <v>2801</v>
      </c>
      <c r="G376" s="37" t="s">
        <v>1293</v>
      </c>
      <c r="H376" s="36" t="s">
        <v>1294</v>
      </c>
      <c r="I376" s="36" t="s">
        <v>2802</v>
      </c>
      <c r="J376" s="37" t="str">
        <f>Table1[[#This Row],[street]]&amp;" "&amp;Table1[[#This Row],[City]]&amp;" "&amp;Table1[[#This Row],[state]]&amp;","&amp;Table1[[#This Row],[zip]]</f>
        <v>140 FEDERAL STREET ST ALBANS VT,05478</v>
      </c>
    </row>
    <row r="377" spans="1:10" ht="85.5" x14ac:dyDescent="0.25">
      <c r="A377" s="37" t="s">
        <v>2803</v>
      </c>
      <c r="B377" s="38" t="s">
        <v>2804</v>
      </c>
      <c r="C377" s="37" t="s">
        <v>2805</v>
      </c>
      <c r="D377" s="37" t="s">
        <v>2806</v>
      </c>
      <c r="E377" s="37" t="s">
        <v>2807</v>
      </c>
      <c r="F377" s="37" t="s">
        <v>2808</v>
      </c>
      <c r="G377" s="37" t="s">
        <v>283</v>
      </c>
      <c r="H377" s="36" t="s">
        <v>131</v>
      </c>
      <c r="I377" s="36" t="s">
        <v>2809</v>
      </c>
      <c r="J377" s="37" t="str">
        <f>Table1[[#This Row],[street]]&amp;" "&amp;Table1[[#This Row],[City]]&amp;" "&amp;Table1[[#This Row],[state]]&amp;","&amp;Table1[[#This Row],[zip]]</f>
        <v>511 9TH ST CRESCENT CITY CA,95531</v>
      </c>
    </row>
    <row r="378" spans="1:10" ht="42.75" x14ac:dyDescent="0.25">
      <c r="A378" s="37" t="s">
        <v>2810</v>
      </c>
      <c r="B378" s="38" t="s">
        <v>2811</v>
      </c>
      <c r="C378" s="37" t="s">
        <v>2812</v>
      </c>
      <c r="D378" s="37" t="s">
        <v>2813</v>
      </c>
      <c r="E378" s="37" t="s">
        <v>2814</v>
      </c>
      <c r="F378" s="37" t="s">
        <v>282</v>
      </c>
      <c r="G378" s="37" t="s">
        <v>640</v>
      </c>
      <c r="H378" s="36" t="s">
        <v>641</v>
      </c>
      <c r="I378" s="36" t="s">
        <v>2815</v>
      </c>
      <c r="J378" s="37" t="str">
        <f>Table1[[#This Row],[street]]&amp;" "&amp;Table1[[#This Row],[City]]&amp;" "&amp;Table1[[#This Row],[state]]&amp;","&amp;Table1[[#This Row],[zip]]</f>
        <v>54760 TOWNSHIP ROAD 90 FRESNO OH,43824</v>
      </c>
    </row>
    <row r="379" spans="1:10" ht="85.5" x14ac:dyDescent="0.25">
      <c r="A379" s="37" t="s">
        <v>2816</v>
      </c>
      <c r="B379" s="38" t="s">
        <v>2817</v>
      </c>
      <c r="C379" s="37" t="s">
        <v>2818</v>
      </c>
      <c r="D379" s="37" t="s">
        <v>2819</v>
      </c>
      <c r="E379" s="37" t="s">
        <v>2820</v>
      </c>
      <c r="F379" s="37" t="s">
        <v>2821</v>
      </c>
      <c r="G379" s="37" t="s">
        <v>727</v>
      </c>
      <c r="H379" s="36" t="s">
        <v>728</v>
      </c>
      <c r="I379" s="36" t="s">
        <v>2822</v>
      </c>
      <c r="J379" s="37" t="str">
        <f>Table1[[#This Row],[street]]&amp;" "&amp;Table1[[#This Row],[City]]&amp;" "&amp;Table1[[#This Row],[state]]&amp;","&amp;Table1[[#This Row],[zip]]</f>
        <v>126 BRADY ROAD BATTLE CREEK MI,49037</v>
      </c>
    </row>
    <row r="380" spans="1:10" ht="28.5" x14ac:dyDescent="0.25">
      <c r="A380" s="37" t="s">
        <v>2823</v>
      </c>
      <c r="B380" s="38" t="s">
        <v>2824</v>
      </c>
      <c r="C380" s="37" t="s">
        <v>2825</v>
      </c>
      <c r="D380" s="37" t="s">
        <v>2826</v>
      </c>
      <c r="E380" s="37" t="s">
        <v>2827</v>
      </c>
      <c r="F380" s="37" t="s">
        <v>2828</v>
      </c>
      <c r="G380" s="37" t="s">
        <v>1091</v>
      </c>
      <c r="H380" s="36" t="s">
        <v>1092</v>
      </c>
      <c r="I380" s="36" t="s">
        <v>2829</v>
      </c>
      <c r="J380" s="37" t="str">
        <f>Table1[[#This Row],[street]]&amp;" "&amp;Table1[[#This Row],[City]]&amp;" "&amp;Table1[[#This Row],[state]]&amp;","&amp;Table1[[#This Row],[zip]]</f>
        <v>8825 70TH AVE SW ELGIN ND,58533</v>
      </c>
    </row>
    <row r="381" spans="1:10" ht="42.75" x14ac:dyDescent="0.25">
      <c r="A381" s="37" t="s">
        <v>2830</v>
      </c>
      <c r="B381" s="38" t="s">
        <v>2831</v>
      </c>
      <c r="C381" s="37" t="s">
        <v>2832</v>
      </c>
      <c r="D381" s="37" t="s">
        <v>2833</v>
      </c>
      <c r="E381" s="37" t="s">
        <v>2834</v>
      </c>
      <c r="F381" s="37" t="s">
        <v>1489</v>
      </c>
      <c r="G381" s="37" t="s">
        <v>283</v>
      </c>
      <c r="H381" s="36" t="s">
        <v>131</v>
      </c>
      <c r="I381" s="36" t="s">
        <v>1490</v>
      </c>
      <c r="J381" s="37" t="str">
        <f>Table1[[#This Row],[street]]&amp;" "&amp;Table1[[#This Row],[City]]&amp;" "&amp;Table1[[#This Row],[state]]&amp;","&amp;Table1[[#This Row],[zip]]</f>
        <v>400 N WASHINGTON RD TURLOCK CA,95380</v>
      </c>
    </row>
    <row r="382" spans="1:10" ht="171" x14ac:dyDescent="0.25">
      <c r="A382" s="37" t="s">
        <v>2835</v>
      </c>
      <c r="B382" s="38" t="s">
        <v>2836</v>
      </c>
      <c r="C382" s="37" t="s">
        <v>2837</v>
      </c>
      <c r="D382" s="37" t="s">
        <v>2838</v>
      </c>
      <c r="E382" s="37" t="s">
        <v>2839</v>
      </c>
      <c r="F382" s="37" t="s">
        <v>2840</v>
      </c>
      <c r="G382" s="37" t="s">
        <v>727</v>
      </c>
      <c r="H382" s="36" t="s">
        <v>728</v>
      </c>
      <c r="I382" s="36" t="s">
        <v>2841</v>
      </c>
      <c r="J382" s="37" t="str">
        <f>Table1[[#This Row],[street]]&amp;" "&amp;Table1[[#This Row],[City]]&amp;" "&amp;Table1[[#This Row],[state]]&amp;","&amp;Table1[[#This Row],[zip]]</f>
        <v>6501 FITZNER RD GREENVILLE MI,48838</v>
      </c>
    </row>
    <row r="383" spans="1:10" ht="71.25" x14ac:dyDescent="0.25">
      <c r="A383" s="37" t="s">
        <v>2842</v>
      </c>
      <c r="B383" s="38" t="s">
        <v>2843</v>
      </c>
      <c r="C383" s="37" t="s">
        <v>2844</v>
      </c>
      <c r="D383" s="37" t="s">
        <v>2845</v>
      </c>
      <c r="E383" s="37" t="s">
        <v>2846</v>
      </c>
      <c r="F383" s="37" t="s">
        <v>2847</v>
      </c>
      <c r="G383" s="37" t="s">
        <v>640</v>
      </c>
      <c r="H383" s="36" t="s">
        <v>641</v>
      </c>
      <c r="I383" s="36" t="s">
        <v>2848</v>
      </c>
      <c r="J383" s="37" t="str">
        <f>Table1[[#This Row],[street]]&amp;" "&amp;Table1[[#This Row],[City]]&amp;" "&amp;Table1[[#This Row],[state]]&amp;","&amp;Table1[[#This Row],[zip]]</f>
        <v>4117 FITCH ROAD TOLEDO OH,43613</v>
      </c>
    </row>
    <row r="384" spans="1:10" ht="57" x14ac:dyDescent="0.25">
      <c r="A384" s="37" t="s">
        <v>2849</v>
      </c>
      <c r="B384" s="38" t="s">
        <v>2850</v>
      </c>
      <c r="C384" s="37" t="s">
        <v>2851</v>
      </c>
      <c r="D384" s="37" t="s">
        <v>2852</v>
      </c>
      <c r="E384" s="37" t="s">
        <v>2853</v>
      </c>
      <c r="F384" s="37" t="s">
        <v>2280</v>
      </c>
      <c r="G384" s="37" t="s">
        <v>316</v>
      </c>
      <c r="H384" s="36" t="s">
        <v>317</v>
      </c>
      <c r="I384" s="36" t="s">
        <v>2854</v>
      </c>
      <c r="J384" s="37" t="str">
        <f>Table1[[#This Row],[street]]&amp;" "&amp;Table1[[#This Row],[City]]&amp;" "&amp;Table1[[#This Row],[state]]&amp;","&amp;Table1[[#This Row],[zip]]</f>
        <v>2294 RANDALL ROAD ATHENS WI,54411</v>
      </c>
    </row>
    <row r="385" spans="1:10" ht="57" x14ac:dyDescent="0.25">
      <c r="A385" s="37" t="s">
        <v>2855</v>
      </c>
      <c r="B385" s="38" t="s">
        <v>2856</v>
      </c>
      <c r="C385" s="37" t="s">
        <v>2857</v>
      </c>
      <c r="D385" s="37" t="s">
        <v>2858</v>
      </c>
      <c r="E385" s="37" t="s">
        <v>2859</v>
      </c>
      <c r="F385" s="37" t="s">
        <v>2860</v>
      </c>
      <c r="G385" s="37" t="s">
        <v>266</v>
      </c>
      <c r="H385" s="36" t="s">
        <v>9</v>
      </c>
      <c r="I385" s="36" t="s">
        <v>2861</v>
      </c>
      <c r="J385" s="37" t="str">
        <f>Table1[[#This Row],[street]]&amp;" "&amp;Table1[[#This Row],[City]]&amp;" "&amp;Table1[[#This Row],[state]]&amp;","&amp;Table1[[#This Row],[zip]]</f>
        <v>22380 NW 144th Avenue  Okeechobee FL,34972</v>
      </c>
    </row>
    <row r="386" spans="1:10" ht="57" x14ac:dyDescent="0.25">
      <c r="A386" s="37" t="s">
        <v>2862</v>
      </c>
      <c r="B386" s="38" t="s">
        <v>2863</v>
      </c>
      <c r="C386" s="37" t="s">
        <v>2864</v>
      </c>
      <c r="D386" s="37" t="s">
        <v>2865</v>
      </c>
      <c r="E386" s="37" t="s">
        <v>2866</v>
      </c>
      <c r="F386" s="37" t="s">
        <v>2867</v>
      </c>
      <c r="G386" s="37" t="s">
        <v>274</v>
      </c>
      <c r="H386" s="36" t="s">
        <v>275</v>
      </c>
      <c r="I386" s="36" t="s">
        <v>2868</v>
      </c>
      <c r="J386" s="37" t="str">
        <f>Table1[[#This Row],[street]]&amp;" "&amp;Table1[[#This Row],[City]]&amp;" "&amp;Table1[[#This Row],[state]]&amp;","&amp;Table1[[#This Row],[zip]]</f>
        <v>1305 6TH STREET E SANDWICH IL,60548</v>
      </c>
    </row>
    <row r="387" spans="1:10" ht="42.75" x14ac:dyDescent="0.25">
      <c r="A387" s="37" t="s">
        <v>2869</v>
      </c>
      <c r="B387" s="38" t="s">
        <v>2870</v>
      </c>
      <c r="C387" s="37" t="s">
        <v>2871</v>
      </c>
      <c r="D387" s="37" t="s">
        <v>2872</v>
      </c>
      <c r="E387" s="37" t="s">
        <v>2873</v>
      </c>
      <c r="F387" s="37" t="s">
        <v>2874</v>
      </c>
      <c r="G387" s="37" t="s">
        <v>649</v>
      </c>
      <c r="H387" s="36" t="s">
        <v>650</v>
      </c>
      <c r="I387" s="36" t="s">
        <v>2875</v>
      </c>
      <c r="J387" s="37" t="str">
        <f>Table1[[#This Row],[street]]&amp;" "&amp;Table1[[#This Row],[City]]&amp;" "&amp;Table1[[#This Row],[state]]&amp;","&amp;Table1[[#This Row],[zip]]</f>
        <v>1664 ASHLEY AVE LARCHWOOD IA,51241</v>
      </c>
    </row>
    <row r="388" spans="1:10" ht="71.25" x14ac:dyDescent="0.25">
      <c r="A388" s="37" t="s">
        <v>2876</v>
      </c>
      <c r="B388" s="38" t="s">
        <v>2877</v>
      </c>
      <c r="C388" s="37" t="s">
        <v>2878</v>
      </c>
      <c r="D388" s="37" t="s">
        <v>2879</v>
      </c>
      <c r="E388" s="37" t="s">
        <v>2880</v>
      </c>
      <c r="F388" s="37" t="s">
        <v>2881</v>
      </c>
      <c r="G388" s="37"/>
      <c r="H388" s="36"/>
      <c r="I388" s="36"/>
      <c r="J388" s="37" t="str">
        <f>Table1[[#This Row],[street]]&amp;" "&amp;Table1[[#This Row],[City]]&amp;" "&amp;Table1[[#This Row],[state]]&amp;","&amp;Table1[[#This Row],[zip]]</f>
        <v>Colonia limar 2 poligono H Santa Ana ,</v>
      </c>
    </row>
    <row r="389" spans="1:10" ht="42.75" x14ac:dyDescent="0.25">
      <c r="A389" s="37" t="s">
        <v>2882</v>
      </c>
      <c r="B389" s="38" t="s">
        <v>2883</v>
      </c>
      <c r="C389" s="37" t="s">
        <v>2884</v>
      </c>
      <c r="D389" s="37" t="s">
        <v>2885</v>
      </c>
      <c r="E389" s="37" t="s">
        <v>2886</v>
      </c>
      <c r="F389" s="37" t="s">
        <v>2887</v>
      </c>
      <c r="G389" s="37" t="s">
        <v>649</v>
      </c>
      <c r="H389" s="36" t="s">
        <v>650</v>
      </c>
      <c r="I389" s="36" t="s">
        <v>2888</v>
      </c>
      <c r="J389" s="37" t="str">
        <f>Table1[[#This Row],[street]]&amp;" "&amp;Table1[[#This Row],[City]]&amp;" "&amp;Table1[[#This Row],[state]]&amp;","&amp;Table1[[#This Row],[zip]]</f>
        <v>332 DIVISION STREET HULL IA,51239</v>
      </c>
    </row>
    <row r="390" spans="1:10" ht="99.75" x14ac:dyDescent="0.25">
      <c r="A390" s="37" t="s">
        <v>2889</v>
      </c>
      <c r="B390" s="38" t="s">
        <v>2890</v>
      </c>
      <c r="C390" s="37" t="s">
        <v>2891</v>
      </c>
      <c r="D390" s="37" t="s">
        <v>2892</v>
      </c>
      <c r="E390" s="37" t="s">
        <v>2893</v>
      </c>
      <c r="F390" s="37" t="s">
        <v>2894</v>
      </c>
      <c r="G390" s="37" t="s">
        <v>640</v>
      </c>
      <c r="H390" s="36" t="s">
        <v>641</v>
      </c>
      <c r="I390" s="36" t="s">
        <v>2895</v>
      </c>
      <c r="J390" s="37" t="str">
        <f>Table1[[#This Row],[street]]&amp;" "&amp;Table1[[#This Row],[City]]&amp;" "&amp;Table1[[#This Row],[state]]&amp;","&amp;Table1[[#This Row],[zip]]</f>
        <v>800 WABASH AVE S BREWSTER OH,44613</v>
      </c>
    </row>
    <row r="391" spans="1:10" ht="71.25" x14ac:dyDescent="0.25">
      <c r="A391" s="37" t="s">
        <v>2896</v>
      </c>
      <c r="B391" s="38" t="s">
        <v>2897</v>
      </c>
      <c r="C391" s="37" t="s">
        <v>2898</v>
      </c>
      <c r="D391" s="37" t="s">
        <v>2899</v>
      </c>
      <c r="E391" s="37" t="s">
        <v>2900</v>
      </c>
      <c r="F391" s="37" t="s">
        <v>2901</v>
      </c>
      <c r="G391" s="37" t="s">
        <v>179</v>
      </c>
      <c r="H391" s="36" t="s">
        <v>180</v>
      </c>
      <c r="I391" s="36" t="s">
        <v>2902</v>
      </c>
      <c r="J391" s="37" t="str">
        <f>Table1[[#This Row],[street]]&amp;" "&amp;Table1[[#This Row],[City]]&amp;" "&amp;Table1[[#This Row],[state]]&amp;","&amp;Table1[[#This Row],[zip]]</f>
        <v>222 3RD STREET NE FARIBAULT MN,55021</v>
      </c>
    </row>
    <row r="392" spans="1:10" ht="42.75" x14ac:dyDescent="0.25">
      <c r="A392" s="37" t="s">
        <v>2903</v>
      </c>
      <c r="B392" s="38" t="s">
        <v>2904</v>
      </c>
      <c r="C392" s="37" t="s">
        <v>2905</v>
      </c>
      <c r="D392" s="37" t="s">
        <v>2906</v>
      </c>
      <c r="E392" s="37" t="s">
        <v>2907</v>
      </c>
      <c r="F392" s="37" t="s">
        <v>222</v>
      </c>
      <c r="G392" s="37" t="s">
        <v>214</v>
      </c>
      <c r="H392" s="36" t="s">
        <v>215</v>
      </c>
      <c r="I392" s="36" t="s">
        <v>223</v>
      </c>
      <c r="J392" s="37" t="str">
        <f>Table1[[#This Row],[street]]&amp;" "&amp;Table1[[#This Row],[City]]&amp;" "&amp;Table1[[#This Row],[state]]&amp;","&amp;Table1[[#This Row],[zip]]</f>
        <v>1445 Fillmore Street  Twin Falls ID,83301</v>
      </c>
    </row>
    <row r="393" spans="1:10" ht="99.75" x14ac:dyDescent="0.25">
      <c r="A393" s="37" t="s">
        <v>2908</v>
      </c>
      <c r="B393" s="38" t="s">
        <v>2909</v>
      </c>
      <c r="C393" s="37" t="s">
        <v>2910</v>
      </c>
      <c r="D393" s="37" t="s">
        <v>2911</v>
      </c>
      <c r="E393" s="37" t="s">
        <v>2912</v>
      </c>
      <c r="F393" s="37" t="s">
        <v>2913</v>
      </c>
      <c r="G393" s="37" t="s">
        <v>316</v>
      </c>
      <c r="H393" s="36" t="s">
        <v>317</v>
      </c>
      <c r="I393" s="36" t="s">
        <v>2914</v>
      </c>
      <c r="J393" s="37" t="str">
        <f>Table1[[#This Row],[street]]&amp;" "&amp;Table1[[#This Row],[City]]&amp;" "&amp;Table1[[#This Row],[state]]&amp;","&amp;Table1[[#This Row],[zip]]</f>
        <v>100 N MAIN STREET CLAYTON WI,54004</v>
      </c>
    </row>
    <row r="394" spans="1:10" ht="128.25" x14ac:dyDescent="0.25">
      <c r="A394" s="37" t="s">
        <v>2915</v>
      </c>
      <c r="B394" s="38" t="s">
        <v>2916</v>
      </c>
      <c r="C394" s="37" t="s">
        <v>2917</v>
      </c>
      <c r="D394" s="37" t="s">
        <v>2918</v>
      </c>
      <c r="E394" s="37" t="s">
        <v>2919</v>
      </c>
      <c r="F394" s="37" t="s">
        <v>2920</v>
      </c>
      <c r="G394" s="37" t="s">
        <v>1708</v>
      </c>
      <c r="H394" s="36" t="s">
        <v>1708</v>
      </c>
      <c r="I394" s="36" t="s">
        <v>2921</v>
      </c>
      <c r="J394" s="37" t="str">
        <f>Table1[[#This Row],[street]]&amp;" "&amp;Table1[[#This Row],[City]]&amp;" "&amp;Table1[[#This Row],[state]]&amp;","&amp;Table1[[#This Row],[zip]]</f>
        <v>Vía Simón Bolívar, Transistmica and calle PANAMA   ,5</v>
      </c>
    </row>
    <row r="395" spans="1:10" ht="57" x14ac:dyDescent="0.25">
      <c r="A395" s="37" t="s">
        <v>2922</v>
      </c>
      <c r="B395" s="38" t="s">
        <v>2923</v>
      </c>
      <c r="C395" s="37" t="s">
        <v>2924</v>
      </c>
      <c r="D395" s="37" t="s">
        <v>2925</v>
      </c>
      <c r="E395" s="37" t="s">
        <v>2926</v>
      </c>
      <c r="F395" s="37" t="s">
        <v>2927</v>
      </c>
      <c r="G395" s="37"/>
      <c r="H395" s="36"/>
      <c r="I395" s="36"/>
      <c r="J395" s="37" t="str">
        <f>Table1[[#This Row],[street]]&amp;" "&amp;Table1[[#This Row],[City]]&amp;" "&amp;Table1[[#This Row],[state]]&amp;","&amp;Table1[[#This Row],[zip]]</f>
        <v>700 m este y 150 m sureste  Cartago Cipreses Oreamuno ,</v>
      </c>
    </row>
    <row r="396" spans="1:10" ht="42.75" x14ac:dyDescent="0.25">
      <c r="A396" s="37" t="s">
        <v>2928</v>
      </c>
      <c r="B396" s="38" t="s">
        <v>2929</v>
      </c>
      <c r="C396" s="37" t="s">
        <v>2930</v>
      </c>
      <c r="D396" s="37" t="s">
        <v>2931</v>
      </c>
      <c r="E396" s="37" t="s">
        <v>2932</v>
      </c>
      <c r="F396" s="37" t="s">
        <v>2933</v>
      </c>
      <c r="G396" s="37" t="s">
        <v>1454</v>
      </c>
      <c r="H396" s="36" t="s">
        <v>1455</v>
      </c>
      <c r="I396" s="36" t="s">
        <v>2934</v>
      </c>
      <c r="J396" s="37" t="str">
        <f>Table1[[#This Row],[street]]&amp;" "&amp;Table1[[#This Row],[City]]&amp;" "&amp;Table1[[#This Row],[state]]&amp;","&amp;Table1[[#This Row],[zip]]</f>
        <v>RT 2/5600 OMAHA ROAD ROSWELL NM,88201</v>
      </c>
    </row>
    <row r="397" spans="1:10" ht="71.25" x14ac:dyDescent="0.25">
      <c r="A397" s="37" t="s">
        <v>2935</v>
      </c>
      <c r="B397" s="38" t="s">
        <v>2936</v>
      </c>
      <c r="C397" s="37" t="s">
        <v>2937</v>
      </c>
      <c r="D397" s="37" t="s">
        <v>2938</v>
      </c>
      <c r="E397" s="37" t="s">
        <v>2939</v>
      </c>
      <c r="F397" s="37" t="s">
        <v>2940</v>
      </c>
      <c r="G397" s="37" t="s">
        <v>283</v>
      </c>
      <c r="H397" s="36" t="s">
        <v>131</v>
      </c>
      <c r="I397" s="36" t="s">
        <v>2941</v>
      </c>
      <c r="J397" s="37" t="str">
        <f>Table1[[#This Row],[street]]&amp;" "&amp;Table1[[#This Row],[City]]&amp;" "&amp;Table1[[#This Row],[state]]&amp;","&amp;Table1[[#This Row],[zip]]</f>
        <v>5262 Pirrone Court Salida CA,95368</v>
      </c>
    </row>
    <row r="398" spans="1:10" ht="57" x14ac:dyDescent="0.25">
      <c r="A398" s="37" t="s">
        <v>2942</v>
      </c>
      <c r="B398" s="38" t="s">
        <v>2943</v>
      </c>
      <c r="C398" s="37" t="s">
        <v>2944</v>
      </c>
      <c r="D398" s="37" t="s">
        <v>2945</v>
      </c>
      <c r="E398" s="37" t="s">
        <v>2946</v>
      </c>
      <c r="F398" s="37" t="s">
        <v>2947</v>
      </c>
      <c r="G398" s="37" t="s">
        <v>283</v>
      </c>
      <c r="H398" s="36" t="s">
        <v>131</v>
      </c>
      <c r="I398" s="36" t="s">
        <v>2948</v>
      </c>
      <c r="J398" s="37" t="str">
        <f>Table1[[#This Row],[street]]&amp;" "&amp;Table1[[#This Row],[City]]&amp;" "&amp;Table1[[#This Row],[state]]&amp;","&amp;Table1[[#This Row],[zip]]</f>
        <v>655 Park Court Rohnert Park CA,94928</v>
      </c>
    </row>
    <row r="399" spans="1:10" ht="57" x14ac:dyDescent="0.25">
      <c r="A399" s="37" t="s">
        <v>2949</v>
      </c>
      <c r="B399" s="38" t="s">
        <v>2950</v>
      </c>
      <c r="C399" s="37" t="s">
        <v>2951</v>
      </c>
      <c r="D399" s="37" t="s">
        <v>2952</v>
      </c>
      <c r="E399" s="37" t="s">
        <v>2953</v>
      </c>
      <c r="F399" s="37" t="s">
        <v>2954</v>
      </c>
      <c r="G399" s="37" t="s">
        <v>618</v>
      </c>
      <c r="H399" s="36" t="s">
        <v>619</v>
      </c>
      <c r="I399" s="36" t="s">
        <v>2955</v>
      </c>
      <c r="J399" s="37" t="str">
        <f>Table1[[#This Row],[street]]&amp;" "&amp;Table1[[#This Row],[City]]&amp;" "&amp;Table1[[#This Row],[state]]&amp;","&amp;Table1[[#This Row],[zip]]</f>
        <v>40236 STATE HWY 10 DELHI NY,13753</v>
      </c>
    </row>
    <row r="400" spans="1:10" ht="85.5" x14ac:dyDescent="0.25">
      <c r="A400" s="37" t="s">
        <v>2956</v>
      </c>
      <c r="B400" s="38" t="s">
        <v>2957</v>
      </c>
      <c r="C400" s="37" t="s">
        <v>2958</v>
      </c>
      <c r="D400" s="37" t="s">
        <v>2959</v>
      </c>
      <c r="E400" s="37" t="s">
        <v>2960</v>
      </c>
      <c r="F400" s="37" t="s">
        <v>2961</v>
      </c>
      <c r="G400" s="37" t="s">
        <v>316</v>
      </c>
      <c r="H400" s="36" t="s">
        <v>317</v>
      </c>
      <c r="I400" s="36" t="s">
        <v>2962</v>
      </c>
      <c r="J400" s="37" t="str">
        <f>Table1[[#This Row],[street]]&amp;" "&amp;Table1[[#This Row],[City]]&amp;" "&amp;Table1[[#This Row],[state]]&amp;","&amp;Table1[[#This Row],[zip]]</f>
        <v>126 HIGHWAY 128 WILSON WI,54027</v>
      </c>
    </row>
    <row r="401" spans="1:10" ht="42.75" x14ac:dyDescent="0.25">
      <c r="A401" s="37" t="s">
        <v>2963</v>
      </c>
      <c r="B401" s="38" t="s">
        <v>2964</v>
      </c>
      <c r="C401" s="37" t="s">
        <v>2965</v>
      </c>
      <c r="D401" s="37" t="s">
        <v>2966</v>
      </c>
      <c r="E401" s="37" t="s">
        <v>2967</v>
      </c>
      <c r="F401" s="37" t="s">
        <v>639</v>
      </c>
      <c r="G401" s="37" t="s">
        <v>2968</v>
      </c>
      <c r="H401" s="36" t="s">
        <v>2969</v>
      </c>
      <c r="I401" s="36" t="s">
        <v>2970</v>
      </c>
      <c r="J401" s="37" t="str">
        <f>Table1[[#This Row],[street]]&amp;" "&amp;Table1[[#This Row],[City]]&amp;" "&amp;Table1[[#This Row],[state]]&amp;","&amp;Table1[[#This Row],[zip]]</f>
        <v>316 MARKUS COURT NEWARK DE,19713</v>
      </c>
    </row>
    <row r="402" spans="1:10" ht="42.75" x14ac:dyDescent="0.25">
      <c r="A402" s="37" t="s">
        <v>2971</v>
      </c>
      <c r="B402" s="38" t="s">
        <v>2972</v>
      </c>
      <c r="C402" s="37" t="s">
        <v>2973</v>
      </c>
      <c r="D402" s="37" t="s">
        <v>2974</v>
      </c>
      <c r="E402" s="37" t="s">
        <v>2975</v>
      </c>
      <c r="F402" s="37" t="s">
        <v>2976</v>
      </c>
      <c r="G402" s="37" t="s">
        <v>1963</v>
      </c>
      <c r="H402" s="36" t="s">
        <v>1964</v>
      </c>
      <c r="I402" s="36" t="s">
        <v>2977</v>
      </c>
      <c r="J402" s="37" t="str">
        <f>Table1[[#This Row],[street]]&amp;" "&amp;Table1[[#This Row],[City]]&amp;" "&amp;Table1[[#This Row],[state]]&amp;","&amp;Table1[[#This Row],[zip]]</f>
        <v>One Coca Cola Plaza, TEC 817A Atlanta GA,30318</v>
      </c>
    </row>
    <row r="403" spans="1:10" ht="42.75" x14ac:dyDescent="0.25">
      <c r="A403" s="37" t="s">
        <v>2978</v>
      </c>
      <c r="B403" s="38" t="s">
        <v>2979</v>
      </c>
      <c r="C403" s="37" t="s">
        <v>2980</v>
      </c>
      <c r="D403" s="37" t="s">
        <v>2981</v>
      </c>
      <c r="E403" s="37" t="s">
        <v>2982</v>
      </c>
      <c r="F403" s="37" t="s">
        <v>2983</v>
      </c>
      <c r="G403" s="37" t="s">
        <v>895</v>
      </c>
      <c r="H403" s="36" t="s">
        <v>896</v>
      </c>
      <c r="I403" s="36" t="s">
        <v>2984</v>
      </c>
      <c r="J403" s="37" t="str">
        <f>Table1[[#This Row],[street]]&amp;" "&amp;Table1[[#This Row],[City]]&amp;" "&amp;Table1[[#This Row],[state]]&amp;","&amp;Table1[[#This Row],[zip]]</f>
        <v>926 HIGHWAY 35 BYPASS KOSCIUSKO MS,39090</v>
      </c>
    </row>
    <row r="404" spans="1:10" ht="71.25" x14ac:dyDescent="0.25">
      <c r="A404" s="37" t="s">
        <v>2985</v>
      </c>
      <c r="B404" s="38" t="s">
        <v>2986</v>
      </c>
      <c r="C404" s="37" t="s">
        <v>2987</v>
      </c>
      <c r="D404" s="37" t="s">
        <v>2988</v>
      </c>
      <c r="E404" s="37" t="s">
        <v>2989</v>
      </c>
      <c r="F404" s="37" t="s">
        <v>2537</v>
      </c>
      <c r="G404" s="37" t="s">
        <v>266</v>
      </c>
      <c r="H404" s="36" t="s">
        <v>9</v>
      </c>
      <c r="I404" s="36" t="s">
        <v>2990</v>
      </c>
      <c r="J404" s="37" t="str">
        <f>Table1[[#This Row],[street]]&amp;" "&amp;Table1[[#This Row],[City]]&amp;" "&amp;Table1[[#This Row],[state]]&amp;","&amp;Table1[[#This Row],[zip]]</f>
        <v>2225NW 79th Ave  MIAMI FL,33198</v>
      </c>
    </row>
    <row r="405" spans="1:10" ht="42.75" x14ac:dyDescent="0.25">
      <c r="A405" s="37" t="s">
        <v>2991</v>
      </c>
      <c r="B405" s="38" t="s">
        <v>2992</v>
      </c>
      <c r="C405" s="37" t="s">
        <v>2993</v>
      </c>
      <c r="D405" s="37" t="s">
        <v>2994</v>
      </c>
      <c r="E405" s="37" t="s">
        <v>2995</v>
      </c>
      <c r="F405" s="37" t="s">
        <v>2996</v>
      </c>
      <c r="G405" s="37" t="s">
        <v>1142</v>
      </c>
      <c r="H405" s="36" t="s">
        <v>1143</v>
      </c>
      <c r="I405" s="36" t="s">
        <v>2997</v>
      </c>
      <c r="J405" s="37" t="str">
        <f>Table1[[#This Row],[street]]&amp;" "&amp;Table1[[#This Row],[City]]&amp;" "&amp;Table1[[#This Row],[state]]&amp;","&amp;Table1[[#This Row],[zip]]</f>
        <v>28 Dane Street, Somerville MA,02143</v>
      </c>
    </row>
    <row r="406" spans="1:10" ht="42.75" x14ac:dyDescent="0.25">
      <c r="A406" s="37" t="s">
        <v>2998</v>
      </c>
      <c r="B406" s="38" t="s">
        <v>2999</v>
      </c>
      <c r="C406" s="37" t="s">
        <v>3000</v>
      </c>
      <c r="D406" s="37" t="s">
        <v>753</v>
      </c>
      <c r="E406" s="37" t="s">
        <v>3001</v>
      </c>
      <c r="F406" s="37" t="s">
        <v>3002</v>
      </c>
      <c r="G406" s="37" t="s">
        <v>291</v>
      </c>
      <c r="H406" s="36" t="s">
        <v>292</v>
      </c>
      <c r="I406" s="36" t="s">
        <v>3003</v>
      </c>
      <c r="J406" s="37" t="str">
        <f>Table1[[#This Row],[street]]&amp;" "&amp;Table1[[#This Row],[City]]&amp;" "&amp;Table1[[#This Row],[state]]&amp;","&amp;Table1[[#This Row],[zip]]</f>
        <v>2505 SOUTH INDUSTRIAL AVE YUMA AZ,85364</v>
      </c>
    </row>
    <row r="407" spans="1:10" ht="71.25" x14ac:dyDescent="0.25">
      <c r="A407" s="37" t="s">
        <v>3004</v>
      </c>
      <c r="B407" s="38" t="s">
        <v>3005</v>
      </c>
      <c r="C407" s="37" t="s">
        <v>3006</v>
      </c>
      <c r="D407" s="37" t="s">
        <v>3007</v>
      </c>
      <c r="E407" s="37" t="s">
        <v>3008</v>
      </c>
      <c r="F407" s="37" t="s">
        <v>3009</v>
      </c>
      <c r="G407" s="37" t="s">
        <v>257</v>
      </c>
      <c r="H407" s="36" t="s">
        <v>258</v>
      </c>
      <c r="I407" s="36" t="s">
        <v>3010</v>
      </c>
      <c r="J407" s="37" t="str">
        <f>Table1[[#This Row],[street]]&amp;" "&amp;Table1[[#This Row],[City]]&amp;" "&amp;Table1[[#This Row],[state]]&amp;","&amp;Table1[[#This Row],[zip]]</f>
        <v>HENDERSON LAB 1 HENDERSON NV,89011</v>
      </c>
    </row>
    <row r="408" spans="1:10" ht="71.25" x14ac:dyDescent="0.25">
      <c r="A408" s="37" t="s">
        <v>3011</v>
      </c>
      <c r="B408" s="38" t="s">
        <v>3012</v>
      </c>
      <c r="C408" s="37" t="s">
        <v>3013</v>
      </c>
      <c r="D408" s="37" t="s">
        <v>3014</v>
      </c>
      <c r="E408" s="37" t="s">
        <v>3015</v>
      </c>
      <c r="F408" s="37" t="s">
        <v>3016</v>
      </c>
      <c r="G408" s="37" t="s">
        <v>283</v>
      </c>
      <c r="H408" s="36" t="s">
        <v>131</v>
      </c>
      <c r="I408" s="36" t="s">
        <v>3017</v>
      </c>
      <c r="J408" s="37" t="str">
        <f>Table1[[#This Row],[street]]&amp;" "&amp;Table1[[#This Row],[City]]&amp;" "&amp;Table1[[#This Row],[state]]&amp;","&amp;Table1[[#This Row],[zip]]</f>
        <v>91 LAKEVILLE ST PETALUMA CA,94952</v>
      </c>
    </row>
    <row r="409" spans="1:10" ht="42.75" x14ac:dyDescent="0.25">
      <c r="A409" s="37" t="s">
        <v>3018</v>
      </c>
      <c r="B409" s="38" t="s">
        <v>2162</v>
      </c>
      <c r="C409" s="37" t="s">
        <v>3019</v>
      </c>
      <c r="D409" s="37" t="s">
        <v>3020</v>
      </c>
      <c r="E409" s="37" t="s">
        <v>3021</v>
      </c>
      <c r="F409" s="37" t="s">
        <v>3022</v>
      </c>
      <c r="G409" s="37" t="s">
        <v>179</v>
      </c>
      <c r="H409" s="36" t="s">
        <v>180</v>
      </c>
      <c r="I409" s="36" t="s">
        <v>3023</v>
      </c>
      <c r="J409" s="37" t="str">
        <f>Table1[[#This Row],[street]]&amp;" "&amp;Table1[[#This Row],[City]]&amp;" "&amp;Table1[[#This Row],[state]]&amp;","&amp;Table1[[#This Row],[zip]]</f>
        <v>212 EAST FIRST ST WINTHROP MN,55396</v>
      </c>
    </row>
    <row r="410" spans="1:10" ht="42.75" x14ac:dyDescent="0.25">
      <c r="A410" s="37" t="s">
        <v>3024</v>
      </c>
      <c r="B410" s="38" t="s">
        <v>2692</v>
      </c>
      <c r="C410" s="37" t="s">
        <v>3025</v>
      </c>
      <c r="D410" s="37" t="s">
        <v>3026</v>
      </c>
      <c r="E410" s="37" t="s">
        <v>3027</v>
      </c>
      <c r="F410" s="37" t="s">
        <v>2696</v>
      </c>
      <c r="G410" s="37" t="s">
        <v>316</v>
      </c>
      <c r="H410" s="36" t="s">
        <v>317</v>
      </c>
      <c r="I410" s="36" t="s">
        <v>2697</v>
      </c>
      <c r="J410" s="37" t="str">
        <f>Table1[[#This Row],[street]]&amp;" "&amp;Table1[[#This Row],[City]]&amp;" "&amp;Table1[[#This Row],[state]]&amp;","&amp;Table1[[#This Row],[zip]]</f>
        <v>114 E Coates Ave Monticello WI,53570</v>
      </c>
    </row>
    <row r="411" spans="1:10" ht="57" x14ac:dyDescent="0.25">
      <c r="A411" s="37" t="s">
        <v>3028</v>
      </c>
      <c r="B411" s="38" t="s">
        <v>3029</v>
      </c>
      <c r="C411" s="37" t="s">
        <v>3030</v>
      </c>
      <c r="D411" s="37" t="s">
        <v>3031</v>
      </c>
      <c r="E411" s="37" t="s">
        <v>3032</v>
      </c>
      <c r="F411" s="37" t="s">
        <v>3033</v>
      </c>
      <c r="G411" s="37" t="s">
        <v>188</v>
      </c>
      <c r="H411" s="36" t="s">
        <v>189</v>
      </c>
      <c r="I411" s="36" t="s">
        <v>3034</v>
      </c>
      <c r="J411" s="37" t="str">
        <f>Table1[[#This Row],[street]]&amp;" "&amp;Table1[[#This Row],[City]]&amp;" "&amp;Table1[[#This Row],[state]]&amp;","&amp;Table1[[#This Row],[zip]]</f>
        <v>815 N BROADWAY/REAR ENTRANCE TYLER TX,75702</v>
      </c>
    </row>
    <row r="412" spans="1:10" ht="28.5" x14ac:dyDescent="0.25">
      <c r="A412" s="37" t="s">
        <v>3035</v>
      </c>
      <c r="B412" s="38" t="s">
        <v>3036</v>
      </c>
      <c r="C412" s="37" t="s">
        <v>3037</v>
      </c>
      <c r="D412" s="37" t="s">
        <v>3038</v>
      </c>
      <c r="E412" s="37" t="s">
        <v>3039</v>
      </c>
      <c r="F412" s="37" t="s">
        <v>3040</v>
      </c>
      <c r="G412" s="37" t="s">
        <v>904</v>
      </c>
      <c r="H412" s="36" t="s">
        <v>905</v>
      </c>
      <c r="I412" s="36" t="s">
        <v>3041</v>
      </c>
      <c r="J412" s="37" t="str">
        <f>Table1[[#This Row],[street]]&amp;" "&amp;Table1[[#This Row],[City]]&amp;" "&amp;Table1[[#This Row],[state]]&amp;","&amp;Table1[[#This Row],[zip]]</f>
        <v>700 E. CENTRAL WICHITA KS,67202</v>
      </c>
    </row>
    <row r="413" spans="1:10" ht="57" x14ac:dyDescent="0.25">
      <c r="A413" s="37" t="s">
        <v>3042</v>
      </c>
      <c r="B413" s="38" t="s">
        <v>3043</v>
      </c>
      <c r="C413" s="37" t="s">
        <v>3044</v>
      </c>
      <c r="D413" s="37" t="s">
        <v>3045</v>
      </c>
      <c r="E413" s="37" t="s">
        <v>3046</v>
      </c>
      <c r="F413" s="37" t="s">
        <v>3047</v>
      </c>
      <c r="G413" s="37" t="s">
        <v>727</v>
      </c>
      <c r="H413" s="36" t="s">
        <v>728</v>
      </c>
      <c r="I413" s="36" t="s">
        <v>3048</v>
      </c>
      <c r="J413" s="37" t="str">
        <f>Table1[[#This Row],[street]]&amp;" "&amp;Table1[[#This Row],[City]]&amp;" "&amp;Table1[[#This Row],[state]]&amp;","&amp;Table1[[#This Row],[zip]]</f>
        <v>41310 BRIDGE STREET NOVI MI,48375</v>
      </c>
    </row>
    <row r="414" spans="1:10" ht="85.5" x14ac:dyDescent="0.25">
      <c r="A414" s="37" t="s">
        <v>3049</v>
      </c>
      <c r="B414" s="38" t="s">
        <v>3050</v>
      </c>
      <c r="C414" s="37" t="s">
        <v>3051</v>
      </c>
      <c r="D414" s="37" t="s">
        <v>3052</v>
      </c>
      <c r="E414" s="37" t="s">
        <v>3053</v>
      </c>
      <c r="F414" s="37" t="s">
        <v>1462</v>
      </c>
      <c r="G414" s="37" t="s">
        <v>316</v>
      </c>
      <c r="H414" s="36" t="s">
        <v>317</v>
      </c>
      <c r="I414" s="36" t="s">
        <v>1463</v>
      </c>
      <c r="J414" s="37" t="str">
        <f>Table1[[#This Row],[street]]&amp;" "&amp;Table1[[#This Row],[City]]&amp;" "&amp;Table1[[#This Row],[state]]&amp;","&amp;Table1[[#This Row],[zip]]</f>
        <v>425 SOUTH ROOSEVELT ST LANCASTER WI,53813</v>
      </c>
    </row>
    <row r="415" spans="1:10" ht="71.25" x14ac:dyDescent="0.25">
      <c r="A415" s="37" t="s">
        <v>3054</v>
      </c>
      <c r="B415" s="38" t="s">
        <v>3055</v>
      </c>
      <c r="C415" s="37" t="s">
        <v>3056</v>
      </c>
      <c r="D415" s="37" t="s">
        <v>3057</v>
      </c>
      <c r="E415" s="37" t="s">
        <v>3058</v>
      </c>
      <c r="F415" s="37" t="s">
        <v>3059</v>
      </c>
      <c r="G415" s="37" t="s">
        <v>316</v>
      </c>
      <c r="H415" s="36" t="s">
        <v>317</v>
      </c>
      <c r="I415" s="36" t="s">
        <v>3060</v>
      </c>
      <c r="J415" s="37" t="str">
        <f>Table1[[#This Row],[street]]&amp;" "&amp;Table1[[#This Row],[City]]&amp;" "&amp;Table1[[#This Row],[state]]&amp;","&amp;Table1[[#This Row],[zip]]</f>
        <v>458 WESTERN BLVD TURTLE LAKE WI,54889</v>
      </c>
    </row>
    <row r="416" spans="1:10" ht="57" x14ac:dyDescent="0.25">
      <c r="A416" s="37" t="s">
        <v>3061</v>
      </c>
      <c r="B416" s="38" t="s">
        <v>3062</v>
      </c>
      <c r="C416" s="37" t="s">
        <v>3063</v>
      </c>
      <c r="D416" s="37" t="s">
        <v>3064</v>
      </c>
      <c r="E416" s="37" t="s">
        <v>3065</v>
      </c>
      <c r="F416" s="37" t="s">
        <v>3066</v>
      </c>
      <c r="G416" s="37"/>
      <c r="H416" s="36"/>
      <c r="I416" s="36" t="s">
        <v>3067</v>
      </c>
      <c r="J416" s="37" t="str">
        <f>Table1[[#This Row],[street]]&amp;" "&amp;Table1[[#This Row],[City]]&amp;" "&amp;Table1[[#This Row],[state]]&amp;","&amp;Table1[[#This Row],[zip]]</f>
        <v>Terminales Santamaría, Aduana Santamaría,  Alajuela,  ,20102</v>
      </c>
    </row>
    <row r="417" spans="1:10" ht="57" x14ac:dyDescent="0.25">
      <c r="A417" s="37" t="s">
        <v>3068</v>
      </c>
      <c r="B417" s="38" t="s">
        <v>3069</v>
      </c>
      <c r="C417" s="37" t="s">
        <v>3070</v>
      </c>
      <c r="D417" s="37" t="s">
        <v>3071</v>
      </c>
      <c r="E417" s="37" t="s">
        <v>3072</v>
      </c>
      <c r="F417" s="37" t="s">
        <v>2579</v>
      </c>
      <c r="G417" s="37" t="s">
        <v>640</v>
      </c>
      <c r="H417" s="36" t="s">
        <v>641</v>
      </c>
      <c r="I417" s="36" t="s">
        <v>3073</v>
      </c>
      <c r="J417" s="37" t="str">
        <f>Table1[[#This Row],[street]]&amp;" "&amp;Table1[[#This Row],[City]]&amp;" "&amp;Table1[[#This Row],[state]]&amp;","&amp;Table1[[#This Row],[zip]]</f>
        <v>2720 EAST 92ND STREET CLEVELAND OH,44104</v>
      </c>
    </row>
    <row r="418" spans="1:10" ht="85.5" x14ac:dyDescent="0.25">
      <c r="A418" s="37" t="s">
        <v>3074</v>
      </c>
      <c r="B418" s="38" t="s">
        <v>3075</v>
      </c>
      <c r="C418" s="37" t="s">
        <v>3076</v>
      </c>
      <c r="D418" s="37" t="s">
        <v>3077</v>
      </c>
      <c r="E418" s="37" t="s">
        <v>3078</v>
      </c>
      <c r="F418" s="37" t="s">
        <v>3079</v>
      </c>
      <c r="G418" s="37" t="s">
        <v>640</v>
      </c>
      <c r="H418" s="36" t="s">
        <v>641</v>
      </c>
      <c r="I418" s="36" t="s">
        <v>3080</v>
      </c>
      <c r="J418" s="37" t="str">
        <f>Table1[[#This Row],[street]]&amp;" "&amp;Table1[[#This Row],[City]]&amp;" "&amp;Table1[[#This Row],[state]]&amp;","&amp;Table1[[#This Row],[zip]]</f>
        <v>4212 S COUNTY ROAD 25A TIPP CITY  OH,45371</v>
      </c>
    </row>
    <row r="419" spans="1:10" ht="57" x14ac:dyDescent="0.25">
      <c r="A419" s="37" t="s">
        <v>3081</v>
      </c>
      <c r="B419" s="38" t="s">
        <v>3082</v>
      </c>
      <c r="C419" s="37" t="s">
        <v>3083</v>
      </c>
      <c r="D419" s="37" t="s">
        <v>3084</v>
      </c>
      <c r="E419" s="37" t="s">
        <v>3085</v>
      </c>
      <c r="F419" s="37" t="s">
        <v>3086</v>
      </c>
      <c r="G419" s="37" t="s">
        <v>470</v>
      </c>
      <c r="H419" s="36" t="s">
        <v>471</v>
      </c>
      <c r="I419" s="36" t="s">
        <v>3087</v>
      </c>
      <c r="J419" s="37" t="str">
        <f>Table1[[#This Row],[street]]&amp;" "&amp;Table1[[#This Row],[City]]&amp;" "&amp;Table1[[#This Row],[state]]&amp;","&amp;Table1[[#This Row],[zip]]</f>
        <v>1590 N.W. 11TH STREET RICHMOND IN,47374</v>
      </c>
    </row>
    <row r="420" spans="1:10" ht="85.5" x14ac:dyDescent="0.25">
      <c r="A420" s="37" t="s">
        <v>3088</v>
      </c>
      <c r="B420" s="38" t="s">
        <v>3089</v>
      </c>
      <c r="C420" s="37" t="s">
        <v>3090</v>
      </c>
      <c r="D420" s="37" t="s">
        <v>3091</v>
      </c>
      <c r="E420" s="37" t="s">
        <v>3092</v>
      </c>
      <c r="F420" s="37" t="s">
        <v>3093</v>
      </c>
      <c r="G420" s="37" t="s">
        <v>316</v>
      </c>
      <c r="H420" s="36" t="s">
        <v>317</v>
      </c>
      <c r="I420" s="36" t="s">
        <v>3094</v>
      </c>
      <c r="J420" s="37" t="str">
        <f>Table1[[#This Row],[street]]&amp;" "&amp;Table1[[#This Row],[City]]&amp;" "&amp;Table1[[#This Row],[state]]&amp;","&amp;Table1[[#This Row],[zip]]</f>
        <v>11631 STATE RD 70 GRANTSBURG WI,54840</v>
      </c>
    </row>
    <row r="421" spans="1:10" ht="57" x14ac:dyDescent="0.25">
      <c r="A421" s="37" t="s">
        <v>3095</v>
      </c>
      <c r="B421" s="38" t="s">
        <v>3096</v>
      </c>
      <c r="C421" s="37" t="s">
        <v>3097</v>
      </c>
      <c r="D421" s="37" t="s">
        <v>3098</v>
      </c>
      <c r="E421" s="37" t="s">
        <v>3099</v>
      </c>
      <c r="F421" s="37" t="s">
        <v>3100</v>
      </c>
      <c r="G421" s="37" t="s">
        <v>618</v>
      </c>
      <c r="H421" s="36" t="s">
        <v>619</v>
      </c>
      <c r="I421" s="36" t="s">
        <v>3101</v>
      </c>
      <c r="J421" s="37" t="str">
        <f>Table1[[#This Row],[street]]&amp;" "&amp;Table1[[#This Row],[City]]&amp;" "&amp;Table1[[#This Row],[state]]&amp;","&amp;Table1[[#This Row],[zip]]</f>
        <v>105 HORIZON BUSINESS PARK PENN YAN NY,14527</v>
      </c>
    </row>
    <row r="422" spans="1:10" ht="99.75" x14ac:dyDescent="0.25">
      <c r="A422" s="37" t="s">
        <v>3102</v>
      </c>
      <c r="B422" s="38" t="s">
        <v>3103</v>
      </c>
      <c r="C422" s="37" t="s">
        <v>3104</v>
      </c>
      <c r="D422" s="37" t="s">
        <v>3105</v>
      </c>
      <c r="E422" s="37" t="s">
        <v>3106</v>
      </c>
      <c r="F422" s="37" t="s">
        <v>3107</v>
      </c>
      <c r="G422" s="37" t="s">
        <v>274</v>
      </c>
      <c r="H422" s="36" t="s">
        <v>275</v>
      </c>
      <c r="I422" s="36" t="s">
        <v>3108</v>
      </c>
      <c r="J422" s="37" t="str">
        <f>Table1[[#This Row],[street]]&amp;" "&amp;Table1[[#This Row],[City]]&amp;" "&amp;Table1[[#This Row],[state]]&amp;","&amp;Table1[[#This Row],[zip]]</f>
        <v>1001 W Adams Street Chicago IL,60607</v>
      </c>
    </row>
    <row r="423" spans="1:10" ht="57" x14ac:dyDescent="0.25">
      <c r="A423" s="37" t="s">
        <v>3109</v>
      </c>
      <c r="B423" s="38" t="s">
        <v>3110</v>
      </c>
      <c r="C423" s="37" t="s">
        <v>3111</v>
      </c>
      <c r="D423" s="37" t="s">
        <v>3112</v>
      </c>
      <c r="E423" s="37" t="s">
        <v>3113</v>
      </c>
      <c r="F423" s="37" t="s">
        <v>3114</v>
      </c>
      <c r="G423" s="37" t="s">
        <v>1293</v>
      </c>
      <c r="H423" s="36" t="s">
        <v>1294</v>
      </c>
      <c r="I423" s="36" t="s">
        <v>3115</v>
      </c>
      <c r="J423" s="37" t="str">
        <f>Table1[[#This Row],[street]]&amp;" "&amp;Table1[[#This Row],[City]]&amp;" "&amp;Table1[[#This Row],[state]]&amp;","&amp;Table1[[#This Row],[zip]]</f>
        <v>869 EXCHANGE STREET MIDDLEBURY VT,05753</v>
      </c>
    </row>
    <row r="424" spans="1:10" ht="42.75" x14ac:dyDescent="0.25">
      <c r="A424" s="37" t="s">
        <v>3116</v>
      </c>
      <c r="B424" s="38" t="s">
        <v>3117</v>
      </c>
      <c r="C424" s="37" t="s">
        <v>3118</v>
      </c>
      <c r="D424" s="37" t="s">
        <v>3119</v>
      </c>
      <c r="E424" s="37" t="s">
        <v>3120</v>
      </c>
      <c r="F424" s="37" t="s">
        <v>3121</v>
      </c>
      <c r="G424" s="37" t="s">
        <v>274</v>
      </c>
      <c r="H424" s="36" t="s">
        <v>275</v>
      </c>
      <c r="I424" s="36" t="s">
        <v>3122</v>
      </c>
      <c r="J424" s="37" t="str">
        <f>Table1[[#This Row],[street]]&amp;" "&amp;Table1[[#This Row],[City]]&amp;" "&amp;Table1[[#This Row],[state]]&amp;","&amp;Table1[[#This Row],[zip]]</f>
        <v>217 WEST MAIN ST OLNEY IL,62450</v>
      </c>
    </row>
    <row r="425" spans="1:10" ht="99.75" x14ac:dyDescent="0.25">
      <c r="A425" s="37" t="s">
        <v>3123</v>
      </c>
      <c r="B425" s="38" t="s">
        <v>3124</v>
      </c>
      <c r="C425" s="37" t="s">
        <v>3125</v>
      </c>
      <c r="D425" s="37" t="s">
        <v>3126</v>
      </c>
      <c r="E425" s="37" t="s">
        <v>3127</v>
      </c>
      <c r="F425" s="37" t="s">
        <v>3128</v>
      </c>
      <c r="G425" s="37" t="s">
        <v>283</v>
      </c>
      <c r="H425" s="36" t="s">
        <v>131</v>
      </c>
      <c r="I425" s="36" t="s">
        <v>3129</v>
      </c>
      <c r="J425" s="37" t="str">
        <f>Table1[[#This Row],[street]]&amp;" "&amp;Table1[[#This Row],[City]]&amp;" "&amp;Table1[[#This Row],[state]]&amp;","&amp;Table1[[#This Row],[zip]]</f>
        <v>2000 ADAMS AVE SAN LEANDRO CA,94577</v>
      </c>
    </row>
    <row r="426" spans="1:10" ht="42.75" x14ac:dyDescent="0.25">
      <c r="A426" s="37" t="s">
        <v>3130</v>
      </c>
      <c r="B426" s="38" t="s">
        <v>3131</v>
      </c>
      <c r="C426" s="37" t="s">
        <v>3132</v>
      </c>
      <c r="D426" s="37" t="s">
        <v>3133</v>
      </c>
      <c r="E426" s="37" t="s">
        <v>3134</v>
      </c>
      <c r="F426" s="37" t="s">
        <v>1271</v>
      </c>
      <c r="G426" s="37" t="s">
        <v>291</v>
      </c>
      <c r="H426" s="36" t="s">
        <v>292</v>
      </c>
      <c r="I426" s="36" t="s">
        <v>3135</v>
      </c>
      <c r="J426" s="37" t="str">
        <f>Table1[[#This Row],[street]]&amp;" "&amp;Table1[[#This Row],[City]]&amp;" "&amp;Table1[[#This Row],[state]]&amp;","&amp;Table1[[#This Row],[zip]]</f>
        <v>1221 W GILA BEND HWY CASA GRANDE AZ,85193</v>
      </c>
    </row>
    <row r="427" spans="1:10" ht="71.25" x14ac:dyDescent="0.25">
      <c r="A427" s="37" t="s">
        <v>3136</v>
      </c>
      <c r="B427" s="38" t="s">
        <v>3137</v>
      </c>
      <c r="C427" s="37" t="s">
        <v>3138</v>
      </c>
      <c r="D427" s="37" t="s">
        <v>3139</v>
      </c>
      <c r="E427" s="37" t="s">
        <v>3140</v>
      </c>
      <c r="F427" s="37" t="s">
        <v>3141</v>
      </c>
      <c r="G427" s="37" t="s">
        <v>443</v>
      </c>
      <c r="H427" s="36" t="s">
        <v>444</v>
      </c>
      <c r="I427" s="36" t="s">
        <v>3142</v>
      </c>
      <c r="J427" s="37" t="str">
        <f>Table1[[#This Row],[street]]&amp;" "&amp;Table1[[#This Row],[City]]&amp;" "&amp;Table1[[#This Row],[state]]&amp;","&amp;Table1[[#This Row],[zip]]</f>
        <v>116 INDUSTRIAL PARK DRIVE BISCOE NC,27209</v>
      </c>
    </row>
    <row r="428" spans="1:10" ht="57" x14ac:dyDescent="0.25">
      <c r="A428" s="37" t="s">
        <v>3143</v>
      </c>
      <c r="B428" s="38" t="s">
        <v>3144</v>
      </c>
      <c r="C428" s="37" t="s">
        <v>3145</v>
      </c>
      <c r="D428" s="37" t="s">
        <v>3146</v>
      </c>
      <c r="E428" s="37" t="s">
        <v>3147</v>
      </c>
      <c r="F428" s="37" t="s">
        <v>3148</v>
      </c>
      <c r="G428" s="37" t="s">
        <v>248</v>
      </c>
      <c r="H428" s="36" t="s">
        <v>249</v>
      </c>
      <c r="I428" s="36" t="s">
        <v>3149</v>
      </c>
      <c r="J428" s="37" t="str">
        <f>Table1[[#This Row],[street]]&amp;" "&amp;Table1[[#This Row],[City]]&amp;" "&amp;Table1[[#This Row],[state]]&amp;","&amp;Table1[[#This Row],[zip]]</f>
        <v>600 EAST MERMAID LANE WYNDMOOR PA,19038-8598</v>
      </c>
    </row>
    <row r="429" spans="1:10" ht="57" x14ac:dyDescent="0.25">
      <c r="A429" s="37" t="s">
        <v>3150</v>
      </c>
      <c r="B429" s="38" t="s">
        <v>3151</v>
      </c>
      <c r="C429" s="37" t="s">
        <v>3152</v>
      </c>
      <c r="D429" s="37" t="s">
        <v>3153</v>
      </c>
      <c r="E429" s="37" t="s">
        <v>3154</v>
      </c>
      <c r="F429" s="37" t="s">
        <v>3155</v>
      </c>
      <c r="G429" s="37" t="s">
        <v>3156</v>
      </c>
      <c r="H429" s="36" t="s">
        <v>3157</v>
      </c>
      <c r="I429" s="36" t="s">
        <v>3158</v>
      </c>
      <c r="J429" s="37" t="str">
        <f>Table1[[#This Row],[street]]&amp;" "&amp;Table1[[#This Row],[City]]&amp;" "&amp;Table1[[#This Row],[state]]&amp;","&amp;Table1[[#This Row],[zip]]</f>
        <v>301 EAST 15TH STREET FAYETTEVILLE AR,72701</v>
      </c>
    </row>
    <row r="430" spans="1:10" ht="42.75" x14ac:dyDescent="0.25">
      <c r="A430" s="37" t="s">
        <v>3159</v>
      </c>
      <c r="B430" s="38" t="s">
        <v>3160</v>
      </c>
      <c r="C430" s="37" t="s">
        <v>3161</v>
      </c>
      <c r="D430" s="37" t="s">
        <v>3162</v>
      </c>
      <c r="E430" s="37" t="s">
        <v>3163</v>
      </c>
      <c r="F430" s="37" t="s">
        <v>3164</v>
      </c>
      <c r="G430" s="37" t="s">
        <v>618</v>
      </c>
      <c r="H430" s="36" t="s">
        <v>619</v>
      </c>
      <c r="I430" s="36" t="s">
        <v>3165</v>
      </c>
      <c r="J430" s="37" t="str">
        <f>Table1[[#This Row],[street]]&amp;" "&amp;Table1[[#This Row],[City]]&amp;" "&amp;Table1[[#This Row],[state]]&amp;","&amp;Table1[[#This Row],[zip]]</f>
        <v>Corporations Park Glenville NY,12302</v>
      </c>
    </row>
    <row r="431" spans="1:10" ht="42.75" x14ac:dyDescent="0.25">
      <c r="A431" s="37" t="s">
        <v>3166</v>
      </c>
      <c r="B431" s="38" t="s">
        <v>3167</v>
      </c>
      <c r="C431" s="37" t="s">
        <v>3168</v>
      </c>
      <c r="D431" s="37" t="s">
        <v>3169</v>
      </c>
      <c r="E431" s="37" t="s">
        <v>3170</v>
      </c>
      <c r="F431" s="37" t="s">
        <v>2353</v>
      </c>
      <c r="G431" s="37" t="s">
        <v>274</v>
      </c>
      <c r="H431" s="36" t="s">
        <v>275</v>
      </c>
      <c r="I431" s="36" t="s">
        <v>2722</v>
      </c>
      <c r="J431" s="37" t="str">
        <f>Table1[[#This Row],[street]]&amp;" "&amp;Table1[[#This Row],[City]]&amp;" "&amp;Table1[[#This Row],[state]]&amp;","&amp;Table1[[#This Row],[zip]]</f>
        <v>9453 W LOUISA ROAD LENA IL,61048</v>
      </c>
    </row>
    <row r="432" spans="1:10" ht="42.75" x14ac:dyDescent="0.25">
      <c r="A432" s="37" t="s">
        <v>3171</v>
      </c>
      <c r="B432" s="38" t="s">
        <v>3172</v>
      </c>
      <c r="C432" s="37" t="s">
        <v>3173</v>
      </c>
      <c r="D432" s="37" t="s">
        <v>3174</v>
      </c>
      <c r="E432" s="37" t="s">
        <v>3175</v>
      </c>
      <c r="F432" s="37" t="s">
        <v>3176</v>
      </c>
      <c r="G432" s="37" t="s">
        <v>544</v>
      </c>
      <c r="H432" s="36" t="s">
        <v>545</v>
      </c>
      <c r="I432" s="36" t="s">
        <v>3177</v>
      </c>
      <c r="J432" s="37" t="str">
        <f>Table1[[#This Row],[street]]&amp;" "&amp;Table1[[#This Row],[City]]&amp;" "&amp;Table1[[#This Row],[state]]&amp;","&amp;Table1[[#This Row],[zip]]</f>
        <v>4502 FAYETTE ST PERTH AMBOY NJ,08861</v>
      </c>
    </row>
    <row r="433" spans="1:10" ht="114" x14ac:dyDescent="0.25">
      <c r="A433" s="37" t="s">
        <v>3178</v>
      </c>
      <c r="B433" s="38" t="s">
        <v>3179</v>
      </c>
      <c r="C433" s="37" t="s">
        <v>3180</v>
      </c>
      <c r="D433" s="37" t="s">
        <v>3181</v>
      </c>
      <c r="E433" s="37" t="s">
        <v>3182</v>
      </c>
      <c r="F433" s="37" t="s">
        <v>3183</v>
      </c>
      <c r="G433" s="37" t="s">
        <v>618</v>
      </c>
      <c r="H433" s="36" t="s">
        <v>619</v>
      </c>
      <c r="I433" s="36" t="s">
        <v>3184</v>
      </c>
      <c r="J433" s="37" t="str">
        <f>Table1[[#This Row],[street]]&amp;" "&amp;Table1[[#This Row],[City]]&amp;" "&amp;Table1[[#This Row],[state]]&amp;","&amp;Table1[[#This Row],[zip]]</f>
        <v>1730 DALE ROAD BUFFALO NY,14225</v>
      </c>
    </row>
    <row r="434" spans="1:10" ht="85.5" x14ac:dyDescent="0.25">
      <c r="A434" s="37" t="s">
        <v>3185</v>
      </c>
      <c r="B434" s="38" t="s">
        <v>3186</v>
      </c>
      <c r="C434" s="37" t="s">
        <v>3187</v>
      </c>
      <c r="D434" s="37" t="s">
        <v>3188</v>
      </c>
      <c r="E434" s="37" t="s">
        <v>3189</v>
      </c>
      <c r="F434" s="37" t="s">
        <v>3190</v>
      </c>
      <c r="G434" s="37" t="s">
        <v>283</v>
      </c>
      <c r="H434" s="36" t="s">
        <v>131</v>
      </c>
      <c r="I434" s="36" t="s">
        <v>3191</v>
      </c>
      <c r="J434" s="37" t="str">
        <f>Table1[[#This Row],[street]]&amp;" "&amp;Table1[[#This Row],[City]]&amp;" "&amp;Table1[[#This Row],[state]]&amp;","&amp;Table1[[#This Row],[zip]]</f>
        <v>1250 E LATHROP RD LATHROP CA,95330</v>
      </c>
    </row>
    <row r="435" spans="1:10" ht="42.75" x14ac:dyDescent="0.25">
      <c r="A435" s="37" t="s">
        <v>3192</v>
      </c>
      <c r="B435" s="38" t="s">
        <v>3193</v>
      </c>
      <c r="C435" s="37" t="s">
        <v>3194</v>
      </c>
      <c r="D435" s="37" t="s">
        <v>3195</v>
      </c>
      <c r="E435" s="37" t="s">
        <v>3196</v>
      </c>
      <c r="F435" s="37" t="s">
        <v>2708</v>
      </c>
      <c r="G435" s="37" t="s">
        <v>316</v>
      </c>
      <c r="H435" s="36" t="s">
        <v>317</v>
      </c>
      <c r="I435" s="36" t="s">
        <v>2709</v>
      </c>
      <c r="J435" s="37" t="str">
        <f>Table1[[#This Row],[street]]&amp;" "&amp;Table1[[#This Row],[City]]&amp;" "&amp;Table1[[#This Row],[state]]&amp;","&amp;Table1[[#This Row],[zip]]</f>
        <v>5911 COUNTY ROAD NN DENMARK WI,54208</v>
      </c>
    </row>
    <row r="436" spans="1:10" ht="114" x14ac:dyDescent="0.25">
      <c r="A436" s="37" t="s">
        <v>3197</v>
      </c>
      <c r="B436" s="38" t="s">
        <v>3198</v>
      </c>
      <c r="C436" s="37" t="s">
        <v>3199</v>
      </c>
      <c r="D436" s="37" t="s">
        <v>3200</v>
      </c>
      <c r="E436" s="37" t="s">
        <v>3201</v>
      </c>
      <c r="F436" s="37" t="s">
        <v>3202</v>
      </c>
      <c r="G436" s="37" t="s">
        <v>3203</v>
      </c>
      <c r="H436" s="36" t="s">
        <v>3204</v>
      </c>
      <c r="I436" s="36" t="s">
        <v>3205</v>
      </c>
      <c r="J436" s="37" t="str">
        <f>Table1[[#This Row],[street]]&amp;" "&amp;Table1[[#This Row],[City]]&amp;" "&amp;Table1[[#This Row],[state]]&amp;","&amp;Table1[[#This Row],[zip]]</f>
        <v>11 Railroad Avenue Hilo HI,96720</v>
      </c>
    </row>
    <row r="437" spans="1:10" ht="71.25" x14ac:dyDescent="0.25">
      <c r="A437" s="37" t="s">
        <v>3206</v>
      </c>
      <c r="B437" s="38" t="s">
        <v>3207</v>
      </c>
      <c r="C437" s="37" t="s">
        <v>3208</v>
      </c>
      <c r="D437" s="37" t="s">
        <v>3209</v>
      </c>
      <c r="E437" s="37" t="s">
        <v>3210</v>
      </c>
      <c r="F437" s="37" t="s">
        <v>3211</v>
      </c>
      <c r="G437" s="37" t="s">
        <v>179</v>
      </c>
      <c r="H437" s="36" t="s">
        <v>180</v>
      </c>
      <c r="I437" s="36" t="s">
        <v>3212</v>
      </c>
      <c r="J437" s="37" t="str">
        <f>Table1[[#This Row],[street]]&amp;" "&amp;Table1[[#This Row],[City]]&amp;" "&amp;Table1[[#This Row],[state]]&amp;","&amp;Table1[[#This Row],[zip]]</f>
        <v>3305 3RD AVE MOUNTAIN LAKE MN,56159</v>
      </c>
    </row>
    <row r="438" spans="1:10" ht="57" x14ac:dyDescent="0.25">
      <c r="A438" s="37" t="s">
        <v>3213</v>
      </c>
      <c r="B438" s="38" t="s">
        <v>3214</v>
      </c>
      <c r="C438" s="37" t="s">
        <v>3215</v>
      </c>
      <c r="D438" s="37" t="s">
        <v>3216</v>
      </c>
      <c r="E438" s="37" t="s">
        <v>3217</v>
      </c>
      <c r="F438" s="37" t="s">
        <v>3218</v>
      </c>
      <c r="G438" s="37" t="s">
        <v>316</v>
      </c>
      <c r="H438" s="36" t="s">
        <v>317</v>
      </c>
      <c r="I438" s="36" t="s">
        <v>3219</v>
      </c>
      <c r="J438" s="37" t="str">
        <f>Table1[[#This Row],[street]]&amp;" "&amp;Table1[[#This Row],[City]]&amp;" "&amp;Table1[[#This Row],[state]]&amp;","&amp;Table1[[#This Row],[zip]]</f>
        <v>627 MAINE AVE ADELL WI,53001</v>
      </c>
    </row>
    <row r="439" spans="1:10" ht="99.75" x14ac:dyDescent="0.25">
      <c r="A439" s="37" t="s">
        <v>3220</v>
      </c>
      <c r="B439" s="38" t="s">
        <v>3221</v>
      </c>
      <c r="C439" s="37" t="s">
        <v>3222</v>
      </c>
      <c r="D439" s="37" t="s">
        <v>3223</v>
      </c>
      <c r="E439" s="37" t="s">
        <v>3224</v>
      </c>
      <c r="F439" s="37" t="s">
        <v>977</v>
      </c>
      <c r="G439" s="37" t="s">
        <v>316</v>
      </c>
      <c r="H439" s="36" t="s">
        <v>317</v>
      </c>
      <c r="I439" s="36" t="s">
        <v>679</v>
      </c>
      <c r="J439" s="37" t="str">
        <f>Table1[[#This Row],[street]]&amp;" "&amp;Table1[[#This Row],[City]]&amp;" "&amp;Table1[[#This Row],[state]]&amp;","&amp;Table1[[#This Row],[zip]]</f>
        <v>325 TOMKINS ST FOND DU LAC WI,54935</v>
      </c>
    </row>
    <row r="440" spans="1:10" ht="114" x14ac:dyDescent="0.25">
      <c r="A440" s="37" t="s">
        <v>3225</v>
      </c>
      <c r="B440" s="38" t="s">
        <v>3226</v>
      </c>
      <c r="C440" s="37" t="s">
        <v>3227</v>
      </c>
      <c r="D440" s="37" t="s">
        <v>3228</v>
      </c>
      <c r="E440" s="37" t="s">
        <v>3229</v>
      </c>
      <c r="F440" s="37" t="s">
        <v>3230</v>
      </c>
      <c r="G440" s="37" t="s">
        <v>283</v>
      </c>
      <c r="H440" s="36" t="s">
        <v>131</v>
      </c>
      <c r="I440" s="36" t="s">
        <v>3231</v>
      </c>
      <c r="J440" s="37" t="str">
        <f>Table1[[#This Row],[street]]&amp;" "&amp;Table1[[#This Row],[City]]&amp;" "&amp;Table1[[#This Row],[state]]&amp;","&amp;Table1[[#This Row],[zip]]</f>
        <v>9001 NO LANDER AVE HILMAR CA,95324</v>
      </c>
    </row>
    <row r="441" spans="1:10" ht="42.75" x14ac:dyDescent="0.25">
      <c r="A441" s="37" t="s">
        <v>3232</v>
      </c>
      <c r="B441" s="38" t="s">
        <v>3233</v>
      </c>
      <c r="C441" s="37" t="s">
        <v>3234</v>
      </c>
      <c r="D441" s="37" t="s">
        <v>3235</v>
      </c>
      <c r="E441" s="37" t="s">
        <v>3236</v>
      </c>
      <c r="F441" s="37" t="s">
        <v>1916</v>
      </c>
      <c r="G441" s="37" t="s">
        <v>316</v>
      </c>
      <c r="H441" s="36" t="s">
        <v>317</v>
      </c>
      <c r="I441" s="36" t="s">
        <v>3237</v>
      </c>
      <c r="J441" s="37" t="str">
        <f>Table1[[#This Row],[street]]&amp;" "&amp;Table1[[#This Row],[City]]&amp;" "&amp;Table1[[#This Row],[state]]&amp;","&amp;Table1[[#This Row],[zip]]</f>
        <v>1007 W LAKE ST FRIENDSHIP WI,53934</v>
      </c>
    </row>
    <row r="442" spans="1:10" ht="42.75" x14ac:dyDescent="0.25">
      <c r="A442" s="37" t="s">
        <v>3238</v>
      </c>
      <c r="B442" s="38" t="s">
        <v>3239</v>
      </c>
      <c r="C442" s="37" t="s">
        <v>3240</v>
      </c>
      <c r="D442" s="37" t="s">
        <v>3241</v>
      </c>
      <c r="E442" s="37" t="s">
        <v>3242</v>
      </c>
      <c r="F442" s="37" t="s">
        <v>3243</v>
      </c>
      <c r="G442" s="37" t="s">
        <v>214</v>
      </c>
      <c r="H442" s="36" t="s">
        <v>215</v>
      </c>
      <c r="I442" s="36" t="s">
        <v>3244</v>
      </c>
      <c r="J442" s="37" t="str">
        <f>Table1[[#This Row],[street]]&amp;" "&amp;Table1[[#This Row],[City]]&amp;" "&amp;Table1[[#This Row],[state]]&amp;","&amp;Table1[[#This Row],[zip]]</f>
        <v>1033 IDAHO AVE BURLEY ID,83318</v>
      </c>
    </row>
    <row r="443" spans="1:10" ht="28.5" x14ac:dyDescent="0.25">
      <c r="A443" s="37" t="s">
        <v>3245</v>
      </c>
      <c r="B443" s="38" t="s">
        <v>3246</v>
      </c>
      <c r="C443" s="37" t="s">
        <v>3247</v>
      </c>
      <c r="D443" s="37" t="s">
        <v>3248</v>
      </c>
      <c r="E443" s="37" t="s">
        <v>3249</v>
      </c>
      <c r="F443" s="37" t="s">
        <v>2752</v>
      </c>
      <c r="G443" s="37" t="s">
        <v>283</v>
      </c>
      <c r="H443" s="36" t="s">
        <v>131</v>
      </c>
      <c r="I443" s="36" t="s">
        <v>2753</v>
      </c>
      <c r="J443" s="37" t="str">
        <f>Table1[[#This Row],[street]]&amp;" "&amp;Table1[[#This Row],[City]]&amp;" "&amp;Table1[[#This Row],[state]]&amp;","&amp;Table1[[#This Row],[zip]]</f>
        <v>8020W DOE AVE VISALIA CA,93291</v>
      </c>
    </row>
    <row r="444" spans="1:10" ht="42.75" x14ac:dyDescent="0.25">
      <c r="A444" s="37" t="s">
        <v>3250</v>
      </c>
      <c r="B444" s="38" t="s">
        <v>3251</v>
      </c>
      <c r="C444" s="37" t="s">
        <v>3252</v>
      </c>
      <c r="D444" s="37" t="s">
        <v>3253</v>
      </c>
      <c r="E444" s="37" t="s">
        <v>3254</v>
      </c>
      <c r="F444" s="37" t="s">
        <v>3255</v>
      </c>
      <c r="G444" s="37" t="s">
        <v>727</v>
      </c>
      <c r="H444" s="36" t="s">
        <v>728</v>
      </c>
      <c r="I444" s="36" t="s">
        <v>3256</v>
      </c>
      <c r="J444" s="37" t="str">
        <f>Table1[[#This Row],[street]]&amp;" "&amp;Table1[[#This Row],[City]]&amp;" "&amp;Table1[[#This Row],[state]]&amp;","&amp;Table1[[#This Row],[zip]]</f>
        <v>1330 E EMPIRE AVE BENTON HARBOR MI,49022</v>
      </c>
    </row>
    <row r="445" spans="1:10" ht="85.5" x14ac:dyDescent="0.25">
      <c r="A445" s="37" t="s">
        <v>3257</v>
      </c>
      <c r="B445" s="38" t="s">
        <v>3258</v>
      </c>
      <c r="C445" s="37" t="s">
        <v>3259</v>
      </c>
      <c r="D445" s="37" t="s">
        <v>3260</v>
      </c>
      <c r="E445" s="37" t="s">
        <v>3261</v>
      </c>
      <c r="F445" s="37" t="s">
        <v>3262</v>
      </c>
      <c r="G445" s="37" t="s">
        <v>1454</v>
      </c>
      <c r="H445" s="36" t="s">
        <v>1455</v>
      </c>
      <c r="I445" s="36" t="s">
        <v>3263</v>
      </c>
      <c r="J445" s="37" t="str">
        <f>Table1[[#This Row],[street]]&amp;" "&amp;Table1[[#This Row],[City]]&amp;" "&amp;Table1[[#This Row],[state]]&amp;","&amp;Table1[[#This Row],[zip]]</f>
        <v>1141 CURRY ROAD CLOVIS NM,88101</v>
      </c>
    </row>
    <row r="446" spans="1:10" ht="85.5" x14ac:dyDescent="0.25">
      <c r="A446" s="37" t="s">
        <v>3264</v>
      </c>
      <c r="B446" s="38" t="s">
        <v>3265</v>
      </c>
      <c r="C446" s="37" t="s">
        <v>3266</v>
      </c>
      <c r="D446" s="37" t="s">
        <v>3267</v>
      </c>
      <c r="E446" s="37" t="s">
        <v>3268</v>
      </c>
      <c r="F446" s="37" t="s">
        <v>3269</v>
      </c>
      <c r="G446" s="37" t="s">
        <v>179</v>
      </c>
      <c r="H446" s="36" t="s">
        <v>180</v>
      </c>
      <c r="I446" s="36" t="s">
        <v>3270</v>
      </c>
      <c r="J446" s="37" t="str">
        <f>Table1[[#This Row],[street]]&amp;" "&amp;Table1[[#This Row],[City]]&amp;" "&amp;Table1[[#This Row],[state]]&amp;","&amp;Table1[[#This Row],[zip]]</f>
        <v>220 St.Paul Street  Preston MN,55965</v>
      </c>
    </row>
    <row r="447" spans="1:10" ht="57" x14ac:dyDescent="0.25">
      <c r="A447" s="37" t="s">
        <v>3271</v>
      </c>
      <c r="B447" s="38" t="s">
        <v>3272</v>
      </c>
      <c r="C447" s="37" t="s">
        <v>3273</v>
      </c>
      <c r="D447" s="37" t="s">
        <v>3274</v>
      </c>
      <c r="E447" s="37" t="s">
        <v>3275</v>
      </c>
      <c r="F447" s="37" t="s">
        <v>2123</v>
      </c>
      <c r="G447" s="37" t="s">
        <v>618</v>
      </c>
      <c r="H447" s="36" t="s">
        <v>619</v>
      </c>
      <c r="I447" s="36" t="s">
        <v>665</v>
      </c>
      <c r="J447" s="37" t="str">
        <f>Table1[[#This Row],[street]]&amp;" "&amp;Table1[[#This Row],[City]]&amp;" "&amp;Table1[[#This Row],[state]]&amp;","&amp;Table1[[#This Row],[zip]]</f>
        <v>4815 Ellicott Street BATAVIA NY,14020</v>
      </c>
    </row>
    <row r="448" spans="1:10" ht="57" x14ac:dyDescent="0.25">
      <c r="A448" s="37" t="s">
        <v>3276</v>
      </c>
      <c r="B448" s="38" t="s">
        <v>3277</v>
      </c>
      <c r="C448" s="37" t="s">
        <v>3278</v>
      </c>
      <c r="D448" s="37" t="s">
        <v>3279</v>
      </c>
      <c r="E448" s="37" t="s">
        <v>3280</v>
      </c>
      <c r="F448" s="37" t="s">
        <v>3281</v>
      </c>
      <c r="G448" s="37" t="s">
        <v>316</v>
      </c>
      <c r="H448" s="36" t="s">
        <v>317</v>
      </c>
      <c r="I448" s="36" t="s">
        <v>3282</v>
      </c>
      <c r="J448" s="37" t="str">
        <f>Table1[[#This Row],[street]]&amp;" "&amp;Table1[[#This Row],[City]]&amp;" "&amp;Table1[[#This Row],[state]]&amp;","&amp;Table1[[#This Row],[zip]]</f>
        <v>104 RIVER ROAD MENOMONIE WI,54751</v>
      </c>
    </row>
    <row r="449" spans="1:10" ht="57" x14ac:dyDescent="0.25">
      <c r="A449" s="37" t="s">
        <v>3283</v>
      </c>
      <c r="B449" s="38" t="s">
        <v>3284</v>
      </c>
      <c r="C449" s="37" t="s">
        <v>3285</v>
      </c>
      <c r="D449" s="37" t="s">
        <v>3286</v>
      </c>
      <c r="E449" s="37" t="s">
        <v>3287</v>
      </c>
      <c r="F449" s="37" t="s">
        <v>3288</v>
      </c>
      <c r="G449" s="37" t="s">
        <v>1142</v>
      </c>
      <c r="H449" s="36" t="s">
        <v>1143</v>
      </c>
      <c r="I449" s="36" t="s">
        <v>3289</v>
      </c>
      <c r="J449" s="37" t="str">
        <f>Table1[[#This Row],[street]]&amp;" "&amp;Table1[[#This Row],[City]]&amp;" "&amp;Table1[[#This Row],[state]]&amp;","&amp;Table1[[#This Row],[zip]]</f>
        <v>1000 RIVERDALE ST WEST SPRINGFIELD MA,01089</v>
      </c>
    </row>
    <row r="450" spans="1:10" ht="42.75" x14ac:dyDescent="0.25">
      <c r="A450" s="37" t="s">
        <v>3290</v>
      </c>
      <c r="B450" s="38" t="s">
        <v>3291</v>
      </c>
      <c r="C450" s="37" t="s">
        <v>3292</v>
      </c>
      <c r="D450" s="37" t="s">
        <v>3293</v>
      </c>
      <c r="E450" s="37" t="s">
        <v>3294</v>
      </c>
      <c r="F450" s="37" t="s">
        <v>1308</v>
      </c>
      <c r="G450" s="37" t="s">
        <v>283</v>
      </c>
      <c r="H450" s="36" t="s">
        <v>131</v>
      </c>
      <c r="I450" s="36" t="s">
        <v>3295</v>
      </c>
      <c r="J450" s="37" t="str">
        <f>Table1[[#This Row],[street]]&amp;" "&amp;Table1[[#This Row],[City]]&amp;" "&amp;Table1[[#This Row],[state]]&amp;","&amp;Table1[[#This Row],[zip]]</f>
        <v>450 N BALDWIN PARK BLVD CITY OF INDUSTRY CA,91746</v>
      </c>
    </row>
    <row r="451" spans="1:10" ht="42.75" x14ac:dyDescent="0.25">
      <c r="A451" s="37" t="s">
        <v>3296</v>
      </c>
      <c r="B451" s="38" t="s">
        <v>3297</v>
      </c>
      <c r="C451" s="37" t="s">
        <v>3298</v>
      </c>
      <c r="D451" s="37" t="s">
        <v>3299</v>
      </c>
      <c r="E451" s="37" t="s">
        <v>3300</v>
      </c>
      <c r="F451" s="37" t="s">
        <v>3301</v>
      </c>
      <c r="G451" s="37" t="s">
        <v>3302</v>
      </c>
      <c r="H451" s="36" t="s">
        <v>3303</v>
      </c>
      <c r="I451" s="36" t="s">
        <v>3304</v>
      </c>
      <c r="J451" s="37" t="str">
        <f>Table1[[#This Row],[street]]&amp;" "&amp;Table1[[#This Row],[City]]&amp;" "&amp;Table1[[#This Row],[state]]&amp;","&amp;Table1[[#This Row],[zip]]</f>
        <v>14444 AIRLINE HIGHWAY BATON ROUGE LA,70817</v>
      </c>
    </row>
    <row r="452" spans="1:10" ht="42.75" x14ac:dyDescent="0.25">
      <c r="A452" s="37" t="s">
        <v>3305</v>
      </c>
      <c r="B452" s="38" t="s">
        <v>3306</v>
      </c>
      <c r="C452" s="37" t="s">
        <v>3307</v>
      </c>
      <c r="D452" s="37" t="s">
        <v>753</v>
      </c>
      <c r="E452" s="37" t="s">
        <v>3308</v>
      </c>
      <c r="F452" s="37" t="s">
        <v>3309</v>
      </c>
      <c r="G452" s="37" t="s">
        <v>316</v>
      </c>
      <c r="H452" s="36" t="s">
        <v>317</v>
      </c>
      <c r="I452" s="36" t="s">
        <v>3310</v>
      </c>
      <c r="J452" s="37" t="str">
        <f>Table1[[#This Row],[street]]&amp;" "&amp;Table1[[#This Row],[City]]&amp;" "&amp;Table1[[#This Row],[state]]&amp;","&amp;Table1[[#This Row],[zip]]</f>
        <v>W 1929 HIGHWAY 10 GRANTON WI,54436</v>
      </c>
    </row>
    <row r="453" spans="1:10" ht="71.25" x14ac:dyDescent="0.25">
      <c r="A453" s="37" t="s">
        <v>3311</v>
      </c>
      <c r="B453" s="38" t="s">
        <v>3312</v>
      </c>
      <c r="C453" s="37" t="s">
        <v>3313</v>
      </c>
      <c r="D453" s="37" t="s">
        <v>3314</v>
      </c>
      <c r="E453" s="37" t="s">
        <v>3315</v>
      </c>
      <c r="F453" s="37" t="s">
        <v>1619</v>
      </c>
      <c r="G453" s="37" t="s">
        <v>553</v>
      </c>
      <c r="H453" s="36" t="s">
        <v>554</v>
      </c>
      <c r="I453" s="36" t="s">
        <v>3316</v>
      </c>
      <c r="J453" s="37" t="str">
        <f>Table1[[#This Row],[street]]&amp;" "&amp;Table1[[#This Row],[City]]&amp;" "&amp;Table1[[#This Row],[state]]&amp;","&amp;Table1[[#This Row],[zip]]</f>
        <v>1133 EAST KEARNEY SPRINGFIELD MO,65803</v>
      </c>
    </row>
    <row r="454" spans="1:10" ht="42.75" x14ac:dyDescent="0.25">
      <c r="A454" s="37" t="s">
        <v>3317</v>
      </c>
      <c r="B454" s="38" t="s">
        <v>3318</v>
      </c>
      <c r="C454" s="37" t="s">
        <v>3319</v>
      </c>
      <c r="D454" s="37" t="s">
        <v>3320</v>
      </c>
      <c r="E454" s="37" t="s">
        <v>3321</v>
      </c>
      <c r="F454" s="37" t="s">
        <v>3322</v>
      </c>
      <c r="G454" s="37" t="s">
        <v>230</v>
      </c>
      <c r="H454" s="36" t="s">
        <v>231</v>
      </c>
      <c r="I454" s="36" t="s">
        <v>3323</v>
      </c>
      <c r="J454" s="37" t="str">
        <f>Table1[[#This Row],[street]]&amp;" "&amp;Table1[[#This Row],[City]]&amp;" "&amp;Table1[[#This Row],[state]]&amp;","&amp;Table1[[#This Row],[zip]]</f>
        <v>18555 SW Teton Ave Tualatin OR,97062</v>
      </c>
    </row>
    <row r="455" spans="1:10" ht="42.75" x14ac:dyDescent="0.25">
      <c r="A455" s="37" t="s">
        <v>3324</v>
      </c>
      <c r="B455" s="38" t="s">
        <v>3325</v>
      </c>
      <c r="C455" s="37" t="s">
        <v>3326</v>
      </c>
      <c r="D455" s="37" t="s">
        <v>3327</v>
      </c>
      <c r="E455" s="37" t="s">
        <v>3328</v>
      </c>
      <c r="F455" s="37" t="s">
        <v>3329</v>
      </c>
      <c r="G455" s="37" t="s">
        <v>1142</v>
      </c>
      <c r="H455" s="36" t="s">
        <v>1143</v>
      </c>
      <c r="I455" s="36" t="s">
        <v>3330</v>
      </c>
      <c r="J455" s="37" t="str">
        <f>Table1[[#This Row],[street]]&amp;" "&amp;Table1[[#This Row],[City]]&amp;" "&amp;Table1[[#This Row],[state]]&amp;","&amp;Table1[[#This Row],[zip]]</f>
        <v>700 Mass Ave.  Cambridge MA,02139</v>
      </c>
    </row>
    <row r="456" spans="1:10" ht="42.75" x14ac:dyDescent="0.25">
      <c r="A456" s="37" t="s">
        <v>3331</v>
      </c>
      <c r="B456" s="38" t="s">
        <v>3332</v>
      </c>
      <c r="C456" s="37" t="s">
        <v>3333</v>
      </c>
      <c r="D456" s="37" t="s">
        <v>3334</v>
      </c>
      <c r="E456" s="37" t="s">
        <v>3335</v>
      </c>
      <c r="F456" s="37" t="s">
        <v>3336</v>
      </c>
      <c r="G456" s="37" t="s">
        <v>283</v>
      </c>
      <c r="H456" s="36" t="s">
        <v>131</v>
      </c>
      <c r="I456" s="36" t="s">
        <v>3337</v>
      </c>
      <c r="J456" s="37" t="str">
        <f>Table1[[#This Row],[street]]&amp;" "&amp;Table1[[#This Row],[City]]&amp;" "&amp;Table1[[#This Row],[state]]&amp;","&amp;Table1[[#This Row],[zip]]</f>
        <v>622 E MISSION RD SAN MARCOS CA,92069</v>
      </c>
    </row>
    <row r="457" spans="1:10" ht="57" x14ac:dyDescent="0.25">
      <c r="A457" s="37" t="s">
        <v>3338</v>
      </c>
      <c r="B457" s="38" t="s">
        <v>3339</v>
      </c>
      <c r="C457" s="37" t="s">
        <v>3340</v>
      </c>
      <c r="D457" s="37" t="s">
        <v>3341</v>
      </c>
      <c r="E457" s="37" t="s">
        <v>3342</v>
      </c>
      <c r="F457" s="37" t="s">
        <v>3343</v>
      </c>
      <c r="G457" s="37" t="s">
        <v>274</v>
      </c>
      <c r="H457" s="36" t="s">
        <v>275</v>
      </c>
      <c r="I457" s="36" t="s">
        <v>3344</v>
      </c>
      <c r="J457" s="37" t="str">
        <f>Table1[[#This Row],[street]]&amp;" "&amp;Table1[[#This Row],[City]]&amp;" "&amp;Table1[[#This Row],[state]]&amp;","&amp;Table1[[#This Row],[zip]]</f>
        <v>1800 ADAMS GRANITE CITY IL,62040</v>
      </c>
    </row>
    <row r="458" spans="1:10" ht="57" x14ac:dyDescent="0.25">
      <c r="A458" s="37" t="s">
        <v>3345</v>
      </c>
      <c r="B458" s="38" t="s">
        <v>3346</v>
      </c>
      <c r="C458" s="37" t="s">
        <v>3347</v>
      </c>
      <c r="D458" s="37" t="s">
        <v>3348</v>
      </c>
      <c r="E458" s="37" t="s">
        <v>3349</v>
      </c>
      <c r="F458" s="37" t="s">
        <v>3350</v>
      </c>
      <c r="G458" s="37" t="s">
        <v>316</v>
      </c>
      <c r="H458" s="36" t="s">
        <v>317</v>
      </c>
      <c r="I458" s="36" t="s">
        <v>3351</v>
      </c>
      <c r="J458" s="37" t="str">
        <f>Table1[[#This Row],[street]]&amp;" "&amp;Table1[[#This Row],[City]]&amp;" "&amp;Table1[[#This Row],[state]]&amp;","&amp;Table1[[#This Row],[zip]]</f>
        <v>1606 ERIE AVE SHEBOYGAN WI,53081</v>
      </c>
    </row>
    <row r="459" spans="1:10" ht="85.5" x14ac:dyDescent="0.25">
      <c r="A459" s="37" t="s">
        <v>3352</v>
      </c>
      <c r="B459" s="38" t="s">
        <v>3353</v>
      </c>
      <c r="C459" s="37" t="s">
        <v>3354</v>
      </c>
      <c r="D459" s="37" t="s">
        <v>3355</v>
      </c>
      <c r="E459" s="37" t="s">
        <v>3356</v>
      </c>
      <c r="F459" s="37" t="s">
        <v>3357</v>
      </c>
      <c r="G459" s="37" t="s">
        <v>355</v>
      </c>
      <c r="H459" s="36" t="s">
        <v>356</v>
      </c>
      <c r="I459" s="36" t="s">
        <v>3358</v>
      </c>
      <c r="J459" s="37" t="str">
        <f>Table1[[#This Row],[street]]&amp;" "&amp;Table1[[#This Row],[City]]&amp;" "&amp;Table1[[#This Row],[state]]&amp;","&amp;Table1[[#This Row],[zip]]</f>
        <v>1302 FIRST AVE GREELEY CO,80631</v>
      </c>
    </row>
    <row r="460" spans="1:10" ht="42.75" x14ac:dyDescent="0.25">
      <c r="A460" s="37" t="s">
        <v>3359</v>
      </c>
      <c r="B460" s="38" t="s">
        <v>3360</v>
      </c>
      <c r="C460" s="37" t="s">
        <v>3361</v>
      </c>
      <c r="D460" s="37" t="s">
        <v>3362</v>
      </c>
      <c r="E460" s="37" t="s">
        <v>3363</v>
      </c>
      <c r="F460" s="37" t="s">
        <v>3364</v>
      </c>
      <c r="G460" s="37" t="s">
        <v>316</v>
      </c>
      <c r="H460" s="36" t="s">
        <v>317</v>
      </c>
      <c r="I460" s="36" t="s">
        <v>3365</v>
      </c>
      <c r="J460" s="37" t="str">
        <f>Table1[[#This Row],[street]]&amp;" "&amp;Table1[[#This Row],[City]]&amp;" "&amp;Table1[[#This Row],[state]]&amp;","&amp;Table1[[#This Row],[zip]]</f>
        <v>2101 DELAFIELD STREET WAUKESHA WI,53188</v>
      </c>
    </row>
    <row r="461" spans="1:10" ht="42.75" x14ac:dyDescent="0.25">
      <c r="A461" s="37" t="s">
        <v>3366</v>
      </c>
      <c r="B461" s="38" t="s">
        <v>3367</v>
      </c>
      <c r="C461" s="37" t="s">
        <v>3368</v>
      </c>
      <c r="D461" s="37" t="s">
        <v>3369</v>
      </c>
      <c r="E461" s="37" t="s">
        <v>3370</v>
      </c>
      <c r="F461" s="37" t="s">
        <v>3371</v>
      </c>
      <c r="G461" s="37" t="s">
        <v>188</v>
      </c>
      <c r="H461" s="36" t="s">
        <v>189</v>
      </c>
      <c r="I461" s="36" t="s">
        <v>3372</v>
      </c>
      <c r="J461" s="37" t="str">
        <f>Table1[[#This Row],[street]]&amp;" "&amp;Table1[[#This Row],[City]]&amp;" "&amp;Table1[[#This Row],[state]]&amp;","&amp;Table1[[#This Row],[zip]]</f>
        <v>5419 Wendland Road Temple TX,76504</v>
      </c>
    </row>
    <row r="462" spans="1:10" ht="57" x14ac:dyDescent="0.25">
      <c r="A462" s="37" t="s">
        <v>3373</v>
      </c>
      <c r="B462" s="38" t="s">
        <v>3374</v>
      </c>
      <c r="C462" s="37" t="s">
        <v>3375</v>
      </c>
      <c r="D462" s="37" t="s">
        <v>3376</v>
      </c>
      <c r="E462" s="37" t="s">
        <v>3377</v>
      </c>
      <c r="F462" s="37" t="s">
        <v>3378</v>
      </c>
      <c r="G462" s="37" t="s">
        <v>1142</v>
      </c>
      <c r="H462" s="36" t="s">
        <v>1143</v>
      </c>
      <c r="I462" s="36" t="s">
        <v>3379</v>
      </c>
      <c r="J462" s="37" t="str">
        <f>Table1[[#This Row],[street]]&amp;" "&amp;Table1[[#This Row],[City]]&amp;" "&amp;Table1[[#This Row],[state]]&amp;","&amp;Table1[[#This Row],[zip]]</f>
        <v>40 MANNING RD BILLERICA MA,01821</v>
      </c>
    </row>
    <row r="463" spans="1:10" ht="71.25" x14ac:dyDescent="0.25">
      <c r="A463" s="37" t="s">
        <v>3380</v>
      </c>
      <c r="B463" s="38" t="s">
        <v>3381</v>
      </c>
      <c r="C463" s="37" t="s">
        <v>3382</v>
      </c>
      <c r="D463" s="37" t="s">
        <v>3383</v>
      </c>
      <c r="E463" s="37" t="s">
        <v>3384</v>
      </c>
      <c r="F463" s="37" t="s">
        <v>3385</v>
      </c>
      <c r="G463" s="37" t="s">
        <v>452</v>
      </c>
      <c r="H463" s="36" t="s">
        <v>453</v>
      </c>
      <c r="I463" s="36" t="s">
        <v>3386</v>
      </c>
      <c r="J463" s="37" t="str">
        <f>Table1[[#This Row],[street]]&amp;" "&amp;Table1[[#This Row],[City]]&amp;" "&amp;Table1[[#This Row],[state]]&amp;","&amp;Table1[[#This Row],[zip]]</f>
        <v>202 Perry Parkway  Gaithersburg MD,20878</v>
      </c>
    </row>
    <row r="464" spans="1:10" ht="42.75" x14ac:dyDescent="0.25">
      <c r="A464" s="37" t="s">
        <v>3387</v>
      </c>
      <c r="B464" s="38" t="s">
        <v>3388</v>
      </c>
      <c r="C464" s="37" t="s">
        <v>3389</v>
      </c>
      <c r="D464" s="37" t="s">
        <v>3390</v>
      </c>
      <c r="E464" s="37" t="s">
        <v>3391</v>
      </c>
      <c r="F464" s="37" t="s">
        <v>3392</v>
      </c>
      <c r="G464" s="37" t="s">
        <v>179</v>
      </c>
      <c r="H464" s="36" t="s">
        <v>180</v>
      </c>
      <c r="I464" s="36" t="s">
        <v>3393</v>
      </c>
      <c r="J464" s="37" t="str">
        <f>Table1[[#This Row],[street]]&amp;" "&amp;Table1[[#This Row],[City]]&amp;" "&amp;Table1[[#This Row],[state]]&amp;","&amp;Table1[[#This Row],[zip]]</f>
        <v>2080 RICE STREET ST. PAUL MN,55113</v>
      </c>
    </row>
    <row r="465" spans="1:10" ht="28.5" x14ac:dyDescent="0.25">
      <c r="A465" s="37" t="s">
        <v>3394</v>
      </c>
      <c r="B465" s="38" t="s">
        <v>3395</v>
      </c>
      <c r="C465" s="37" t="s">
        <v>3396</v>
      </c>
      <c r="D465" s="37" t="s">
        <v>3397</v>
      </c>
      <c r="E465" s="37" t="s">
        <v>3398</v>
      </c>
      <c r="F465" s="37" t="s">
        <v>3399</v>
      </c>
      <c r="G465" s="37" t="s">
        <v>248</v>
      </c>
      <c r="H465" s="36" t="s">
        <v>249</v>
      </c>
      <c r="I465" s="36" t="s">
        <v>3400</v>
      </c>
      <c r="J465" s="37" t="str">
        <f>Table1[[#This Row],[street]]&amp;" "&amp;Table1[[#This Row],[City]]&amp;" "&amp;Table1[[#This Row],[state]]&amp;","&amp;Table1[[#This Row],[zip]]</f>
        <v>2100 N GEORGE ST YORK PA,17404</v>
      </c>
    </row>
    <row r="466" spans="1:10" ht="85.5" x14ac:dyDescent="0.25">
      <c r="A466" s="37" t="s">
        <v>3401</v>
      </c>
      <c r="B466" s="38" t="s">
        <v>3402</v>
      </c>
      <c r="C466" s="37" t="s">
        <v>3403</v>
      </c>
      <c r="D466" s="37" t="s">
        <v>3404</v>
      </c>
      <c r="E466" s="37" t="s">
        <v>3405</v>
      </c>
      <c r="F466" s="37" t="s">
        <v>1171</v>
      </c>
      <c r="G466" s="37" t="s">
        <v>291</v>
      </c>
      <c r="H466" s="36" t="s">
        <v>292</v>
      </c>
      <c r="I466" s="36" t="s">
        <v>2525</v>
      </c>
      <c r="J466" s="37" t="str">
        <f>Table1[[#This Row],[street]]&amp;" "&amp;Table1[[#This Row],[City]]&amp;" "&amp;Table1[[#This Row],[state]]&amp;","&amp;Table1[[#This Row],[zip]]</f>
        <v>1115 WEST ALAMEDA TEMPE AZ,85282</v>
      </c>
    </row>
    <row r="467" spans="1:10" ht="57" x14ac:dyDescent="0.25">
      <c r="A467" s="37" t="s">
        <v>3406</v>
      </c>
      <c r="B467" s="38" t="s">
        <v>3407</v>
      </c>
      <c r="C467" s="37" t="s">
        <v>3408</v>
      </c>
      <c r="D467" s="37" t="s">
        <v>3409</v>
      </c>
      <c r="E467" s="37" t="s">
        <v>3410</v>
      </c>
      <c r="F467" s="37" t="s">
        <v>3411</v>
      </c>
      <c r="G467" s="37" t="s">
        <v>618</v>
      </c>
      <c r="H467" s="36" t="s">
        <v>619</v>
      </c>
      <c r="I467" s="36" t="s">
        <v>3412</v>
      </c>
      <c r="J467" s="37" t="str">
        <f>Table1[[#This Row],[street]]&amp;" "&amp;Table1[[#This Row],[City]]&amp;" "&amp;Table1[[#This Row],[state]]&amp;","&amp;Table1[[#This Row],[zip]]</f>
        <v>461 ROUTE 9N SARATOGA SPRINGS NY,12866</v>
      </c>
    </row>
    <row r="468" spans="1:10" ht="42.75" x14ac:dyDescent="0.25">
      <c r="A468" s="37" t="s">
        <v>3413</v>
      </c>
      <c r="B468" s="38" t="s">
        <v>3414</v>
      </c>
      <c r="C468" s="37" t="s">
        <v>3415</v>
      </c>
      <c r="D468" s="37" t="s">
        <v>3416</v>
      </c>
      <c r="E468" s="37" t="s">
        <v>3417</v>
      </c>
      <c r="F468" s="37" t="s">
        <v>3418</v>
      </c>
      <c r="G468" s="37" t="s">
        <v>266</v>
      </c>
      <c r="H468" s="36" t="s">
        <v>9</v>
      </c>
      <c r="I468" s="36" t="s">
        <v>3419</v>
      </c>
      <c r="J468" s="37" t="str">
        <f>Table1[[#This Row],[street]]&amp;" "&amp;Table1[[#This Row],[City]]&amp;" "&amp;Table1[[#This Row],[state]]&amp;","&amp;Table1[[#This Row],[zip]]</f>
        <v>2955 East 11th Avenue Hialeah FL,33013</v>
      </c>
    </row>
    <row r="469" spans="1:10" ht="85.5" x14ac:dyDescent="0.25">
      <c r="A469" s="37" t="s">
        <v>3420</v>
      </c>
      <c r="B469" s="38" t="s">
        <v>3421</v>
      </c>
      <c r="C469" s="37" t="s">
        <v>3422</v>
      </c>
      <c r="D469" s="37" t="s">
        <v>3423</v>
      </c>
      <c r="E469" s="37" t="s">
        <v>3424</v>
      </c>
      <c r="F469" s="37" t="s">
        <v>3425</v>
      </c>
      <c r="G469" s="37" t="s">
        <v>998</v>
      </c>
      <c r="H469" s="36" t="s">
        <v>999</v>
      </c>
      <c r="I469" s="36" t="s">
        <v>3426</v>
      </c>
      <c r="J469" s="37" t="str">
        <f>Table1[[#This Row],[street]]&amp;" "&amp;Table1[[#This Row],[City]]&amp;" "&amp;Table1[[#This Row],[state]]&amp;","&amp;Table1[[#This Row],[zip]]</f>
        <v>121 HANKINS STREET GREENEVILLE TN,37745</v>
      </c>
    </row>
    <row r="470" spans="1:10" ht="42.75" x14ac:dyDescent="0.25">
      <c r="A470" s="37" t="s">
        <v>3427</v>
      </c>
      <c r="B470" s="38" t="s">
        <v>3428</v>
      </c>
      <c r="C470" s="37" t="s">
        <v>3429</v>
      </c>
      <c r="D470" s="37" t="s">
        <v>3430</v>
      </c>
      <c r="E470" s="37" t="s">
        <v>3431</v>
      </c>
      <c r="F470" s="37" t="s">
        <v>1257</v>
      </c>
      <c r="G470" s="37" t="s">
        <v>904</v>
      </c>
      <c r="H470" s="36" t="s">
        <v>905</v>
      </c>
      <c r="I470" s="36" t="s">
        <v>1258</v>
      </c>
      <c r="J470" s="37" t="str">
        <f>Table1[[#This Row],[street]]&amp;" "&amp;Table1[[#This Row],[City]]&amp;" "&amp;Table1[[#This Row],[state]]&amp;","&amp;Table1[[#This Row],[zip]]</f>
        <v>1010 E 10TH ST HUGOTON KS,67951</v>
      </c>
    </row>
    <row r="471" spans="1:10" ht="57" x14ac:dyDescent="0.25">
      <c r="A471" s="37" t="s">
        <v>3432</v>
      </c>
      <c r="B471" s="38" t="s">
        <v>3433</v>
      </c>
      <c r="C471" s="37" t="s">
        <v>3434</v>
      </c>
      <c r="D471" s="37" t="s">
        <v>3435</v>
      </c>
      <c r="E471" s="37" t="s">
        <v>3436</v>
      </c>
      <c r="F471" s="37" t="s">
        <v>3437</v>
      </c>
      <c r="G471" s="37" t="s">
        <v>1708</v>
      </c>
      <c r="H471" s="36" t="s">
        <v>1708</v>
      </c>
      <c r="I471" s="36" t="s">
        <v>3438</v>
      </c>
      <c r="J471" s="37" t="str">
        <f>Table1[[#This Row],[street]]&amp;" "&amp;Table1[[#This Row],[City]]&amp;" "&amp;Table1[[#This Row],[state]]&amp;","&amp;Table1[[#This Row],[zip]]</f>
        <v>CALLE 69 OESTE NO 74D LA LOMA   ,9A</v>
      </c>
    </row>
    <row r="472" spans="1:10" ht="57" x14ac:dyDescent="0.25">
      <c r="A472" s="37" t="s">
        <v>3439</v>
      </c>
      <c r="B472" s="38" t="s">
        <v>3440</v>
      </c>
      <c r="C472" s="37" t="s">
        <v>3441</v>
      </c>
      <c r="D472" s="37" t="s">
        <v>753</v>
      </c>
      <c r="E472" s="37" t="s">
        <v>3442</v>
      </c>
      <c r="F472" s="37" t="s">
        <v>3443</v>
      </c>
      <c r="G472" s="37" t="s">
        <v>179</v>
      </c>
      <c r="H472" s="36" t="s">
        <v>180</v>
      </c>
      <c r="I472" s="36" t="s">
        <v>3444</v>
      </c>
      <c r="J472" s="37" t="str">
        <f>Table1[[#This Row],[street]]&amp;" "&amp;Table1[[#This Row],[City]]&amp;" "&amp;Table1[[#This Row],[state]]&amp;","&amp;Table1[[#This Row],[zip]]</f>
        <v>6509 FLYING CLOUD DRIVE EDEN PRAIRIE MN,55344</v>
      </c>
    </row>
    <row r="473" spans="1:10" ht="71.25" x14ac:dyDescent="0.25">
      <c r="A473" s="37" t="s">
        <v>3445</v>
      </c>
      <c r="B473" s="38" t="s">
        <v>3446</v>
      </c>
      <c r="C473" s="37" t="s">
        <v>3447</v>
      </c>
      <c r="D473" s="37" t="s">
        <v>3448</v>
      </c>
      <c r="E473" s="37" t="s">
        <v>3449</v>
      </c>
      <c r="F473" s="37" t="s">
        <v>3450</v>
      </c>
      <c r="G473" s="37" t="s">
        <v>3451</v>
      </c>
      <c r="H473" s="36" t="s">
        <v>3450</v>
      </c>
      <c r="I473" s="36" t="s">
        <v>3452</v>
      </c>
      <c r="J473" s="37" t="str">
        <f>Table1[[#This Row],[street]]&amp;" "&amp;Table1[[#This Row],[City]]&amp;" "&amp;Table1[[#This Row],[state]]&amp;","&amp;Table1[[#This Row],[zip]]</f>
        <v>Juan Santamaria. Carretera a El Roble de Alajuela  Costa Rica CR,10974050</v>
      </c>
    </row>
    <row r="474" spans="1:10" ht="42.75" x14ac:dyDescent="0.25">
      <c r="A474" s="37" t="s">
        <v>3453</v>
      </c>
      <c r="B474" s="38" t="s">
        <v>3454</v>
      </c>
      <c r="C474" s="37" t="s">
        <v>3455</v>
      </c>
      <c r="D474" s="37" t="s">
        <v>753</v>
      </c>
      <c r="E474" s="37" t="s">
        <v>3456</v>
      </c>
      <c r="F474" s="37" t="s">
        <v>2614</v>
      </c>
      <c r="G474" s="37" t="s">
        <v>214</v>
      </c>
      <c r="H474" s="36" t="s">
        <v>215</v>
      </c>
      <c r="I474" s="36" t="s">
        <v>3457</v>
      </c>
      <c r="J474" s="37" t="str">
        <f>Table1[[#This Row],[street]]&amp;" "&amp;Table1[[#This Row],[City]]&amp;" "&amp;Table1[[#This Row],[state]]&amp;","&amp;Table1[[#This Row],[zip]]</f>
        <v>161 4TH AVENUE SOUTH TWIN FALLS ID,83301-6223</v>
      </c>
    </row>
    <row r="475" spans="1:10" ht="99.75" x14ac:dyDescent="0.25">
      <c r="A475" s="37" t="s">
        <v>3458</v>
      </c>
      <c r="B475" s="38" t="s">
        <v>3459</v>
      </c>
      <c r="C475" s="37" t="s">
        <v>3460</v>
      </c>
      <c r="D475" s="37" t="s">
        <v>3461</v>
      </c>
      <c r="E475" s="37" t="s">
        <v>3462</v>
      </c>
      <c r="F475" s="37" t="s">
        <v>3463</v>
      </c>
      <c r="G475" s="37" t="s">
        <v>316</v>
      </c>
      <c r="H475" s="36" t="s">
        <v>317</v>
      </c>
      <c r="I475" s="36" t="s">
        <v>3464</v>
      </c>
      <c r="J475" s="37" t="str">
        <f>Table1[[#This Row],[street]]&amp;" "&amp;Table1[[#This Row],[City]]&amp;" "&amp;Table1[[#This Row],[state]]&amp;","&amp;Table1[[#This Row],[zip]]</f>
        <v>W2994 County Road HH Malone WI,53049</v>
      </c>
    </row>
    <row r="476" spans="1:10" ht="28.5" x14ac:dyDescent="0.25">
      <c r="A476" s="37" t="s">
        <v>3465</v>
      </c>
      <c r="B476" s="38" t="s">
        <v>3466</v>
      </c>
      <c r="C476" s="37" t="s">
        <v>3467</v>
      </c>
      <c r="D476" s="37" t="s">
        <v>3468</v>
      </c>
      <c r="E476" s="37" t="s">
        <v>3469</v>
      </c>
      <c r="F476" s="37" t="s">
        <v>3470</v>
      </c>
      <c r="G476" s="37" t="s">
        <v>283</v>
      </c>
      <c r="H476" s="36" t="s">
        <v>131</v>
      </c>
      <c r="I476" s="36" t="s">
        <v>3471</v>
      </c>
      <c r="J476" s="37" t="str">
        <f>Table1[[#This Row],[street]]&amp;" "&amp;Table1[[#This Row],[City]]&amp;" "&amp;Table1[[#This Row],[state]]&amp;","&amp;Table1[[#This Row],[zip]]</f>
        <v>201 S. McClure Rd.   Modesto CA,95357</v>
      </c>
    </row>
    <row r="477" spans="1:10" ht="42.75" x14ac:dyDescent="0.25">
      <c r="A477" s="37" t="s">
        <v>3472</v>
      </c>
      <c r="B477" s="38" t="s">
        <v>3473</v>
      </c>
      <c r="C477" s="37" t="s">
        <v>3474</v>
      </c>
      <c r="D477" s="37" t="s">
        <v>3475</v>
      </c>
      <c r="E477" s="37" t="s">
        <v>3476</v>
      </c>
      <c r="F477" s="37" t="s">
        <v>568</v>
      </c>
      <c r="G477" s="37" t="s">
        <v>325</v>
      </c>
      <c r="H477" s="36" t="s">
        <v>326</v>
      </c>
      <c r="I477" s="36" t="s">
        <v>3477</v>
      </c>
      <c r="J477" s="37" t="str">
        <f>Table1[[#This Row],[street]]&amp;" "&amp;Table1[[#This Row],[City]]&amp;" "&amp;Table1[[#This Row],[state]]&amp;","&amp;Table1[[#This Row],[zip]]</f>
        <v>14360 SE EASTGATE WAY BELLEVUE WA,98007</v>
      </c>
    </row>
    <row r="478" spans="1:10" ht="42.75" x14ac:dyDescent="0.25">
      <c r="A478" s="37" t="s">
        <v>3478</v>
      </c>
      <c r="B478" s="38" t="s">
        <v>3479</v>
      </c>
      <c r="C478" s="37" t="s">
        <v>3480</v>
      </c>
      <c r="D478" s="37" t="s">
        <v>3481</v>
      </c>
      <c r="E478" s="37" t="s">
        <v>3482</v>
      </c>
      <c r="F478" s="37" t="s">
        <v>3483</v>
      </c>
      <c r="G478" s="37" t="s">
        <v>727</v>
      </c>
      <c r="H478" s="36" t="s">
        <v>728</v>
      </c>
      <c r="I478" s="36" t="s">
        <v>3484</v>
      </c>
      <c r="J478" s="37" t="str">
        <f>Table1[[#This Row],[street]]&amp;" "&amp;Table1[[#This Row],[City]]&amp;" "&amp;Table1[[#This Row],[state]]&amp;","&amp;Table1[[#This Row],[zip]]</f>
        <v>6366 Norton Center Drive Norton Shores MI,49441</v>
      </c>
    </row>
    <row r="479" spans="1:10" ht="85.5" x14ac:dyDescent="0.25">
      <c r="A479" s="37" t="s">
        <v>3485</v>
      </c>
      <c r="B479" s="38" t="s">
        <v>3486</v>
      </c>
      <c r="C479" s="37" t="s">
        <v>3487</v>
      </c>
      <c r="D479" s="37" t="s">
        <v>3488</v>
      </c>
      <c r="E479" s="37" t="s">
        <v>3489</v>
      </c>
      <c r="F479" s="37" t="s">
        <v>1378</v>
      </c>
      <c r="G479" s="37" t="s">
        <v>274</v>
      </c>
      <c r="H479" s="36" t="s">
        <v>275</v>
      </c>
      <c r="I479" s="36" t="s">
        <v>3490</v>
      </c>
      <c r="J479" s="37" t="str">
        <f>Table1[[#This Row],[street]]&amp;" "&amp;Table1[[#This Row],[City]]&amp;" "&amp;Table1[[#This Row],[state]]&amp;","&amp;Table1[[#This Row],[zip]]</f>
        <v>752 N KENT ROAD KENT IL,61044</v>
      </c>
    </row>
    <row r="480" spans="1:10" ht="42.75" x14ac:dyDescent="0.25">
      <c r="A480" s="37" t="s">
        <v>3491</v>
      </c>
      <c r="B480" s="38" t="s">
        <v>3492</v>
      </c>
      <c r="C480" s="37" t="s">
        <v>3493</v>
      </c>
      <c r="D480" s="37" t="s">
        <v>3494</v>
      </c>
      <c r="E480" s="37" t="s">
        <v>3495</v>
      </c>
      <c r="F480" s="37" t="s">
        <v>3496</v>
      </c>
      <c r="G480" s="37" t="s">
        <v>230</v>
      </c>
      <c r="H480" s="36" t="s">
        <v>231</v>
      </c>
      <c r="I480" s="36" t="s">
        <v>3497</v>
      </c>
      <c r="J480" s="37" t="str">
        <f>Table1[[#This Row],[street]]&amp;" "&amp;Table1[[#This Row],[City]]&amp;" "&amp;Table1[[#This Row],[state]]&amp;","&amp;Table1[[#This Row],[zip]]</f>
        <v>1120 IVY STREET JUNCTION CITY OR,97448</v>
      </c>
    </row>
    <row r="481" spans="1:10" ht="71.25" x14ac:dyDescent="0.25">
      <c r="A481" s="37" t="s">
        <v>3498</v>
      </c>
      <c r="B481" s="38" t="s">
        <v>3499</v>
      </c>
      <c r="C481" s="37" t="s">
        <v>3500</v>
      </c>
      <c r="D481" s="37" t="s">
        <v>3501</v>
      </c>
      <c r="E481" s="37" t="s">
        <v>3502</v>
      </c>
      <c r="F481" s="37" t="s">
        <v>1469</v>
      </c>
      <c r="G481" s="37" t="s">
        <v>316</v>
      </c>
      <c r="H481" s="36" t="s">
        <v>317</v>
      </c>
      <c r="I481" s="36" t="s">
        <v>1470</v>
      </c>
      <c r="J481" s="37" t="str">
        <f>Table1[[#This Row],[street]]&amp;" "&amp;Table1[[#This Row],[City]]&amp;" "&amp;Table1[[#This Row],[state]]&amp;","&amp;Table1[[#This Row],[zip]]</f>
        <v>1120 COMMERCIAL AVE REEDSBURG WI,53959</v>
      </c>
    </row>
    <row r="482" spans="1:10" ht="85.5" x14ac:dyDescent="0.25">
      <c r="A482" s="37" t="s">
        <v>3503</v>
      </c>
      <c r="B482" s="38" t="s">
        <v>3504</v>
      </c>
      <c r="C482" s="37" t="s">
        <v>3505</v>
      </c>
      <c r="D482" s="37" t="s">
        <v>3506</v>
      </c>
      <c r="E482" s="37" t="s">
        <v>3507</v>
      </c>
      <c r="F482" s="37" t="s">
        <v>2537</v>
      </c>
      <c r="G482" s="37" t="s">
        <v>266</v>
      </c>
      <c r="H482" s="36" t="s">
        <v>9</v>
      </c>
      <c r="I482" s="36" t="s">
        <v>3508</v>
      </c>
      <c r="J482" s="37" t="str">
        <f>Table1[[#This Row],[street]]&amp;" "&amp;Table1[[#This Row],[City]]&amp;" "&amp;Table1[[#This Row],[state]]&amp;","&amp;Table1[[#This Row],[zip]]</f>
        <v>8423 NW 68 STREET MIAMI FL,33166</v>
      </c>
    </row>
    <row r="483" spans="1:10" ht="71.25" x14ac:dyDescent="0.25">
      <c r="A483" s="37" t="s">
        <v>3509</v>
      </c>
      <c r="B483" s="38" t="s">
        <v>3510</v>
      </c>
      <c r="C483" s="37" t="s">
        <v>3511</v>
      </c>
      <c r="D483" s="37" t="s">
        <v>3512</v>
      </c>
      <c r="E483" s="37" t="s">
        <v>3513</v>
      </c>
      <c r="F483" s="37" t="s">
        <v>3514</v>
      </c>
      <c r="G483" s="37" t="s">
        <v>1708</v>
      </c>
      <c r="H483" s="36" t="s">
        <v>1708</v>
      </c>
      <c r="I483" s="36" t="s">
        <v>3515</v>
      </c>
      <c r="J483" s="37" t="str">
        <f>Table1[[#This Row],[street]]&amp;" "&amp;Table1[[#This Row],[City]]&amp;" "&amp;Table1[[#This Row],[state]]&amp;","&amp;Table1[[#This Row],[zip]]</f>
        <v>CHURCHILL ROOSEVELT HIGHWAY TRINIDAD  W.I.   ,000000</v>
      </c>
    </row>
    <row r="484" spans="1:10" ht="114" x14ac:dyDescent="0.25">
      <c r="A484" s="37" t="s">
        <v>3516</v>
      </c>
      <c r="B484" s="38" t="s">
        <v>3517</v>
      </c>
      <c r="C484" s="37" t="s">
        <v>3518</v>
      </c>
      <c r="D484" s="37" t="s">
        <v>3519</v>
      </c>
      <c r="E484" s="37" t="s">
        <v>3520</v>
      </c>
      <c r="F484" s="37" t="s">
        <v>3521</v>
      </c>
      <c r="G484" s="37" t="s">
        <v>274</v>
      </c>
      <c r="H484" s="36" t="s">
        <v>275</v>
      </c>
      <c r="I484" s="36" t="s">
        <v>3522</v>
      </c>
      <c r="J484" s="37" t="str">
        <f>Table1[[#This Row],[street]]&amp;" "&amp;Table1[[#This Row],[City]]&amp;" "&amp;Table1[[#This Row],[state]]&amp;","&amp;Table1[[#This Row],[zip]]</f>
        <v>951 ICE CREAM DRIVE/SWEET ONE NORTH AURORA IL,60542</v>
      </c>
    </row>
    <row r="485" spans="1:10" ht="42.75" x14ac:dyDescent="0.25">
      <c r="A485" s="37" t="s">
        <v>3523</v>
      </c>
      <c r="B485" s="38" t="s">
        <v>3524</v>
      </c>
      <c r="C485" s="37" t="s">
        <v>3525</v>
      </c>
      <c r="D485" s="37" t="s">
        <v>3526</v>
      </c>
      <c r="E485" s="37" t="s">
        <v>3527</v>
      </c>
      <c r="F485" s="37" t="s">
        <v>3528</v>
      </c>
      <c r="G485" s="37" t="s">
        <v>283</v>
      </c>
      <c r="H485" s="36" t="s">
        <v>131</v>
      </c>
      <c r="I485" s="36" t="s">
        <v>3529</v>
      </c>
      <c r="J485" s="37" t="str">
        <f>Table1[[#This Row],[street]]&amp;" "&amp;Table1[[#This Row],[City]]&amp;" "&amp;Table1[[#This Row],[state]]&amp;","&amp;Table1[[#This Row],[zip]]</f>
        <v>2315 27th Street Santa Monica CA,90405</v>
      </c>
    </row>
    <row r="486" spans="1:10" ht="57" x14ac:dyDescent="0.25">
      <c r="A486" s="37" t="s">
        <v>3530</v>
      </c>
      <c r="B486" s="38" t="s">
        <v>3531</v>
      </c>
      <c r="C486" s="37" t="s">
        <v>3532</v>
      </c>
      <c r="D486" s="37" t="s">
        <v>3533</v>
      </c>
      <c r="E486" s="37" t="s">
        <v>3534</v>
      </c>
      <c r="F486" s="37" t="s">
        <v>3535</v>
      </c>
      <c r="G486" s="37" t="s">
        <v>640</v>
      </c>
      <c r="H486" s="36" t="s">
        <v>641</v>
      </c>
      <c r="I486" s="36" t="s">
        <v>3536</v>
      </c>
      <c r="J486" s="37" t="str">
        <f>Table1[[#This Row],[street]]&amp;" "&amp;Table1[[#This Row],[City]]&amp;" "&amp;Table1[[#This Row],[state]]&amp;","&amp;Table1[[#This Row],[zip]]</f>
        <v>6200 Euclid Avenue Cleveland OH,44103</v>
      </c>
    </row>
    <row r="487" spans="1:10" ht="57" x14ac:dyDescent="0.25">
      <c r="A487" s="37" t="s">
        <v>3537</v>
      </c>
      <c r="B487" s="38" t="s">
        <v>3538</v>
      </c>
      <c r="C487" s="37" t="s">
        <v>3539</v>
      </c>
      <c r="D487" s="37" t="s">
        <v>3540</v>
      </c>
      <c r="E487" s="37" t="s">
        <v>3541</v>
      </c>
      <c r="F487" s="37" t="s">
        <v>3542</v>
      </c>
      <c r="G487" s="37" t="s">
        <v>488</v>
      </c>
      <c r="H487" s="36" t="s">
        <v>489</v>
      </c>
      <c r="I487" s="36" t="s">
        <v>3543</v>
      </c>
      <c r="J487" s="37" t="str">
        <f>Table1[[#This Row],[street]]&amp;" "&amp;Table1[[#This Row],[City]]&amp;" "&amp;Table1[[#This Row],[state]]&amp;","&amp;Table1[[#This Row],[zip]]</f>
        <v>111 JEVLAN DRIVE VAUGHAN ON,L4L 8C2</v>
      </c>
    </row>
    <row r="488" spans="1:10" ht="42.75" x14ac:dyDescent="0.25">
      <c r="A488" s="37" t="s">
        <v>3544</v>
      </c>
      <c r="B488" s="38" t="s">
        <v>3545</v>
      </c>
      <c r="C488" s="37" t="s">
        <v>3546</v>
      </c>
      <c r="D488" s="37" t="s">
        <v>3547</v>
      </c>
      <c r="E488" s="37" t="s">
        <v>3548</v>
      </c>
      <c r="F488" s="37" t="s">
        <v>2180</v>
      </c>
      <c r="G488" s="37" t="s">
        <v>188</v>
      </c>
      <c r="H488" s="36" t="s">
        <v>189</v>
      </c>
      <c r="I488" s="36" t="s">
        <v>2181</v>
      </c>
      <c r="J488" s="37" t="str">
        <f>Table1[[#This Row],[street]]&amp;" "&amp;Table1[[#This Row],[City]]&amp;" "&amp;Table1[[#This Row],[state]]&amp;","&amp;Table1[[#This Row],[zip]]</f>
        <v>900 SOUTH MAIN FT WORTH TX,76104</v>
      </c>
    </row>
    <row r="489" spans="1:10" ht="57" x14ac:dyDescent="0.25">
      <c r="A489" s="37" t="s">
        <v>3549</v>
      </c>
      <c r="B489" s="38" t="s">
        <v>3550</v>
      </c>
      <c r="C489" s="37" t="s">
        <v>3551</v>
      </c>
      <c r="D489" s="37" t="s">
        <v>3552</v>
      </c>
      <c r="E489" s="37" t="s">
        <v>3553</v>
      </c>
      <c r="F489" s="37" t="s">
        <v>3554</v>
      </c>
      <c r="G489" s="37" t="s">
        <v>479</v>
      </c>
      <c r="H489" s="36" t="s">
        <v>480</v>
      </c>
      <c r="I489" s="36" t="s">
        <v>3555</v>
      </c>
      <c r="J489" s="37" t="str">
        <f>Table1[[#This Row],[street]]&amp;" "&amp;Table1[[#This Row],[City]]&amp;" "&amp;Table1[[#This Row],[state]]&amp;","&amp;Table1[[#This Row],[zip]]</f>
        <v>1 Milk Street Bangor ME,04401</v>
      </c>
    </row>
    <row r="490" spans="1:10" ht="57" x14ac:dyDescent="0.25">
      <c r="A490" s="37" t="s">
        <v>3556</v>
      </c>
      <c r="B490" s="38" t="s">
        <v>3557</v>
      </c>
      <c r="C490" s="37" t="s">
        <v>3558</v>
      </c>
      <c r="D490" s="37" t="s">
        <v>3559</v>
      </c>
      <c r="E490" s="37" t="s">
        <v>3560</v>
      </c>
      <c r="F490" s="37" t="s">
        <v>3561</v>
      </c>
      <c r="G490" s="37"/>
      <c r="H490" s="36"/>
      <c r="I490" s="36" t="s">
        <v>3562</v>
      </c>
      <c r="J490" s="37" t="str">
        <f>Table1[[#This Row],[street]]&amp;" "&amp;Table1[[#This Row],[City]]&amp;" "&amp;Table1[[#This Row],[state]]&amp;","&amp;Table1[[#This Row],[zip]]</f>
        <v>RUC 155675007-2-2019 DV.23 David Chiriquí ,0426</v>
      </c>
    </row>
    <row r="491" spans="1:10" ht="57" x14ac:dyDescent="0.25">
      <c r="A491" s="37" t="s">
        <v>3563</v>
      </c>
      <c r="B491" s="38" t="s">
        <v>2162</v>
      </c>
      <c r="C491" s="37" t="s">
        <v>3564</v>
      </c>
      <c r="D491" s="37" t="s">
        <v>3565</v>
      </c>
      <c r="E491" s="37" t="s">
        <v>3566</v>
      </c>
      <c r="F491" s="37" t="s">
        <v>3567</v>
      </c>
      <c r="G491" s="37" t="s">
        <v>470</v>
      </c>
      <c r="H491" s="36" t="s">
        <v>471</v>
      </c>
      <c r="I491" s="36" t="s">
        <v>3568</v>
      </c>
      <c r="J491" s="37" t="str">
        <f>Table1[[#This Row],[street]]&amp;" "&amp;Table1[[#This Row],[City]]&amp;" "&amp;Table1[[#This Row],[state]]&amp;","&amp;Table1[[#This Row],[zip]]</f>
        <v>1110 SOUTH 9TH STREET GOSHEN IN,46526</v>
      </c>
    </row>
    <row r="492" spans="1:10" ht="128.25" x14ac:dyDescent="0.25">
      <c r="A492" s="37" t="s">
        <v>3569</v>
      </c>
      <c r="B492" s="38" t="s">
        <v>3570</v>
      </c>
      <c r="C492" s="37" t="s">
        <v>3571</v>
      </c>
      <c r="D492" s="37" t="s">
        <v>3572</v>
      </c>
      <c r="E492" s="37" t="s">
        <v>3573</v>
      </c>
      <c r="F492" s="37" t="s">
        <v>1308</v>
      </c>
      <c r="G492" s="37" t="s">
        <v>283</v>
      </c>
      <c r="H492" s="36" t="s">
        <v>131</v>
      </c>
      <c r="I492" s="36" t="s">
        <v>3295</v>
      </c>
      <c r="J492" s="37" t="str">
        <f>Table1[[#This Row],[street]]&amp;" "&amp;Table1[[#This Row],[City]]&amp;" "&amp;Table1[[#This Row],[state]]&amp;","&amp;Table1[[#This Row],[zip]]</f>
        <v>425 S 9TH AVENUE CITY OF INDUSTRY CA,91746</v>
      </c>
    </row>
    <row r="493" spans="1:10" ht="57" x14ac:dyDescent="0.25">
      <c r="A493" s="37" t="s">
        <v>3574</v>
      </c>
      <c r="B493" s="38" t="s">
        <v>3575</v>
      </c>
      <c r="C493" s="37" t="s">
        <v>3576</v>
      </c>
      <c r="D493" s="37" t="s">
        <v>3577</v>
      </c>
      <c r="E493" s="37" t="s">
        <v>3578</v>
      </c>
      <c r="F493" s="37" t="s">
        <v>3579</v>
      </c>
      <c r="G493" s="37" t="s">
        <v>283</v>
      </c>
      <c r="H493" s="36" t="s">
        <v>131</v>
      </c>
      <c r="I493" s="36" t="s">
        <v>3580</v>
      </c>
      <c r="J493" s="37" t="str">
        <f>Table1[[#This Row],[street]]&amp;" "&amp;Table1[[#This Row],[City]]&amp;" "&amp;Table1[[#This Row],[state]]&amp;","&amp;Table1[[#This Row],[zip]]</f>
        <v>3636 Gateway Center Ave San Diego CA,92102</v>
      </c>
    </row>
    <row r="494" spans="1:10" ht="57" x14ac:dyDescent="0.25">
      <c r="A494" s="37" t="s">
        <v>3581</v>
      </c>
      <c r="B494" s="38" t="s">
        <v>3582</v>
      </c>
      <c r="C494" s="37" t="s">
        <v>3583</v>
      </c>
      <c r="D494" s="37" t="s">
        <v>3584</v>
      </c>
      <c r="E494" s="37" t="s">
        <v>3585</v>
      </c>
      <c r="F494" s="37" t="s">
        <v>552</v>
      </c>
      <c r="G494" s="37" t="s">
        <v>553</v>
      </c>
      <c r="H494" s="36" t="s">
        <v>554</v>
      </c>
      <c r="I494" s="36" t="s">
        <v>3586</v>
      </c>
      <c r="J494" s="37" t="str">
        <f>Table1[[#This Row],[street]]&amp;" "&amp;Table1[[#This Row],[City]]&amp;" "&amp;Table1[[#This Row],[state]]&amp;","&amp;Table1[[#This Row],[zip]]</f>
        <v>1511 BROOKLYN KANSAS CITY MO,64127</v>
      </c>
    </row>
    <row r="495" spans="1:10" ht="57" x14ac:dyDescent="0.25">
      <c r="A495" s="37" t="s">
        <v>3587</v>
      </c>
      <c r="B495" s="38" t="s">
        <v>3588</v>
      </c>
      <c r="C495" s="37" t="s">
        <v>3589</v>
      </c>
      <c r="D495" s="37" t="s">
        <v>3590</v>
      </c>
      <c r="E495" s="37" t="s">
        <v>3591</v>
      </c>
      <c r="F495" s="37" t="s">
        <v>3592</v>
      </c>
      <c r="G495" s="37" t="s">
        <v>188</v>
      </c>
      <c r="H495" s="36" t="s">
        <v>189</v>
      </c>
      <c r="I495" s="36" t="s">
        <v>3593</v>
      </c>
      <c r="J495" s="37" t="str">
        <f>Table1[[#This Row],[street]]&amp;" "&amp;Table1[[#This Row],[City]]&amp;" "&amp;Table1[[#This Row],[state]]&amp;","&amp;Table1[[#This Row],[zip]]</f>
        <v>4006 Campbell Road Houston TX,77080</v>
      </c>
    </row>
    <row r="496" spans="1:10" ht="42.75" x14ac:dyDescent="0.25">
      <c r="A496" s="37" t="s">
        <v>3594</v>
      </c>
      <c r="B496" s="38" t="s">
        <v>3595</v>
      </c>
      <c r="C496" s="37" t="s">
        <v>3596</v>
      </c>
      <c r="D496" s="37" t="s">
        <v>3597</v>
      </c>
      <c r="E496" s="37" t="s">
        <v>3598</v>
      </c>
      <c r="F496" s="37" t="s">
        <v>3599</v>
      </c>
      <c r="G496" s="37" t="s">
        <v>196</v>
      </c>
      <c r="H496" s="36" t="s">
        <v>197</v>
      </c>
      <c r="I496" s="36" t="s">
        <v>3600</v>
      </c>
      <c r="J496" s="37" t="str">
        <f>Table1[[#This Row],[street]]&amp;" "&amp;Table1[[#This Row],[City]]&amp;" "&amp;Table1[[#This Row],[state]]&amp;","&amp;Table1[[#This Row],[zip]]</f>
        <v>126 BARBER COURT BIRMINGHAM AL,35209</v>
      </c>
    </row>
    <row r="497" spans="1:10" ht="42.75" x14ac:dyDescent="0.25">
      <c r="A497" s="37" t="s">
        <v>3601</v>
      </c>
      <c r="B497" s="38" t="s">
        <v>3602</v>
      </c>
      <c r="C497" s="37" t="s">
        <v>3603</v>
      </c>
      <c r="D497" s="37" t="s">
        <v>3604</v>
      </c>
      <c r="E497" s="37" t="s">
        <v>3605</v>
      </c>
      <c r="F497" s="37" t="s">
        <v>3606</v>
      </c>
      <c r="G497" s="37" t="s">
        <v>553</v>
      </c>
      <c r="H497" s="36" t="s">
        <v>554</v>
      </c>
      <c r="I497" s="36" t="s">
        <v>3607</v>
      </c>
      <c r="J497" s="37" t="str">
        <f>Table1[[#This Row],[street]]&amp;" "&amp;Table1[[#This Row],[City]]&amp;" "&amp;Table1[[#This Row],[state]]&amp;","&amp;Table1[[#This Row],[zip]]</f>
        <v>2400 ROSE PARKWAY SIKESTON MO,63801-3920</v>
      </c>
    </row>
    <row r="498" spans="1:10" ht="85.5" x14ac:dyDescent="0.25">
      <c r="A498" s="37" t="s">
        <v>3608</v>
      </c>
      <c r="B498" s="38" t="s">
        <v>3609</v>
      </c>
      <c r="C498" s="37" t="s">
        <v>3610</v>
      </c>
      <c r="D498" s="37" t="s">
        <v>3611</v>
      </c>
      <c r="E498" s="37" t="s">
        <v>3612</v>
      </c>
      <c r="F498" s="37" t="s">
        <v>3613</v>
      </c>
      <c r="G498" s="37" t="s">
        <v>544</v>
      </c>
      <c r="H498" s="36" t="s">
        <v>545</v>
      </c>
      <c r="I498" s="36" t="s">
        <v>3614</v>
      </c>
      <c r="J498" s="37" t="str">
        <f>Table1[[#This Row],[street]]&amp;" "&amp;Table1[[#This Row],[City]]&amp;" "&amp;Table1[[#This Row],[state]]&amp;","&amp;Table1[[#This Row],[zip]]</f>
        <v>1 WHITTENDALE DRIVE MOORESTOWN NJ,08057</v>
      </c>
    </row>
    <row r="499" spans="1:10" ht="42.75" x14ac:dyDescent="0.25">
      <c r="A499" s="37" t="s">
        <v>3615</v>
      </c>
      <c r="B499" s="38" t="s">
        <v>517</v>
      </c>
      <c r="C499" s="37" t="s">
        <v>3616</v>
      </c>
      <c r="D499" s="37" t="s">
        <v>3617</v>
      </c>
      <c r="E499" s="37" t="s">
        <v>3618</v>
      </c>
      <c r="F499" s="37" t="s">
        <v>3619</v>
      </c>
      <c r="G499" s="37" t="s">
        <v>274</v>
      </c>
      <c r="H499" s="36" t="s">
        <v>275</v>
      </c>
      <c r="I499" s="36" t="s">
        <v>3620</v>
      </c>
      <c r="J499" s="37" t="str">
        <f>Table1[[#This Row],[street]]&amp;" "&amp;Table1[[#This Row],[City]]&amp;" "&amp;Table1[[#This Row],[state]]&amp;","&amp;Table1[[#This Row],[zip]]</f>
        <v>415 - N 24TH STREET QUINCY IL,62301</v>
      </c>
    </row>
    <row r="500" spans="1:10" ht="42.75" x14ac:dyDescent="0.25">
      <c r="A500" s="37" t="s">
        <v>3621</v>
      </c>
      <c r="B500" s="38" t="s">
        <v>3622</v>
      </c>
      <c r="C500" s="37" t="s">
        <v>3623</v>
      </c>
      <c r="D500" s="37" t="s">
        <v>3624</v>
      </c>
      <c r="E500" s="37" t="s">
        <v>3625</v>
      </c>
      <c r="F500" s="37" t="s">
        <v>3626</v>
      </c>
      <c r="G500" s="37" t="s">
        <v>316</v>
      </c>
      <c r="H500" s="36" t="s">
        <v>317</v>
      </c>
      <c r="I500" s="36" t="s">
        <v>3627</v>
      </c>
      <c r="J500" s="37" t="str">
        <f>Table1[[#This Row],[street]]&amp;" "&amp;Table1[[#This Row],[City]]&amp;" "&amp;Table1[[#This Row],[state]]&amp;","&amp;Table1[[#This Row],[zip]]</f>
        <v>2541 FOREMOST RD PLOVER WI,54467</v>
      </c>
    </row>
    <row r="501" spans="1:10" ht="57" x14ac:dyDescent="0.25">
      <c r="A501" s="37" t="s">
        <v>3628</v>
      </c>
      <c r="B501" s="38" t="s">
        <v>3629</v>
      </c>
      <c r="C501" s="37" t="s">
        <v>3630</v>
      </c>
      <c r="D501" s="37" t="s">
        <v>3631</v>
      </c>
      <c r="E501" s="37" t="s">
        <v>3632</v>
      </c>
      <c r="F501" s="37" t="s">
        <v>3633</v>
      </c>
      <c r="G501" s="37" t="s">
        <v>307</v>
      </c>
      <c r="H501" s="36" t="s">
        <v>308</v>
      </c>
      <c r="I501" s="36" t="s">
        <v>3634</v>
      </c>
      <c r="J501" s="37" t="str">
        <f>Table1[[#This Row],[street]]&amp;" "&amp;Table1[[#This Row],[City]]&amp;" "&amp;Table1[[#This Row],[state]]&amp;","&amp;Table1[[#This Row],[zip]]</f>
        <v>1310 E COMMERCE DRIVE ST GEORGE UT,84790</v>
      </c>
    </row>
    <row r="502" spans="1:10" ht="57" x14ac:dyDescent="0.25">
      <c r="A502" s="37" t="s">
        <v>3635</v>
      </c>
      <c r="B502" s="38" t="s">
        <v>3636</v>
      </c>
      <c r="C502" s="37" t="s">
        <v>3637</v>
      </c>
      <c r="D502" s="37" t="s">
        <v>3638</v>
      </c>
      <c r="E502" s="37" t="s">
        <v>3639</v>
      </c>
      <c r="F502" s="37" t="s">
        <v>3640</v>
      </c>
      <c r="G502" s="37" t="s">
        <v>640</v>
      </c>
      <c r="H502" s="36" t="s">
        <v>641</v>
      </c>
      <c r="I502" s="36" t="s">
        <v>3641</v>
      </c>
      <c r="J502" s="37" t="str">
        <f>Table1[[#This Row],[street]]&amp;" "&amp;Table1[[#This Row],[City]]&amp;" "&amp;Table1[[#This Row],[state]]&amp;","&amp;Table1[[#This Row],[zip]]</f>
        <v>111 W. High St Defiance  OH,43512</v>
      </c>
    </row>
    <row r="503" spans="1:10" ht="85.5" x14ac:dyDescent="0.25">
      <c r="A503" s="37" t="s">
        <v>3642</v>
      </c>
      <c r="B503" s="38" t="s">
        <v>3643</v>
      </c>
      <c r="C503" s="37" t="s">
        <v>3644</v>
      </c>
      <c r="D503" s="37" t="s">
        <v>3645</v>
      </c>
      <c r="E503" s="37" t="s">
        <v>3646</v>
      </c>
      <c r="F503" s="37" t="s">
        <v>3647</v>
      </c>
      <c r="G503" s="37" t="s">
        <v>443</v>
      </c>
      <c r="H503" s="36" t="s">
        <v>444</v>
      </c>
      <c r="I503" s="36" t="s">
        <v>3648</v>
      </c>
      <c r="J503" s="37" t="str">
        <f>Table1[[#This Row],[street]]&amp;" "&amp;Table1[[#This Row],[City]]&amp;" "&amp;Table1[[#This Row],[state]]&amp;","&amp;Table1[[#This Row],[zip]]</f>
        <v>3100 SMITH FARM ROAD MATTHEWS NC,28105</v>
      </c>
    </row>
    <row r="504" spans="1:10" ht="57" x14ac:dyDescent="0.25">
      <c r="A504" s="37" t="s">
        <v>3649</v>
      </c>
      <c r="B504" s="38" t="s">
        <v>3650</v>
      </c>
      <c r="C504" s="37" t="s">
        <v>3651</v>
      </c>
      <c r="D504" s="37" t="s">
        <v>3652</v>
      </c>
      <c r="E504" s="37" t="s">
        <v>3653</v>
      </c>
      <c r="F504" s="37" t="s">
        <v>3654</v>
      </c>
      <c r="G504" s="37" t="s">
        <v>544</v>
      </c>
      <c r="H504" s="36" t="s">
        <v>545</v>
      </c>
      <c r="I504" s="36" t="s">
        <v>546</v>
      </c>
      <c r="J504" s="37" t="str">
        <f>Table1[[#This Row],[street]]&amp;" "&amp;Table1[[#This Row],[City]]&amp;" "&amp;Table1[[#This Row],[state]]&amp;","&amp;Table1[[#This Row],[zip]]</f>
        <v>12 Mill Road WhiteHouse Station NJ,08889</v>
      </c>
    </row>
    <row r="505" spans="1:10" ht="42.75" x14ac:dyDescent="0.25">
      <c r="A505" s="37" t="s">
        <v>3655</v>
      </c>
      <c r="B505" s="38" t="s">
        <v>3656</v>
      </c>
      <c r="C505" s="37" t="s">
        <v>3657</v>
      </c>
      <c r="D505" s="37" t="s">
        <v>3658</v>
      </c>
      <c r="E505" s="37" t="s">
        <v>3659</v>
      </c>
      <c r="F505" s="37" t="s">
        <v>3660</v>
      </c>
      <c r="G505" s="37" t="s">
        <v>1007</v>
      </c>
      <c r="H505" s="36" t="s">
        <v>1008</v>
      </c>
      <c r="I505" s="36" t="s">
        <v>3661</v>
      </c>
      <c r="J505" s="37" t="str">
        <f>Table1[[#This Row],[street]]&amp;" "&amp;Table1[[#This Row],[City]]&amp;" "&amp;Table1[[#This Row],[state]]&amp;","&amp;Table1[[#This Row],[zip]]</f>
        <v>Car.467 Km 0.9 BO Camacelles Aguadilla PR,00603</v>
      </c>
    </row>
    <row r="506" spans="1:10" ht="42.75" x14ac:dyDescent="0.25">
      <c r="A506" s="37" t="s">
        <v>3662</v>
      </c>
      <c r="B506" s="38" t="s">
        <v>3663</v>
      </c>
      <c r="C506" s="37" t="s">
        <v>3664</v>
      </c>
      <c r="D506" s="37" t="s">
        <v>3665</v>
      </c>
      <c r="E506" s="37" t="s">
        <v>3666</v>
      </c>
      <c r="F506" s="37" t="s">
        <v>3667</v>
      </c>
      <c r="G506" s="37" t="s">
        <v>283</v>
      </c>
      <c r="H506" s="36" t="s">
        <v>131</v>
      </c>
      <c r="I506" s="36" t="s">
        <v>3668</v>
      </c>
      <c r="J506" s="37" t="str">
        <f>Table1[[#This Row],[street]]&amp;" "&amp;Table1[[#This Row],[City]]&amp;" "&amp;Table1[[#This Row],[state]]&amp;","&amp;Table1[[#This Row],[zip]]</f>
        <v>5743 SMITHWAY ST #105 COMMERCE CA,90040</v>
      </c>
    </row>
    <row r="507" spans="1:10" ht="57" x14ac:dyDescent="0.25">
      <c r="A507" s="37" t="s">
        <v>3669</v>
      </c>
      <c r="B507" s="38" t="s">
        <v>3670</v>
      </c>
      <c r="C507" s="37" t="s">
        <v>3671</v>
      </c>
      <c r="D507" s="37" t="s">
        <v>3672</v>
      </c>
      <c r="E507" s="37" t="s">
        <v>3673</v>
      </c>
      <c r="F507" s="37" t="s">
        <v>3674</v>
      </c>
      <c r="G507" s="37" t="s">
        <v>316</v>
      </c>
      <c r="H507" s="36" t="s">
        <v>317</v>
      </c>
      <c r="I507" s="36" t="s">
        <v>3675</v>
      </c>
      <c r="J507" s="37" t="str">
        <f>Table1[[#This Row],[street]]&amp;" "&amp;Table1[[#This Row],[City]]&amp;" "&amp;Table1[[#This Row],[state]]&amp;","&amp;Table1[[#This Row],[zip]]</f>
        <v>430 N Main St Reeseville WI,53579</v>
      </c>
    </row>
    <row r="508" spans="1:10" ht="42.75" x14ac:dyDescent="0.25">
      <c r="A508" s="37" t="s">
        <v>3676</v>
      </c>
      <c r="B508" s="38" t="s">
        <v>3677</v>
      </c>
      <c r="C508" s="37" t="s">
        <v>3678</v>
      </c>
      <c r="D508" s="37" t="s">
        <v>3679</v>
      </c>
      <c r="E508" s="37" t="s">
        <v>3680</v>
      </c>
      <c r="F508" s="37" t="s">
        <v>3681</v>
      </c>
      <c r="G508" s="37" t="s">
        <v>3451</v>
      </c>
      <c r="H508" s="36" t="s">
        <v>3450</v>
      </c>
      <c r="I508" s="36"/>
      <c r="J508" s="37" t="str">
        <f>Table1[[#This Row],[street]]&amp;" "&amp;Table1[[#This Row],[City]]&amp;" "&amp;Table1[[#This Row],[state]]&amp;","&amp;Table1[[#This Row],[zip]]</f>
        <v>3km después de la escuela de poasito ALAJUELITA CR,</v>
      </c>
    </row>
    <row r="509" spans="1:10" ht="42.75" x14ac:dyDescent="0.25">
      <c r="A509" s="37" t="s">
        <v>3682</v>
      </c>
      <c r="B509" s="38" t="s">
        <v>3683</v>
      </c>
      <c r="C509" s="37" t="s">
        <v>3684</v>
      </c>
      <c r="D509" s="37" t="s">
        <v>3685</v>
      </c>
      <c r="E509" s="37" t="s">
        <v>3686</v>
      </c>
      <c r="F509" s="37" t="s">
        <v>1503</v>
      </c>
      <c r="G509" s="37" t="s">
        <v>316</v>
      </c>
      <c r="H509" s="36" t="s">
        <v>317</v>
      </c>
      <c r="I509" s="36" t="s">
        <v>1504</v>
      </c>
      <c r="J509" s="37" t="str">
        <f>Table1[[#This Row],[street]]&amp;" "&amp;Table1[[#This Row],[City]]&amp;" "&amp;Table1[[#This Row],[state]]&amp;","&amp;Table1[[#This Row],[zip]]</f>
        <v>W2400 COUNTY ROAD S KAUKAUNA WI,54130</v>
      </c>
    </row>
    <row r="510" spans="1:10" ht="57" x14ac:dyDescent="0.25">
      <c r="A510" s="37" t="s">
        <v>3687</v>
      </c>
      <c r="B510" s="38" t="s">
        <v>3688</v>
      </c>
      <c r="C510" s="37" t="s">
        <v>3689</v>
      </c>
      <c r="D510" s="37" t="s">
        <v>3690</v>
      </c>
      <c r="E510" s="37" t="s">
        <v>3691</v>
      </c>
      <c r="F510" s="37" t="s">
        <v>3692</v>
      </c>
      <c r="G510" s="37" t="s">
        <v>895</v>
      </c>
      <c r="H510" s="36" t="s">
        <v>896</v>
      </c>
      <c r="I510" s="36" t="s">
        <v>3693</v>
      </c>
      <c r="J510" s="37" t="str">
        <f>Table1[[#This Row],[street]]&amp;" "&amp;Table1[[#This Row],[City]]&amp;" "&amp;Table1[[#This Row],[state]]&amp;","&amp;Table1[[#This Row],[zip]]</f>
        <v>7554 US HWY 49 NORTH HATTIESBURG MS,39404</v>
      </c>
    </row>
    <row r="511" spans="1:10" ht="28.5" x14ac:dyDescent="0.25">
      <c r="A511" s="37" t="s">
        <v>3694</v>
      </c>
      <c r="B511" s="38" t="s">
        <v>3695</v>
      </c>
      <c r="C511" s="37" t="s">
        <v>3696</v>
      </c>
      <c r="D511" s="37" t="s">
        <v>3697</v>
      </c>
      <c r="E511" s="37" t="s">
        <v>3698</v>
      </c>
      <c r="F511" s="37" t="s">
        <v>712</v>
      </c>
      <c r="G511" s="37" t="s">
        <v>188</v>
      </c>
      <c r="H511" s="36" t="s">
        <v>189</v>
      </c>
      <c r="I511" s="36" t="s">
        <v>3699</v>
      </c>
      <c r="J511" s="37" t="str">
        <f>Table1[[#This Row],[street]]&amp;" "&amp;Table1[[#This Row],[City]]&amp;" "&amp;Table1[[#This Row],[state]]&amp;","&amp;Table1[[#This Row],[zip]]</f>
        <v>3114 S Haskell Ave DALLAS TX,75223</v>
      </c>
    </row>
    <row r="512" spans="1:10" ht="57" x14ac:dyDescent="0.25">
      <c r="A512" s="37" t="s">
        <v>3700</v>
      </c>
      <c r="B512" s="38" t="s">
        <v>3701</v>
      </c>
      <c r="C512" s="37" t="s">
        <v>3702</v>
      </c>
      <c r="D512" s="37" t="s">
        <v>3703</v>
      </c>
      <c r="E512" s="37" t="s">
        <v>3704</v>
      </c>
      <c r="F512" s="37" t="s">
        <v>3705</v>
      </c>
      <c r="G512" s="37" t="s">
        <v>188</v>
      </c>
      <c r="H512" s="36" t="s">
        <v>189</v>
      </c>
      <c r="I512" s="36" t="s">
        <v>3706</v>
      </c>
      <c r="J512" s="37" t="str">
        <f>Table1[[#This Row],[street]]&amp;" "&amp;Table1[[#This Row],[City]]&amp;" "&amp;Table1[[#This Row],[state]]&amp;","&amp;Table1[[#This Row],[zip]]</f>
        <v>1314 FREDRICKSBURG RD SAN ANTONIO TX,78201</v>
      </c>
    </row>
    <row r="513" spans="1:10" ht="57" x14ac:dyDescent="0.25">
      <c r="A513" s="37" t="s">
        <v>3707</v>
      </c>
      <c r="B513" s="38" t="s">
        <v>3708</v>
      </c>
      <c r="C513" s="37" t="s">
        <v>3709</v>
      </c>
      <c r="D513" s="37" t="s">
        <v>3710</v>
      </c>
      <c r="E513" s="37" t="s">
        <v>3711</v>
      </c>
      <c r="F513" s="37" t="s">
        <v>3712</v>
      </c>
      <c r="G513" s="37" t="s">
        <v>196</v>
      </c>
      <c r="H513" s="36" t="s">
        <v>197</v>
      </c>
      <c r="I513" s="36" t="s">
        <v>3600</v>
      </c>
      <c r="J513" s="37" t="str">
        <f>Table1[[#This Row],[street]]&amp;" "&amp;Table1[[#This Row],[City]]&amp;" "&amp;Table1[[#This Row],[state]]&amp;","&amp;Table1[[#This Row],[zip]]</f>
        <v>126 Barber Court Birmingham AL,35209</v>
      </c>
    </row>
    <row r="514" spans="1:10" ht="57" x14ac:dyDescent="0.25">
      <c r="A514" s="37" t="s">
        <v>3713</v>
      </c>
      <c r="B514" s="38" t="s">
        <v>3714</v>
      </c>
      <c r="C514" s="37" t="s">
        <v>3715</v>
      </c>
      <c r="D514" s="37" t="s">
        <v>3716</v>
      </c>
      <c r="E514" s="37" t="s">
        <v>3717</v>
      </c>
      <c r="F514" s="37" t="s">
        <v>3718</v>
      </c>
      <c r="G514" s="37" t="s">
        <v>727</v>
      </c>
      <c r="H514" s="36" t="s">
        <v>728</v>
      </c>
      <c r="I514" s="36" t="s">
        <v>3719</v>
      </c>
      <c r="J514" s="37" t="str">
        <f>Table1[[#This Row],[street]]&amp;" "&amp;Table1[[#This Row],[City]]&amp;" "&amp;Table1[[#This Row],[state]]&amp;","&amp;Table1[[#This Row],[zip]]</f>
        <v>355 MART ST SW GRAND RAPIDS MI,49518</v>
      </c>
    </row>
    <row r="515" spans="1:10" ht="42.75" x14ac:dyDescent="0.25">
      <c r="A515" s="37" t="s">
        <v>3720</v>
      </c>
      <c r="B515" s="38" t="s">
        <v>3721</v>
      </c>
      <c r="C515" s="37" t="s">
        <v>3722</v>
      </c>
      <c r="D515" s="37" t="s">
        <v>3723</v>
      </c>
      <c r="E515" s="37" t="s">
        <v>3724</v>
      </c>
      <c r="F515" s="37" t="s">
        <v>3725</v>
      </c>
      <c r="G515" s="37" t="s">
        <v>727</v>
      </c>
      <c r="H515" s="36" t="s">
        <v>728</v>
      </c>
      <c r="I515" s="36" t="s">
        <v>3726</v>
      </c>
      <c r="J515" s="37" t="str">
        <f>Table1[[#This Row],[street]]&amp;" "&amp;Table1[[#This Row],[City]]&amp;" "&amp;Table1[[#This Row],[state]]&amp;","&amp;Table1[[#This Row],[zip]]</f>
        <v>200 MEESKE AVE MARQUETTE MI,49855</v>
      </c>
    </row>
    <row r="516" spans="1:10" ht="128.25" x14ac:dyDescent="0.25">
      <c r="A516" s="37" t="s">
        <v>3727</v>
      </c>
      <c r="B516" s="38" t="s">
        <v>3728</v>
      </c>
      <c r="C516" s="37" t="s">
        <v>3729</v>
      </c>
      <c r="D516" s="37" t="s">
        <v>3730</v>
      </c>
      <c r="E516" s="37" t="s">
        <v>3731</v>
      </c>
      <c r="F516" s="37" t="s">
        <v>3732</v>
      </c>
      <c r="G516" s="37" t="s">
        <v>1142</v>
      </c>
      <c r="H516" s="36" t="s">
        <v>1143</v>
      </c>
      <c r="I516" s="36" t="s">
        <v>3733</v>
      </c>
      <c r="J516" s="37" t="str">
        <f>Table1[[#This Row],[street]]&amp;" "&amp;Table1[[#This Row],[City]]&amp;" "&amp;Table1[[#This Row],[state]]&amp;","&amp;Table1[[#This Row],[zip]]</f>
        <v>1855 BOSTON ROAD WILBRAHAM MA,01095</v>
      </c>
    </row>
    <row r="517" spans="1:10" ht="42.75" x14ac:dyDescent="0.25">
      <c r="A517" s="37" t="s">
        <v>3734</v>
      </c>
      <c r="B517" s="38" t="s">
        <v>3735</v>
      </c>
      <c r="C517" s="37" t="s">
        <v>3736</v>
      </c>
      <c r="D517" s="37" t="s">
        <v>3737</v>
      </c>
      <c r="E517" s="37" t="s">
        <v>3738</v>
      </c>
      <c r="F517" s="37" t="s">
        <v>1211</v>
      </c>
      <c r="G517" s="37" t="s">
        <v>214</v>
      </c>
      <c r="H517" s="36" t="s">
        <v>215</v>
      </c>
      <c r="I517" s="36" t="s">
        <v>3739</v>
      </c>
      <c r="J517" s="37" t="str">
        <f>Table1[[#This Row],[street]]&amp;" "&amp;Table1[[#This Row],[City]]&amp;" "&amp;Table1[[#This Row],[state]]&amp;","&amp;Table1[[#This Row],[zip]]</f>
        <v>1301 WEST BANNOCK ST BOISE ID,83702</v>
      </c>
    </row>
    <row r="518" spans="1:10" ht="85.5" x14ac:dyDescent="0.25">
      <c r="A518" s="37" t="s">
        <v>3740</v>
      </c>
      <c r="B518" s="38" t="s">
        <v>3741</v>
      </c>
      <c r="C518" s="37" t="s">
        <v>3742</v>
      </c>
      <c r="D518" s="37" t="s">
        <v>3743</v>
      </c>
      <c r="E518" s="37" t="s">
        <v>3744</v>
      </c>
      <c r="F518" s="37" t="s">
        <v>3745</v>
      </c>
      <c r="G518" s="37" t="s">
        <v>1007</v>
      </c>
      <c r="H518" s="36" t="s">
        <v>1008</v>
      </c>
      <c r="I518" s="36" t="s">
        <v>3746</v>
      </c>
      <c r="J518" s="37" t="str">
        <f>Table1[[#This Row],[street]]&amp;" "&amp;Table1[[#This Row],[City]]&amp;" "&amp;Table1[[#This Row],[state]]&amp;","&amp;Table1[[#This Row],[zip]]</f>
        <v>Galicia Ave. O-14 CAROLINA PR,00983</v>
      </c>
    </row>
    <row r="519" spans="1:10" ht="42.75" x14ac:dyDescent="0.25">
      <c r="A519" s="37" t="s">
        <v>3747</v>
      </c>
      <c r="B519" s="38" t="s">
        <v>3748</v>
      </c>
      <c r="C519" s="37" t="s">
        <v>3749</v>
      </c>
      <c r="D519" s="37" t="s">
        <v>3750</v>
      </c>
      <c r="E519" s="37" t="s">
        <v>3751</v>
      </c>
      <c r="F519" s="37" t="s">
        <v>3752</v>
      </c>
      <c r="G519" s="37" t="s">
        <v>316</v>
      </c>
      <c r="H519" s="36" t="s">
        <v>317</v>
      </c>
      <c r="I519" s="36" t="s">
        <v>1470</v>
      </c>
      <c r="J519" s="37" t="str">
        <f>Table1[[#This Row],[street]]&amp;" "&amp;Table1[[#This Row],[City]]&amp;" "&amp;Table1[[#This Row],[state]]&amp;","&amp;Table1[[#This Row],[zip]]</f>
        <v>522 Greenway Court Reedsburg WI,53959</v>
      </c>
    </row>
    <row r="520" spans="1:10" ht="42.75" x14ac:dyDescent="0.25">
      <c r="A520" s="37" t="s">
        <v>3753</v>
      </c>
      <c r="B520" s="38" t="s">
        <v>3754</v>
      </c>
      <c r="C520" s="37" t="s">
        <v>3755</v>
      </c>
      <c r="D520" s="37" t="s">
        <v>3756</v>
      </c>
      <c r="E520" s="37" t="s">
        <v>2880</v>
      </c>
      <c r="F520" s="37" t="s">
        <v>3757</v>
      </c>
      <c r="G520" s="37" t="s">
        <v>3758</v>
      </c>
      <c r="H520" s="36" t="s">
        <v>3759</v>
      </c>
      <c r="I520" s="36"/>
      <c r="J520" s="37" t="str">
        <f>Table1[[#This Row],[street]]&amp;" "&amp;Table1[[#This Row],[City]]&amp;" "&amp;Table1[[#This Row],[state]]&amp;","&amp;Table1[[#This Row],[zip]]</f>
        <v>Colonia limar 2 poligono H Santa Ana, El Salvador SV,</v>
      </c>
    </row>
    <row r="521" spans="1:10" ht="42.75" x14ac:dyDescent="0.25">
      <c r="A521" s="37" t="s">
        <v>3760</v>
      </c>
      <c r="B521" s="38" t="s">
        <v>3761</v>
      </c>
      <c r="C521" s="37" t="s">
        <v>3762</v>
      </c>
      <c r="D521" s="37" t="s">
        <v>3763</v>
      </c>
      <c r="E521" s="37" t="s">
        <v>3764</v>
      </c>
      <c r="F521" s="37" t="s">
        <v>3765</v>
      </c>
      <c r="G521" s="37" t="s">
        <v>649</v>
      </c>
      <c r="H521" s="36" t="s">
        <v>650</v>
      </c>
      <c r="I521" s="36" t="s">
        <v>3766</v>
      </c>
      <c r="J521" s="37" t="str">
        <f>Table1[[#This Row],[street]]&amp;" "&amp;Table1[[#This Row],[City]]&amp;" "&amp;Table1[[#This Row],[state]]&amp;","&amp;Table1[[#This Row],[zip]]</f>
        <v>2229 HUBBELL AVE DES MOINES IA,50317</v>
      </c>
    </row>
    <row r="522" spans="1:10" ht="99.75" x14ac:dyDescent="0.25">
      <c r="A522" s="37" t="s">
        <v>3767</v>
      </c>
      <c r="B522" s="38" t="s">
        <v>3768</v>
      </c>
      <c r="C522" s="37" t="s">
        <v>3769</v>
      </c>
      <c r="D522" s="37" t="s">
        <v>3770</v>
      </c>
      <c r="E522" s="37" t="s">
        <v>3771</v>
      </c>
      <c r="F522" s="37" t="s">
        <v>3772</v>
      </c>
      <c r="G522" s="37" t="s">
        <v>727</v>
      </c>
      <c r="H522" s="36" t="s">
        <v>728</v>
      </c>
      <c r="I522" s="36" t="s">
        <v>3773</v>
      </c>
      <c r="J522" s="37" t="str">
        <f>Table1[[#This Row],[street]]&amp;" "&amp;Table1[[#This Row],[City]]&amp;" "&amp;Table1[[#This Row],[state]]&amp;","&amp;Table1[[#This Row],[zip]]</f>
        <v>234 CHARLES DRIVE HOLLAND MI,49424</v>
      </c>
    </row>
    <row r="523" spans="1:10" ht="42.75" x14ac:dyDescent="0.25">
      <c r="A523" s="37" t="s">
        <v>3774</v>
      </c>
      <c r="B523" s="38" t="s">
        <v>3775</v>
      </c>
      <c r="C523" s="37" t="s">
        <v>3776</v>
      </c>
      <c r="D523" s="37" t="s">
        <v>3777</v>
      </c>
      <c r="E523" s="37" t="s">
        <v>3778</v>
      </c>
      <c r="F523" s="37" t="s">
        <v>3779</v>
      </c>
      <c r="G523" s="37" t="s">
        <v>3302</v>
      </c>
      <c r="H523" s="36" t="s">
        <v>3303</v>
      </c>
      <c r="I523" s="36" t="s">
        <v>3780</v>
      </c>
      <c r="J523" s="37" t="str">
        <f>Table1[[#This Row],[street]]&amp;" "&amp;Table1[[#This Row],[City]]&amp;" "&amp;Table1[[#This Row],[state]]&amp;","&amp;Table1[[#This Row],[zip]]</f>
        <v>4001 Hwy 190W HAMMOND LA,70401</v>
      </c>
    </row>
    <row r="524" spans="1:10" ht="42.75" x14ac:dyDescent="0.25">
      <c r="A524" s="37" t="s">
        <v>3781</v>
      </c>
      <c r="B524" s="38" t="s">
        <v>3782</v>
      </c>
      <c r="C524" s="37" t="s">
        <v>3783</v>
      </c>
      <c r="D524" s="37" t="s">
        <v>3784</v>
      </c>
      <c r="E524" s="37" t="s">
        <v>3785</v>
      </c>
      <c r="F524" s="37" t="s">
        <v>3033</v>
      </c>
      <c r="G524" s="37" t="s">
        <v>188</v>
      </c>
      <c r="H524" s="36" t="s">
        <v>189</v>
      </c>
      <c r="I524" s="36" t="s">
        <v>3786</v>
      </c>
      <c r="J524" s="37" t="str">
        <f>Table1[[#This Row],[street]]&amp;" "&amp;Table1[[#This Row],[City]]&amp;" "&amp;Table1[[#This Row],[state]]&amp;","&amp;Table1[[#This Row],[zip]]</f>
        <v>13173 HWY 271 N TYLER TX,75708</v>
      </c>
    </row>
    <row r="525" spans="1:10" ht="57" x14ac:dyDescent="0.25">
      <c r="A525" s="37" t="s">
        <v>3787</v>
      </c>
      <c r="B525" s="38" t="s">
        <v>3788</v>
      </c>
      <c r="C525" s="37" t="s">
        <v>3789</v>
      </c>
      <c r="D525" s="37" t="s">
        <v>3790</v>
      </c>
      <c r="E525" s="37" t="s">
        <v>3791</v>
      </c>
      <c r="F525" s="37" t="s">
        <v>552</v>
      </c>
      <c r="G525" s="37" t="s">
        <v>553</v>
      </c>
      <c r="H525" s="36" t="s">
        <v>554</v>
      </c>
      <c r="I525" s="36" t="s">
        <v>3586</v>
      </c>
      <c r="J525" s="37" t="str">
        <f>Table1[[#This Row],[street]]&amp;" "&amp;Table1[[#This Row],[City]]&amp;" "&amp;Table1[[#This Row],[state]]&amp;","&amp;Table1[[#This Row],[zip]]</f>
        <v>1625 CLEVELAND KANSAS CITY MO,64127</v>
      </c>
    </row>
    <row r="526" spans="1:10" ht="57" x14ac:dyDescent="0.25">
      <c r="A526" s="37" t="s">
        <v>3792</v>
      </c>
      <c r="B526" s="38" t="s">
        <v>3793</v>
      </c>
      <c r="C526" s="37" t="s">
        <v>3794</v>
      </c>
      <c r="D526" s="37" t="s">
        <v>3795</v>
      </c>
      <c r="E526" s="37" t="s">
        <v>3796</v>
      </c>
      <c r="F526" s="37" t="s">
        <v>527</v>
      </c>
      <c r="G526" s="37" t="s">
        <v>528</v>
      </c>
      <c r="H526" s="36" t="s">
        <v>529</v>
      </c>
      <c r="I526" s="36" t="s">
        <v>3797</v>
      </c>
      <c r="J526" s="37" t="str">
        <f>Table1[[#This Row],[street]]&amp;" "&amp;Table1[[#This Row],[City]]&amp;" "&amp;Table1[[#This Row],[state]]&amp;","&amp;Table1[[#This Row],[zip]]</f>
        <v>700 E OMAHA AVENUE NORFOLK NE,68701</v>
      </c>
    </row>
    <row r="527" spans="1:10" ht="42.75" x14ac:dyDescent="0.25">
      <c r="A527" s="37" t="s">
        <v>3798</v>
      </c>
      <c r="B527" s="38" t="s">
        <v>3799</v>
      </c>
      <c r="C527" s="37" t="s">
        <v>3800</v>
      </c>
      <c r="D527" s="37" t="s">
        <v>753</v>
      </c>
      <c r="E527" s="37" t="s">
        <v>3801</v>
      </c>
      <c r="F527" s="37" t="s">
        <v>3802</v>
      </c>
      <c r="G527" s="37" t="s">
        <v>553</v>
      </c>
      <c r="H527" s="36" t="s">
        <v>554</v>
      </c>
      <c r="I527" s="36" t="s">
        <v>3803</v>
      </c>
      <c r="J527" s="37" t="str">
        <f>Table1[[#This Row],[street]]&amp;" "&amp;Table1[[#This Row],[City]]&amp;" "&amp;Table1[[#This Row],[state]]&amp;","&amp;Table1[[#This Row],[zip]]</f>
        <v>610 MADISON ST JEFFERSON CITY MO,65101</v>
      </c>
    </row>
    <row r="528" spans="1:10" ht="71.25" x14ac:dyDescent="0.25">
      <c r="A528" s="37" t="s">
        <v>3804</v>
      </c>
      <c r="B528" s="38" t="s">
        <v>3805</v>
      </c>
      <c r="C528" s="37" t="s">
        <v>3806</v>
      </c>
      <c r="D528" s="37" t="s">
        <v>3807</v>
      </c>
      <c r="E528" s="37" t="s">
        <v>3808</v>
      </c>
      <c r="F528" s="37" t="s">
        <v>2096</v>
      </c>
      <c r="G528" s="37" t="s">
        <v>470</v>
      </c>
      <c r="H528" s="36" t="s">
        <v>471</v>
      </c>
      <c r="I528" s="36" t="s">
        <v>3809</v>
      </c>
      <c r="J528" s="37" t="str">
        <f>Table1[[#This Row],[street]]&amp;" "&amp;Table1[[#This Row],[City]]&amp;" "&amp;Table1[[#This Row],[state]]&amp;","&amp;Table1[[#This Row],[zip]]</f>
        <v>3400 LIMA ROAD FORT WAYNE IN,46805</v>
      </c>
    </row>
    <row r="529" spans="1:10" ht="42.75" x14ac:dyDescent="0.25">
      <c r="A529" s="37" t="s">
        <v>3810</v>
      </c>
      <c r="B529" s="38" t="s">
        <v>3811</v>
      </c>
      <c r="C529" s="37" t="s">
        <v>3812</v>
      </c>
      <c r="D529" s="37" t="s">
        <v>753</v>
      </c>
      <c r="E529" s="37" t="s">
        <v>3813</v>
      </c>
      <c r="F529" s="37" t="s">
        <v>1619</v>
      </c>
      <c r="G529" s="37" t="s">
        <v>274</v>
      </c>
      <c r="H529" s="36" t="s">
        <v>275</v>
      </c>
      <c r="I529" s="36" t="s">
        <v>3814</v>
      </c>
      <c r="J529" s="37" t="str">
        <f>Table1[[#This Row],[street]]&amp;" "&amp;Table1[[#This Row],[City]]&amp;" "&amp;Table1[[#This Row],[state]]&amp;","&amp;Table1[[#This Row],[zip]]</f>
        <v>2540 S MACARTHUR BLVD SPRINGFIELD IL,62704</v>
      </c>
    </row>
    <row r="530" spans="1:10" ht="71.25" x14ac:dyDescent="0.25">
      <c r="A530" s="37" t="s">
        <v>3815</v>
      </c>
      <c r="B530" s="38" t="s">
        <v>3816</v>
      </c>
      <c r="C530" s="37" t="s">
        <v>3817</v>
      </c>
      <c r="D530" s="37" t="s">
        <v>3818</v>
      </c>
      <c r="E530" s="37" t="s">
        <v>3819</v>
      </c>
      <c r="F530" s="37" t="s">
        <v>3820</v>
      </c>
      <c r="G530" s="37" t="s">
        <v>274</v>
      </c>
      <c r="H530" s="36" t="s">
        <v>275</v>
      </c>
      <c r="I530" s="36" t="s">
        <v>881</v>
      </c>
      <c r="J530" s="37" t="str">
        <f>Table1[[#This Row],[street]]&amp;" "&amp;Table1[[#This Row],[City]]&amp;" "&amp;Table1[[#This Row],[state]]&amp;","&amp;Table1[[#This Row],[zip]]</f>
        <v>400 W HWY 50 O FALLON IL,62269</v>
      </c>
    </row>
    <row r="531" spans="1:10" ht="57" x14ac:dyDescent="0.25">
      <c r="A531" s="37" t="s">
        <v>3821</v>
      </c>
      <c r="B531" s="38" t="s">
        <v>3822</v>
      </c>
      <c r="C531" s="37" t="s">
        <v>3823</v>
      </c>
      <c r="D531" s="37" t="s">
        <v>3824</v>
      </c>
      <c r="E531" s="37" t="s">
        <v>3825</v>
      </c>
      <c r="F531" s="37" t="s">
        <v>3826</v>
      </c>
      <c r="G531" s="37" t="s">
        <v>479</v>
      </c>
      <c r="H531" s="36" t="s">
        <v>480</v>
      </c>
      <c r="I531" s="36" t="s">
        <v>3827</v>
      </c>
      <c r="J531" s="37" t="str">
        <f>Table1[[#This Row],[street]]&amp;" "&amp;Table1[[#This Row],[City]]&amp;" "&amp;Table1[[#This Row],[state]]&amp;","&amp;Table1[[#This Row],[zip]]</f>
        <v>AMHI COMPLEX/DEERING BLDG AUGUSTA ME,04333</v>
      </c>
    </row>
    <row r="532" spans="1:10" ht="57" x14ac:dyDescent="0.25">
      <c r="A532" s="37" t="s">
        <v>3828</v>
      </c>
      <c r="B532" s="38" t="s">
        <v>3829</v>
      </c>
      <c r="C532" s="37" t="s">
        <v>3830</v>
      </c>
      <c r="D532" s="37"/>
      <c r="E532" s="37" t="s">
        <v>3831</v>
      </c>
      <c r="F532" s="37" t="s">
        <v>3832</v>
      </c>
      <c r="G532" s="37" t="s">
        <v>283</v>
      </c>
      <c r="H532" s="36" t="s">
        <v>131</v>
      </c>
      <c r="I532" s="36" t="s">
        <v>3833</v>
      </c>
      <c r="J532" s="37" t="str">
        <f>Table1[[#This Row],[street]]&amp;" "&amp;Table1[[#This Row],[City]]&amp;" "&amp;Table1[[#This Row],[state]]&amp;","&amp;Table1[[#This Row],[zip]]</f>
        <v>6505 COUNTY RD 39 WILLOWS CA,95988</v>
      </c>
    </row>
    <row r="533" spans="1:10" ht="99.75" x14ac:dyDescent="0.25">
      <c r="A533" s="37" t="s">
        <v>3834</v>
      </c>
      <c r="B533" s="38" t="s">
        <v>3835</v>
      </c>
      <c r="C533" s="37" t="s">
        <v>3836</v>
      </c>
      <c r="D533" s="37" t="s">
        <v>3837</v>
      </c>
      <c r="E533" s="37" t="s">
        <v>3838</v>
      </c>
      <c r="F533" s="37" t="s">
        <v>3839</v>
      </c>
      <c r="G533" s="37" t="s">
        <v>274</v>
      </c>
      <c r="H533" s="36" t="s">
        <v>275</v>
      </c>
      <c r="I533" s="36" t="s">
        <v>3840</v>
      </c>
      <c r="J533" s="37" t="str">
        <f>Table1[[#This Row],[street]]&amp;" "&amp;Table1[[#This Row],[City]]&amp;" "&amp;Table1[[#This Row],[state]]&amp;","&amp;Table1[[#This Row],[zip]]</f>
        <v>6502 SO ARCHER ROAD BEDFORD PARK IL,60501</v>
      </c>
    </row>
    <row r="534" spans="1:10" ht="42.75" x14ac:dyDescent="0.25">
      <c r="A534" s="37" t="s">
        <v>3841</v>
      </c>
      <c r="B534" s="38" t="s">
        <v>3842</v>
      </c>
      <c r="C534" s="37" t="s">
        <v>3843</v>
      </c>
      <c r="D534" s="37" t="s">
        <v>3844</v>
      </c>
      <c r="E534" s="37" t="s">
        <v>3845</v>
      </c>
      <c r="F534" s="37" t="s">
        <v>3846</v>
      </c>
      <c r="G534" s="37" t="s">
        <v>443</v>
      </c>
      <c r="H534" s="36" t="s">
        <v>444</v>
      </c>
      <c r="I534" s="36" t="s">
        <v>3847</v>
      </c>
      <c r="J534" s="37" t="str">
        <f>Table1[[#This Row],[street]]&amp;" "&amp;Table1[[#This Row],[City]]&amp;" "&amp;Table1[[#This Row],[state]]&amp;","&amp;Table1[[#This Row],[zip]]</f>
        <v>2207 Carr Store Road  Cedar Grove NC,27231</v>
      </c>
    </row>
    <row r="535" spans="1:10" ht="71.25" x14ac:dyDescent="0.25">
      <c r="A535" s="37" t="s">
        <v>3848</v>
      </c>
      <c r="B535" s="38" t="s">
        <v>3849</v>
      </c>
      <c r="C535" s="37" t="s">
        <v>3850</v>
      </c>
      <c r="D535" s="37" t="s">
        <v>3851</v>
      </c>
      <c r="E535" s="37" t="s">
        <v>3852</v>
      </c>
      <c r="F535" s="37" t="s">
        <v>3853</v>
      </c>
      <c r="G535" s="37" t="s">
        <v>1708</v>
      </c>
      <c r="H535" s="36" t="s">
        <v>1708</v>
      </c>
      <c r="I535" s="36" t="s">
        <v>3854</v>
      </c>
      <c r="J535" s="37" t="str">
        <f>Table1[[#This Row],[street]]&amp;" "&amp;Table1[[#This Row],[City]]&amp;" "&amp;Table1[[#This Row],[state]]&amp;","&amp;Table1[[#This Row],[zip]]</f>
        <v>Parque El Retiro entre calle  Brasil y C. Hugo s/n Nueva Helvecia-   ,CP 70201</v>
      </c>
    </row>
    <row r="536" spans="1:10" ht="114" x14ac:dyDescent="0.25">
      <c r="A536" s="37" t="s">
        <v>3855</v>
      </c>
      <c r="B536" s="38" t="s">
        <v>3856</v>
      </c>
      <c r="C536" s="37" t="s">
        <v>3857</v>
      </c>
      <c r="D536" s="37" t="s">
        <v>3858</v>
      </c>
      <c r="E536" s="37" t="s">
        <v>3859</v>
      </c>
      <c r="F536" s="37" t="s">
        <v>2537</v>
      </c>
      <c r="G536" s="37" t="s">
        <v>266</v>
      </c>
      <c r="H536" s="36" t="s">
        <v>9</v>
      </c>
      <c r="I536" s="36" t="s">
        <v>401</v>
      </c>
      <c r="J536" s="37" t="str">
        <f>Table1[[#This Row],[street]]&amp;" "&amp;Table1[[#This Row],[City]]&amp;" "&amp;Table1[[#This Row],[state]]&amp;","&amp;Table1[[#This Row],[zip]]</f>
        <v>6851 NE SECOND AVE MIAMI FL,33138</v>
      </c>
    </row>
    <row r="537" spans="1:10" ht="57" x14ac:dyDescent="0.25">
      <c r="A537" s="37" t="s">
        <v>3860</v>
      </c>
      <c r="B537" s="38" t="s">
        <v>3861</v>
      </c>
      <c r="C537" s="37" t="s">
        <v>3862</v>
      </c>
      <c r="D537" s="37" t="s">
        <v>3863</v>
      </c>
      <c r="E537" s="37" t="s">
        <v>3864</v>
      </c>
      <c r="F537" s="37" t="s">
        <v>3865</v>
      </c>
      <c r="G537" s="37" t="s">
        <v>266</v>
      </c>
      <c r="H537" s="36" t="s">
        <v>9</v>
      </c>
      <c r="I537" s="36" t="s">
        <v>3866</v>
      </c>
      <c r="J537" s="37" t="str">
        <f>Table1[[#This Row],[street]]&amp;" "&amp;Table1[[#This Row],[City]]&amp;" "&amp;Table1[[#This Row],[state]]&amp;","&amp;Table1[[#This Row],[zip]]</f>
        <v>3020 - 46TH AVE NORTH ST PETERSBURG FL,33714</v>
      </c>
    </row>
    <row r="538" spans="1:10" ht="28.5" x14ac:dyDescent="0.25">
      <c r="A538" s="37" t="s">
        <v>3867</v>
      </c>
      <c r="B538" s="38" t="s">
        <v>3868</v>
      </c>
      <c r="C538" s="37" t="s">
        <v>3869</v>
      </c>
      <c r="D538" s="37" t="s">
        <v>3870</v>
      </c>
      <c r="E538" s="37" t="s">
        <v>3871</v>
      </c>
      <c r="F538" s="37" t="s">
        <v>3872</v>
      </c>
      <c r="G538" s="37" t="s">
        <v>188</v>
      </c>
      <c r="H538" s="36" t="s">
        <v>189</v>
      </c>
      <c r="I538" s="36" t="s">
        <v>3873</v>
      </c>
      <c r="J538" s="37" t="str">
        <f>Table1[[#This Row],[street]]&amp;" "&amp;Table1[[#This Row],[City]]&amp;" "&amp;Table1[[#This Row],[state]]&amp;","&amp;Table1[[#This Row],[zip]]</f>
        <v>7321 N Loop Dr El Paso TX,79915</v>
      </c>
    </row>
    <row r="539" spans="1:10" ht="57" x14ac:dyDescent="0.25">
      <c r="A539" s="37" t="s">
        <v>3874</v>
      </c>
      <c r="B539" s="38" t="s">
        <v>3875</v>
      </c>
      <c r="C539" s="37" t="s">
        <v>3876</v>
      </c>
      <c r="D539" s="37" t="s">
        <v>3877</v>
      </c>
      <c r="E539" s="37" t="s">
        <v>3878</v>
      </c>
      <c r="F539" s="37" t="s">
        <v>3879</v>
      </c>
      <c r="G539" s="37" t="s">
        <v>179</v>
      </c>
      <c r="H539" s="36" t="s">
        <v>180</v>
      </c>
      <c r="I539" s="36" t="s">
        <v>3880</v>
      </c>
      <c r="J539" s="37" t="str">
        <f>Table1[[#This Row],[street]]&amp;" "&amp;Table1[[#This Row],[City]]&amp;" "&amp;Table1[[#This Row],[state]]&amp;","&amp;Table1[[#This Row],[zip]]</f>
        <v>1150 COUNTY RD F ARDEN HILLS MN,55126</v>
      </c>
    </row>
    <row r="540" spans="1:10" ht="42.75" x14ac:dyDescent="0.25">
      <c r="A540" s="37" t="s">
        <v>3881</v>
      </c>
      <c r="B540" s="38" t="s">
        <v>3882</v>
      </c>
      <c r="C540" s="37" t="s">
        <v>3883</v>
      </c>
      <c r="D540" s="37" t="s">
        <v>3884</v>
      </c>
      <c r="E540" s="37" t="s">
        <v>3885</v>
      </c>
      <c r="F540" s="37" t="s">
        <v>3886</v>
      </c>
      <c r="G540" s="37" t="s">
        <v>1678</v>
      </c>
      <c r="H540" s="36" t="s">
        <v>1679</v>
      </c>
      <c r="I540" s="36" t="s">
        <v>3887</v>
      </c>
      <c r="J540" s="37" t="str">
        <f>Table1[[#This Row],[street]]&amp;" "&amp;Table1[[#This Row],[City]]&amp;" "&amp;Table1[[#This Row],[state]]&amp;","&amp;Table1[[#This Row],[zip]]</f>
        <v>63 Mathieson Street Morgantown WV,26501</v>
      </c>
    </row>
    <row r="541" spans="1:10" ht="42.75" x14ac:dyDescent="0.25">
      <c r="A541" s="37" t="s">
        <v>3888</v>
      </c>
      <c r="B541" s="38" t="s">
        <v>3889</v>
      </c>
      <c r="C541" s="37" t="s">
        <v>3890</v>
      </c>
      <c r="D541" s="37" t="s">
        <v>3891</v>
      </c>
      <c r="E541" s="37" t="s">
        <v>3892</v>
      </c>
      <c r="F541" s="37" t="s">
        <v>2447</v>
      </c>
      <c r="G541" s="37" t="s">
        <v>316</v>
      </c>
      <c r="H541" s="36" t="s">
        <v>317</v>
      </c>
      <c r="I541" s="36" t="s">
        <v>2448</v>
      </c>
      <c r="J541" s="37" t="str">
        <f>Table1[[#This Row],[street]]&amp;" "&amp;Table1[[#This Row],[City]]&amp;" "&amp;Table1[[#This Row],[state]]&amp;","&amp;Table1[[#This Row],[zip]]</f>
        <v>10898 US HWY 10 W MARSHFIELD WI,54449</v>
      </c>
    </row>
    <row r="542" spans="1:10" ht="28.5" x14ac:dyDescent="0.25">
      <c r="A542" s="37" t="s">
        <v>3893</v>
      </c>
      <c r="B542" s="38" t="s">
        <v>3894</v>
      </c>
      <c r="C542" s="37" t="s">
        <v>3895</v>
      </c>
      <c r="D542" s="37" t="s">
        <v>3896</v>
      </c>
      <c r="E542" s="37" t="s">
        <v>3897</v>
      </c>
      <c r="F542" s="37" t="s">
        <v>3898</v>
      </c>
      <c r="G542" s="37" t="s">
        <v>283</v>
      </c>
      <c r="H542" s="36" t="s">
        <v>131</v>
      </c>
      <c r="I542" s="36" t="s">
        <v>1490</v>
      </c>
      <c r="J542" s="37" t="str">
        <f>Table1[[#This Row],[street]]&amp;" "&amp;Table1[[#This Row],[City]]&amp;" "&amp;Table1[[#This Row],[state]]&amp;","&amp;Table1[[#This Row],[zip]]</f>
        <v>2600 Spengler Way Turlock CA,95380</v>
      </c>
    </row>
    <row r="543" spans="1:10" ht="28.5" x14ac:dyDescent="0.25">
      <c r="A543" s="37" t="s">
        <v>3899</v>
      </c>
      <c r="B543" s="38" t="s">
        <v>3900</v>
      </c>
      <c r="C543" s="37" t="s">
        <v>3901</v>
      </c>
      <c r="D543" s="37" t="s">
        <v>3902</v>
      </c>
      <c r="E543" s="37" t="s">
        <v>3903</v>
      </c>
      <c r="F543" s="37" t="s">
        <v>3002</v>
      </c>
      <c r="G543" s="37" t="s">
        <v>291</v>
      </c>
      <c r="H543" s="36" t="s">
        <v>292</v>
      </c>
      <c r="I543" s="36" t="s">
        <v>3904</v>
      </c>
      <c r="J543" s="37" t="str">
        <f>Table1[[#This Row],[street]]&amp;" "&amp;Table1[[#This Row],[City]]&amp;" "&amp;Table1[[#This Row],[state]]&amp;","&amp;Table1[[#This Row],[zip]]</f>
        <v>2751 PALO VERDE ST YUMA AZ,85365</v>
      </c>
    </row>
    <row r="544" spans="1:10" ht="57" x14ac:dyDescent="0.25">
      <c r="A544" s="37" t="s">
        <v>3905</v>
      </c>
      <c r="B544" s="38" t="s">
        <v>3906</v>
      </c>
      <c r="C544" s="37" t="s">
        <v>3907</v>
      </c>
      <c r="D544" s="37" t="s">
        <v>3908</v>
      </c>
      <c r="E544" s="37" t="s">
        <v>3909</v>
      </c>
      <c r="F544" s="37" t="s">
        <v>3910</v>
      </c>
      <c r="G544" s="37" t="s">
        <v>188</v>
      </c>
      <c r="H544" s="36" t="s">
        <v>189</v>
      </c>
      <c r="I544" s="36" t="s">
        <v>3911</v>
      </c>
      <c r="J544" s="37" t="str">
        <f>Table1[[#This Row],[street]]&amp;" "&amp;Table1[[#This Row],[City]]&amp;" "&amp;Table1[[#This Row],[state]]&amp;","&amp;Table1[[#This Row],[zip]]</f>
        <v>300 N TAYLOR ST AMARILLO TX,79107</v>
      </c>
    </row>
    <row r="545" spans="1:10" ht="57" x14ac:dyDescent="0.25">
      <c r="A545" s="37" t="s">
        <v>3912</v>
      </c>
      <c r="B545" s="38" t="s">
        <v>3913</v>
      </c>
      <c r="C545" s="37" t="s">
        <v>3914</v>
      </c>
      <c r="D545" s="37" t="s">
        <v>3915</v>
      </c>
      <c r="E545" s="37" t="s">
        <v>3916</v>
      </c>
      <c r="F545" s="37" t="s">
        <v>3100</v>
      </c>
      <c r="G545" s="37" t="s">
        <v>618</v>
      </c>
      <c r="H545" s="36" t="s">
        <v>619</v>
      </c>
      <c r="I545" s="36" t="s">
        <v>3101</v>
      </c>
      <c r="J545" s="37" t="str">
        <f>Table1[[#This Row],[street]]&amp;" "&amp;Table1[[#This Row],[City]]&amp;" "&amp;Table1[[#This Row],[state]]&amp;","&amp;Table1[[#This Row],[zip]]</f>
        <v>105 HORIZON BUSINESS PARK  PENN YAN NY,14527</v>
      </c>
    </row>
    <row r="546" spans="1:10" ht="28.5" x14ac:dyDescent="0.25">
      <c r="A546" s="37" t="s">
        <v>3917</v>
      </c>
      <c r="B546" s="38" t="s">
        <v>3918</v>
      </c>
      <c r="C546" s="37" t="s">
        <v>3919</v>
      </c>
      <c r="D546" s="37" t="s">
        <v>3920</v>
      </c>
      <c r="E546" s="37" t="s">
        <v>3921</v>
      </c>
      <c r="F546" s="37" t="s">
        <v>3922</v>
      </c>
      <c r="G546" s="37" t="s">
        <v>316</v>
      </c>
      <c r="H546" s="36" t="s">
        <v>317</v>
      </c>
      <c r="I546" s="36" t="s">
        <v>1812</v>
      </c>
      <c r="J546" s="37" t="str">
        <f>Table1[[#This Row],[street]]&amp;" "&amp;Table1[[#This Row],[City]]&amp;" "&amp;Table1[[#This Row],[state]]&amp;","&amp;Table1[[#This Row],[zip]]</f>
        <v>590 Enterprise Dr. Neenah WI,54956</v>
      </c>
    </row>
    <row r="547" spans="1:10" ht="28.5" x14ac:dyDescent="0.25">
      <c r="A547" s="37" t="s">
        <v>3923</v>
      </c>
      <c r="B547" s="38" t="s">
        <v>3924</v>
      </c>
      <c r="C547" s="37" t="s">
        <v>3925</v>
      </c>
      <c r="D547" s="37" t="s">
        <v>3926</v>
      </c>
      <c r="E547" s="37" t="s">
        <v>3927</v>
      </c>
      <c r="F547" s="37" t="s">
        <v>3928</v>
      </c>
      <c r="G547" s="37" t="s">
        <v>1142</v>
      </c>
      <c r="H547" s="36" t="s">
        <v>1143</v>
      </c>
      <c r="I547" s="36" t="s">
        <v>3929</v>
      </c>
      <c r="J547" s="37" t="str">
        <f>Table1[[#This Row],[street]]&amp;" "&amp;Table1[[#This Row],[City]]&amp;" "&amp;Table1[[#This Row],[state]]&amp;","&amp;Table1[[#This Row],[zip]]</f>
        <v>12 Cabot Rd. Woburn MA,01801</v>
      </c>
    </row>
    <row r="548" spans="1:10" ht="57" x14ac:dyDescent="0.25">
      <c r="A548" s="37" t="s">
        <v>3930</v>
      </c>
      <c r="B548" s="38" t="s">
        <v>3931</v>
      </c>
      <c r="C548" s="37" t="s">
        <v>3932</v>
      </c>
      <c r="D548" s="37" t="s">
        <v>3933</v>
      </c>
      <c r="E548" s="37" t="s">
        <v>3934</v>
      </c>
      <c r="F548" s="37" t="s">
        <v>3935</v>
      </c>
      <c r="G548" s="37" t="s">
        <v>179</v>
      </c>
      <c r="H548" s="36" t="s">
        <v>180</v>
      </c>
      <c r="I548" s="36" t="s">
        <v>3936</v>
      </c>
      <c r="J548" s="37" t="str">
        <f>Table1[[#This Row],[street]]&amp;" "&amp;Table1[[#This Row],[City]]&amp;" "&amp;Table1[[#This Row],[state]]&amp;","&amp;Table1[[#This Row],[zip]]</f>
        <v>211 St Anthony Parkway Minneapolis MN,55418</v>
      </c>
    </row>
    <row r="549" spans="1:10" ht="42.75" x14ac:dyDescent="0.25">
      <c r="A549" s="37" t="s">
        <v>3937</v>
      </c>
      <c r="B549" s="38" t="s">
        <v>3938</v>
      </c>
      <c r="C549" s="37" t="s">
        <v>3939</v>
      </c>
      <c r="D549" s="37" t="s">
        <v>3940</v>
      </c>
      <c r="E549" s="37" t="s">
        <v>3941</v>
      </c>
      <c r="F549" s="37" t="s">
        <v>3942</v>
      </c>
      <c r="G549" s="37" t="s">
        <v>316</v>
      </c>
      <c r="H549" s="36" t="s">
        <v>317</v>
      </c>
      <c r="I549" s="36" t="s">
        <v>2448</v>
      </c>
      <c r="J549" s="37" t="str">
        <f>Table1[[#This Row],[street]]&amp;" "&amp;Table1[[#This Row],[City]]&amp;" "&amp;Table1[[#This Row],[state]]&amp;","&amp;Table1[[#This Row],[zip]]</f>
        <v>3700 Downwind Drive Marshfield WI,54449</v>
      </c>
    </row>
    <row r="550" spans="1:10" ht="99.75" x14ac:dyDescent="0.25">
      <c r="A550" s="37" t="s">
        <v>3943</v>
      </c>
      <c r="B550" s="38" t="s">
        <v>3944</v>
      </c>
      <c r="C550" s="37" t="s">
        <v>3945</v>
      </c>
      <c r="D550" s="37" t="s">
        <v>3946</v>
      </c>
      <c r="E550" s="37" t="s">
        <v>3947</v>
      </c>
      <c r="F550" s="37" t="s">
        <v>1978</v>
      </c>
      <c r="G550" s="37" t="s">
        <v>764</v>
      </c>
      <c r="H550" s="36" t="s">
        <v>765</v>
      </c>
      <c r="I550" s="36" t="s">
        <v>3948</v>
      </c>
      <c r="J550" s="37" t="str">
        <f>Table1[[#This Row],[street]]&amp;" "&amp;Table1[[#This Row],[City]]&amp;" "&amp;Table1[[#This Row],[state]]&amp;","&amp;Table1[[#This Row],[zip]]</f>
        <v>Alfred Dairy Science Hall 167 BROOKINGS SD,57007</v>
      </c>
    </row>
    <row r="551" spans="1:10" ht="42.75" x14ac:dyDescent="0.25">
      <c r="A551" s="37" t="s">
        <v>3949</v>
      </c>
      <c r="B551" s="38" t="s">
        <v>3950</v>
      </c>
      <c r="C551" s="37" t="s">
        <v>3951</v>
      </c>
      <c r="D551" s="37" t="s">
        <v>3952</v>
      </c>
      <c r="E551" s="37" t="s">
        <v>3953</v>
      </c>
      <c r="F551" s="37" t="s">
        <v>435</v>
      </c>
      <c r="G551" s="37" t="s">
        <v>257</v>
      </c>
      <c r="H551" s="36" t="s">
        <v>258</v>
      </c>
      <c r="I551" s="36" t="s">
        <v>3954</v>
      </c>
      <c r="J551" s="37" t="str">
        <f>Table1[[#This Row],[street]]&amp;" "&amp;Table1[[#This Row],[City]]&amp;" "&amp;Table1[[#This Row],[state]]&amp;","&amp;Table1[[#This Row],[zip]]</f>
        <v>810 SEARLES AVE LAS VEGAS NV,89101</v>
      </c>
    </row>
    <row r="552" spans="1:10" ht="85.5" x14ac:dyDescent="0.25">
      <c r="A552" s="37" t="s">
        <v>3955</v>
      </c>
      <c r="B552" s="38" t="s">
        <v>3956</v>
      </c>
      <c r="C552" s="37" t="s">
        <v>3957</v>
      </c>
      <c r="D552" s="37" t="s">
        <v>3958</v>
      </c>
      <c r="E552" s="37" t="s">
        <v>3959</v>
      </c>
      <c r="F552" s="37" t="s">
        <v>3960</v>
      </c>
      <c r="G552" s="37" t="s">
        <v>506</v>
      </c>
      <c r="H552" s="36" t="s">
        <v>507</v>
      </c>
      <c r="I552" s="36" t="s">
        <v>3961</v>
      </c>
      <c r="J552" s="37" t="str">
        <f>Table1[[#This Row],[street]]&amp;" "&amp;Table1[[#This Row],[City]]&amp;" "&amp;Table1[[#This Row],[state]]&amp;","&amp;Table1[[#This Row],[zip]]</f>
        <v>61 Main Street PO Box 119 New Bothwell MB,R0A 1C0</v>
      </c>
    </row>
    <row r="553" spans="1:10" ht="42.75" x14ac:dyDescent="0.25">
      <c r="A553" s="37" t="s">
        <v>3962</v>
      </c>
      <c r="B553" s="38" t="s">
        <v>3963</v>
      </c>
      <c r="C553" s="37" t="s">
        <v>3964</v>
      </c>
      <c r="D553" s="37" t="s">
        <v>3965</v>
      </c>
      <c r="E553" s="37" t="s">
        <v>3966</v>
      </c>
      <c r="F553" s="37" t="s">
        <v>3967</v>
      </c>
      <c r="G553" s="37" t="s">
        <v>248</v>
      </c>
      <c r="H553" s="36" t="s">
        <v>249</v>
      </c>
      <c r="I553" s="36" t="s">
        <v>3968</v>
      </c>
      <c r="J553" s="37" t="str">
        <f>Table1[[#This Row],[street]]&amp;" "&amp;Table1[[#This Row],[City]]&amp;" "&amp;Table1[[#This Row],[state]]&amp;","&amp;Table1[[#This Row],[zip]]</f>
        <v>48 Quarry Road Douglassville PA,19518</v>
      </c>
    </row>
    <row r="554" spans="1:10" ht="42.75" x14ac:dyDescent="0.25">
      <c r="A554" s="37" t="s">
        <v>3969</v>
      </c>
      <c r="B554" s="38" t="s">
        <v>3970</v>
      </c>
      <c r="C554" s="37" t="s">
        <v>3971</v>
      </c>
      <c r="D554" s="37" t="s">
        <v>3972</v>
      </c>
      <c r="E554" s="37" t="s">
        <v>3973</v>
      </c>
      <c r="F554" s="37" t="s">
        <v>3974</v>
      </c>
      <c r="G554" s="37" t="s">
        <v>618</v>
      </c>
      <c r="H554" s="36" t="s">
        <v>619</v>
      </c>
      <c r="I554" s="36" t="s">
        <v>3975</v>
      </c>
      <c r="J554" s="37" t="str">
        <f>Table1[[#This Row],[street]]&amp;" "&amp;Table1[[#This Row],[City]]&amp;" "&amp;Table1[[#This Row],[state]]&amp;","&amp;Table1[[#This Row],[zip]]</f>
        <v>100 E Stevens Ave Valhalla  NY,10595</v>
      </c>
    </row>
    <row r="555" spans="1:10" ht="57" x14ac:dyDescent="0.25">
      <c r="A555" s="37" t="s">
        <v>3976</v>
      </c>
      <c r="B555" s="38" t="s">
        <v>3977</v>
      </c>
      <c r="C555" s="37" t="s">
        <v>753</v>
      </c>
      <c r="D555" s="37" t="s">
        <v>753</v>
      </c>
      <c r="E555" s="37" t="s">
        <v>3978</v>
      </c>
      <c r="F555" s="37" t="s">
        <v>3979</v>
      </c>
      <c r="G555" s="37" t="s">
        <v>1007</v>
      </c>
      <c r="H555" s="36" t="s">
        <v>1008</v>
      </c>
      <c r="I555" s="36" t="s">
        <v>3980</v>
      </c>
      <c r="J555" s="37" t="str">
        <f>Table1[[#This Row],[street]]&amp;" "&amp;Table1[[#This Row],[City]]&amp;" "&amp;Table1[[#This Row],[state]]&amp;","&amp;Table1[[#This Row],[zip]]</f>
        <v>215 CALLE FEDERICO COSTA SAN JUAN PR,00918-1322</v>
      </c>
    </row>
    <row r="556" spans="1:10" ht="42.75" x14ac:dyDescent="0.25">
      <c r="A556" s="37" t="s">
        <v>3981</v>
      </c>
      <c r="B556" s="38" t="s">
        <v>3982</v>
      </c>
      <c r="C556" s="37" t="s">
        <v>3983</v>
      </c>
      <c r="D556" s="37" t="s">
        <v>3984</v>
      </c>
      <c r="E556" s="37" t="s">
        <v>3985</v>
      </c>
      <c r="F556" s="37" t="s">
        <v>3986</v>
      </c>
      <c r="G556" s="37" t="s">
        <v>316</v>
      </c>
      <c r="H556" s="36" t="s">
        <v>317</v>
      </c>
      <c r="I556" s="36" t="s">
        <v>3987</v>
      </c>
      <c r="J556" s="37" t="str">
        <f>Table1[[#This Row],[street]]&amp;" "&amp;Table1[[#This Row],[City]]&amp;" "&amp;Table1[[#This Row],[state]]&amp;","&amp;Table1[[#This Row],[zip]]</f>
        <v>6888 Hwy 13 34 Rudolph WI,54475</v>
      </c>
    </row>
    <row r="557" spans="1:10" ht="57" x14ac:dyDescent="0.25">
      <c r="A557" s="37" t="s">
        <v>3988</v>
      </c>
      <c r="B557" s="38" t="s">
        <v>3989</v>
      </c>
      <c r="C557" s="37" t="s">
        <v>3990</v>
      </c>
      <c r="D557" s="37" t="s">
        <v>3991</v>
      </c>
      <c r="E557" s="37" t="s">
        <v>3992</v>
      </c>
      <c r="F557" s="37" t="s">
        <v>3993</v>
      </c>
      <c r="G557" s="37" t="s">
        <v>470</v>
      </c>
      <c r="H557" s="36" t="s">
        <v>471</v>
      </c>
      <c r="I557" s="36" t="s">
        <v>3994</v>
      </c>
      <c r="J557" s="37" t="str">
        <f>Table1[[#This Row],[street]]&amp;" "&amp;Table1[[#This Row],[City]]&amp;" "&amp;Table1[[#This Row],[state]]&amp;","&amp;Table1[[#This Row],[zip]]</f>
        <v>6350 South Cty Rd 175 West  Columbus IN,47201</v>
      </c>
    </row>
    <row r="558" spans="1:10" ht="71.25" x14ac:dyDescent="0.25">
      <c r="A558" s="37" t="s">
        <v>3995</v>
      </c>
      <c r="B558" s="38" t="s">
        <v>3996</v>
      </c>
      <c r="C558" s="37" t="s">
        <v>3997</v>
      </c>
      <c r="D558" s="37" t="s">
        <v>3998</v>
      </c>
      <c r="E558" s="37" t="s">
        <v>3999</v>
      </c>
      <c r="F558" s="37" t="s">
        <v>4000</v>
      </c>
      <c r="G558" s="37" t="s">
        <v>316</v>
      </c>
      <c r="H558" s="36" t="s">
        <v>317</v>
      </c>
      <c r="I558" s="36" t="s">
        <v>4001</v>
      </c>
      <c r="J558" s="37" t="str">
        <f>Table1[[#This Row],[street]]&amp;" "&amp;Table1[[#This Row],[City]]&amp;" "&amp;Table1[[#This Row],[state]]&amp;","&amp;Table1[[#This Row],[zip]]</f>
        <v>305 PINE ST ELKHART LAKE WI,53020</v>
      </c>
    </row>
    <row r="559" spans="1:10" ht="57" x14ac:dyDescent="0.25">
      <c r="A559" s="37" t="s">
        <v>4002</v>
      </c>
      <c r="B559" s="38" t="s">
        <v>4003</v>
      </c>
      <c r="C559" s="37" t="s">
        <v>4004</v>
      </c>
      <c r="D559" s="37" t="s">
        <v>4005</v>
      </c>
      <c r="E559" s="37" t="s">
        <v>4006</v>
      </c>
      <c r="F559" s="37" t="s">
        <v>1866</v>
      </c>
      <c r="G559" s="37" t="s">
        <v>618</v>
      </c>
      <c r="H559" s="36" t="s">
        <v>619</v>
      </c>
      <c r="I559" s="36" t="s">
        <v>4007</v>
      </c>
      <c r="J559" s="37" t="str">
        <f>Table1[[#This Row],[street]]&amp;" "&amp;Table1[[#This Row],[City]]&amp;" "&amp;Table1[[#This Row],[state]]&amp;","&amp;Table1[[#This Row],[zip]]</f>
        <v>45 FULTON AVE ROCHESTER NY,14608</v>
      </c>
    </row>
    <row r="560" spans="1:10" ht="57" x14ac:dyDescent="0.25">
      <c r="A560" s="37" t="s">
        <v>4008</v>
      </c>
      <c r="B560" s="38" t="s">
        <v>4009</v>
      </c>
      <c r="C560" s="37" t="s">
        <v>4010</v>
      </c>
      <c r="D560" s="37" t="s">
        <v>4011</v>
      </c>
      <c r="E560" s="37" t="s">
        <v>4012</v>
      </c>
      <c r="F560" s="37" t="s">
        <v>4013</v>
      </c>
      <c r="G560" s="37"/>
      <c r="H560" s="36"/>
      <c r="I560" s="36"/>
      <c r="J560" s="37" t="str">
        <f>Table1[[#This Row],[street]]&amp;" "&amp;Table1[[#This Row],[City]]&amp;" "&amp;Table1[[#This Row],[state]]&amp;","&amp;Table1[[#This Row],[zip]]</f>
        <v>km 6-1/2 Autopista Duarte Santo Domingo ,</v>
      </c>
    </row>
    <row r="561" spans="1:10" ht="99.75" x14ac:dyDescent="0.25">
      <c r="A561" s="37" t="s">
        <v>4014</v>
      </c>
      <c r="B561" s="38" t="s">
        <v>4015</v>
      </c>
      <c r="C561" s="37" t="s">
        <v>4016</v>
      </c>
      <c r="D561" s="37" t="s">
        <v>4017</v>
      </c>
      <c r="E561" s="37" t="s">
        <v>4018</v>
      </c>
      <c r="F561" s="37" t="s">
        <v>4019</v>
      </c>
      <c r="G561" s="37" t="s">
        <v>283</v>
      </c>
      <c r="H561" s="36" t="s">
        <v>131</v>
      </c>
      <c r="I561" s="36" t="s">
        <v>4020</v>
      </c>
      <c r="J561" s="37" t="str">
        <f>Table1[[#This Row],[street]]&amp;" "&amp;Table1[[#This Row],[City]]&amp;" "&amp;Table1[[#This Row],[state]]&amp;","&amp;Table1[[#This Row],[zip]]</f>
        <v>351 NORTH BELLE HAVEN DRIVE LEMOORE CA,93245</v>
      </c>
    </row>
    <row r="562" spans="1:10" ht="42.75" x14ac:dyDescent="0.25">
      <c r="A562" s="37" t="s">
        <v>4021</v>
      </c>
      <c r="B562" s="38" t="s">
        <v>4022</v>
      </c>
      <c r="C562" s="37" t="s">
        <v>4023</v>
      </c>
      <c r="D562" s="37" t="s">
        <v>4024</v>
      </c>
      <c r="E562" s="37" t="s">
        <v>4025</v>
      </c>
      <c r="F562" s="37" t="s">
        <v>4026</v>
      </c>
      <c r="G562" s="37" t="s">
        <v>461</v>
      </c>
      <c r="H562" s="36" t="s">
        <v>462</v>
      </c>
      <c r="I562" s="36" t="s">
        <v>1135</v>
      </c>
      <c r="J562" s="37" t="str">
        <f>Table1[[#This Row],[street]]&amp;" "&amp;Table1[[#This Row],[City]]&amp;" "&amp;Table1[[#This Row],[state]]&amp;","&amp;Table1[[#This Row],[zip]]</f>
        <v>3657 Happy Valley Rd Glascow KY,42141</v>
      </c>
    </row>
    <row r="563" spans="1:10" ht="42.75" x14ac:dyDescent="0.25">
      <c r="A563" s="37" t="s">
        <v>4027</v>
      </c>
      <c r="B563" s="38" t="s">
        <v>4028</v>
      </c>
      <c r="C563" s="37" t="s">
        <v>4029</v>
      </c>
      <c r="D563" s="37" t="s">
        <v>4030</v>
      </c>
      <c r="E563" s="37" t="s">
        <v>4031</v>
      </c>
      <c r="F563" s="37" t="s">
        <v>4032</v>
      </c>
      <c r="G563" s="37" t="s">
        <v>1142</v>
      </c>
      <c r="H563" s="36" t="s">
        <v>1143</v>
      </c>
      <c r="I563" s="36" t="s">
        <v>4033</v>
      </c>
      <c r="J563" s="37" t="str">
        <f>Table1[[#This Row],[street]]&amp;" "&amp;Table1[[#This Row],[City]]&amp;" "&amp;Table1[[#This Row],[state]]&amp;","&amp;Table1[[#This Row],[zip]]</f>
        <v>260 Cedar Hill Street Marlborough MA,01752</v>
      </c>
    </row>
    <row r="564" spans="1:10" ht="85.5" x14ac:dyDescent="0.25">
      <c r="A564" s="37" t="s">
        <v>4034</v>
      </c>
      <c r="B564" s="38" t="s">
        <v>4035</v>
      </c>
      <c r="C564" s="37" t="s">
        <v>4036</v>
      </c>
      <c r="D564" s="37" t="s">
        <v>4037</v>
      </c>
      <c r="E564" s="37" t="s">
        <v>4038</v>
      </c>
      <c r="F564" s="37" t="s">
        <v>4039</v>
      </c>
      <c r="G564" s="37" t="s">
        <v>1293</v>
      </c>
      <c r="H564" s="36" t="s">
        <v>1294</v>
      </c>
      <c r="I564" s="36" t="s">
        <v>4040</v>
      </c>
      <c r="J564" s="37" t="str">
        <f>Table1[[#This Row],[street]]&amp;" "&amp;Table1[[#This Row],[City]]&amp;" "&amp;Table1[[#This Row],[state]]&amp;","&amp;Table1[[#This Row],[zip]]</f>
        <v>29 Pitman Road Websterville VT,05678</v>
      </c>
    </row>
    <row r="565" spans="1:10" ht="42.75" x14ac:dyDescent="0.25">
      <c r="A565" s="37" t="s">
        <v>4041</v>
      </c>
      <c r="B565" s="38" t="s">
        <v>4042</v>
      </c>
      <c r="C565" s="37" t="s">
        <v>4043</v>
      </c>
      <c r="D565" s="37" t="s">
        <v>4044</v>
      </c>
      <c r="E565" s="37" t="s">
        <v>4045</v>
      </c>
      <c r="F565" s="37" t="s">
        <v>2881</v>
      </c>
      <c r="G565" s="37" t="s">
        <v>283</v>
      </c>
      <c r="H565" s="36" t="s">
        <v>131</v>
      </c>
      <c r="I565" s="36" t="s">
        <v>4046</v>
      </c>
      <c r="J565" s="37" t="str">
        <f>Table1[[#This Row],[street]]&amp;" "&amp;Table1[[#This Row],[City]]&amp;" "&amp;Table1[[#This Row],[state]]&amp;","&amp;Table1[[#This Row],[zip]]</f>
        <v>4002 Westminiester Avenue Santa Ana CA,92703-1310</v>
      </c>
    </row>
    <row r="566" spans="1:10" ht="85.5" x14ac:dyDescent="0.25">
      <c r="A566" s="37" t="s">
        <v>4047</v>
      </c>
      <c r="B566" s="38" t="s">
        <v>4048</v>
      </c>
      <c r="C566" s="37" t="s">
        <v>4049</v>
      </c>
      <c r="D566" s="37" t="s">
        <v>4050</v>
      </c>
      <c r="E566" s="37" t="s">
        <v>4051</v>
      </c>
      <c r="F566" s="37" t="s">
        <v>4052</v>
      </c>
      <c r="G566" s="37" t="s">
        <v>316</v>
      </c>
      <c r="H566" s="36" t="s">
        <v>317</v>
      </c>
      <c r="I566" s="36" t="s">
        <v>4053</v>
      </c>
      <c r="J566" s="37" t="str">
        <f>Table1[[#This Row],[street]]&amp;" "&amp;Table1[[#This Row],[City]]&amp;" "&amp;Table1[[#This Row],[state]]&amp;","&amp;Table1[[#This Row],[zip]]</f>
        <v>5465 EAST CHERYL PARKWAY MADISON WI,53711</v>
      </c>
    </row>
    <row r="567" spans="1:10" ht="42.75" x14ac:dyDescent="0.25">
      <c r="A567" s="37" t="s">
        <v>4054</v>
      </c>
      <c r="B567" s="38" t="s">
        <v>4055</v>
      </c>
      <c r="C567" s="37" t="s">
        <v>4056</v>
      </c>
      <c r="D567" s="37" t="s">
        <v>4057</v>
      </c>
      <c r="E567" s="37" t="s">
        <v>4058</v>
      </c>
      <c r="F567" s="37" t="s">
        <v>4059</v>
      </c>
      <c r="G567" s="37" t="s">
        <v>266</v>
      </c>
      <c r="H567" s="36" t="s">
        <v>9</v>
      </c>
      <c r="I567" s="36" t="s">
        <v>4060</v>
      </c>
      <c r="J567" s="37" t="str">
        <f>Table1[[#This Row],[street]]&amp;" "&amp;Table1[[#This Row],[City]]&amp;" "&amp;Table1[[#This Row],[state]]&amp;","&amp;Table1[[#This Row],[zip]]</f>
        <v>8601 Harney Road Temple Terrace FL,33637</v>
      </c>
    </row>
    <row r="568" spans="1:10" ht="42.75" x14ac:dyDescent="0.25">
      <c r="A568" s="37" t="s">
        <v>4061</v>
      </c>
      <c r="B568" s="38" t="s">
        <v>4062</v>
      </c>
      <c r="C568" s="37" t="s">
        <v>4063</v>
      </c>
      <c r="D568" s="37" t="s">
        <v>753</v>
      </c>
      <c r="E568" s="37" t="s">
        <v>4064</v>
      </c>
      <c r="F568" s="37" t="s">
        <v>4065</v>
      </c>
      <c r="G568" s="37" t="s">
        <v>640</v>
      </c>
      <c r="H568" s="36" t="s">
        <v>641</v>
      </c>
      <c r="I568" s="36" t="s">
        <v>4066</v>
      </c>
      <c r="J568" s="37" t="str">
        <f>Table1[[#This Row],[street]]&amp;" "&amp;Table1[[#This Row],[City]]&amp;" "&amp;Table1[[#This Row],[state]]&amp;","&amp;Table1[[#This Row],[zip]]</f>
        <v>430 RADLOFF AVE MINERVA OH,44657</v>
      </c>
    </row>
    <row r="569" spans="1:10" ht="28.5" x14ac:dyDescent="0.25">
      <c r="A569" s="37" t="s">
        <v>4067</v>
      </c>
      <c r="B569" s="38" t="s">
        <v>4068</v>
      </c>
      <c r="C569" s="37" t="s">
        <v>4069</v>
      </c>
      <c r="D569" s="37" t="s">
        <v>4070</v>
      </c>
      <c r="E569" s="37" t="s">
        <v>4071</v>
      </c>
      <c r="F569" s="37" t="s">
        <v>4072</v>
      </c>
      <c r="G569" s="37" t="s">
        <v>248</v>
      </c>
      <c r="H569" s="36" t="s">
        <v>249</v>
      </c>
      <c r="I569" s="36" t="s">
        <v>4073</v>
      </c>
      <c r="J569" s="37" t="str">
        <f>Table1[[#This Row],[street]]&amp;" "&amp;Table1[[#This Row],[City]]&amp;" "&amp;Table1[[#This Row],[state]]&amp;","&amp;Table1[[#This Row],[zip]]</f>
        <v>116 Mountain Rd Tamaqua PA,18252</v>
      </c>
    </row>
    <row r="570" spans="1:10" ht="57" x14ac:dyDescent="0.25">
      <c r="A570" s="37" t="s">
        <v>4074</v>
      </c>
      <c r="B570" s="38" t="s">
        <v>4075</v>
      </c>
      <c r="C570" s="37" t="s">
        <v>4076</v>
      </c>
      <c r="D570" s="37" t="s">
        <v>4077</v>
      </c>
      <c r="E570" s="37" t="s">
        <v>4078</v>
      </c>
      <c r="F570" s="37" t="s">
        <v>4079</v>
      </c>
      <c r="G570" s="37" t="s">
        <v>553</v>
      </c>
      <c r="H570" s="36" t="s">
        <v>554</v>
      </c>
      <c r="I570" s="36" t="s">
        <v>4080</v>
      </c>
      <c r="J570" s="37" t="str">
        <f>Table1[[#This Row],[street]]&amp;" "&amp;Table1[[#This Row],[City]]&amp;" "&amp;Table1[[#This Row],[state]]&amp;","&amp;Table1[[#This Row],[zip]]</f>
        <v>8419 Hanley Industrial Court St. Louis MO,63144</v>
      </c>
    </row>
    <row r="571" spans="1:10" ht="42.75" x14ac:dyDescent="0.25">
      <c r="A571" s="37" t="s">
        <v>4081</v>
      </c>
      <c r="B571" s="38" t="s">
        <v>4082</v>
      </c>
      <c r="C571" s="37" t="s">
        <v>4083</v>
      </c>
      <c r="D571" s="37" t="s">
        <v>4084</v>
      </c>
      <c r="E571" s="37" t="s">
        <v>4085</v>
      </c>
      <c r="F571" s="37" t="s">
        <v>4086</v>
      </c>
      <c r="G571" s="37" t="s">
        <v>325</v>
      </c>
      <c r="H571" s="36" t="s">
        <v>326</v>
      </c>
      <c r="I571" s="36" t="s">
        <v>4087</v>
      </c>
      <c r="J571" s="37" t="str">
        <f>Table1[[#This Row],[street]]&amp;" "&amp;Table1[[#This Row],[City]]&amp;" "&amp;Table1[[#This Row],[state]]&amp;","&amp;Table1[[#This Row],[zip]]</f>
        <v>2825 Roeder Ave Bellingham WA,98225</v>
      </c>
    </row>
    <row r="572" spans="1:10" ht="71.25" x14ac:dyDescent="0.25">
      <c r="A572" s="37" t="s">
        <v>4088</v>
      </c>
      <c r="B572" s="38" t="s">
        <v>4089</v>
      </c>
      <c r="C572" s="37" t="s">
        <v>4090</v>
      </c>
      <c r="D572" s="37" t="s">
        <v>4091</v>
      </c>
      <c r="E572" s="37" t="s">
        <v>4092</v>
      </c>
      <c r="F572" s="37" t="s">
        <v>4093</v>
      </c>
      <c r="G572" s="37" t="s">
        <v>283</v>
      </c>
      <c r="H572" s="36" t="s">
        <v>131</v>
      </c>
      <c r="I572" s="36" t="s">
        <v>3668</v>
      </c>
      <c r="J572" s="37" t="str">
        <f>Table1[[#This Row],[street]]&amp;" "&amp;Table1[[#This Row],[City]]&amp;" "&amp;Table1[[#This Row],[state]]&amp;","&amp;Table1[[#This Row],[zip]]</f>
        <v>3361 SO BOXFORD AVE CITY OF COMMERCE CA,90040</v>
      </c>
    </row>
    <row r="573" spans="1:10" ht="85.5" x14ac:dyDescent="0.25">
      <c r="A573" s="37" t="s">
        <v>4094</v>
      </c>
      <c r="B573" s="38" t="s">
        <v>4095</v>
      </c>
      <c r="C573" s="37" t="s">
        <v>4096</v>
      </c>
      <c r="D573" s="37" t="s">
        <v>4097</v>
      </c>
      <c r="E573" s="37" t="s">
        <v>4098</v>
      </c>
      <c r="F573" s="37" t="s">
        <v>4099</v>
      </c>
      <c r="G573" s="37" t="s">
        <v>544</v>
      </c>
      <c r="H573" s="36" t="s">
        <v>545</v>
      </c>
      <c r="I573" s="36" t="s">
        <v>4100</v>
      </c>
      <c r="J573" s="37" t="str">
        <f>Table1[[#This Row],[street]]&amp;" "&amp;Table1[[#This Row],[City]]&amp;" "&amp;Table1[[#This Row],[state]]&amp;","&amp;Table1[[#This Row],[zip]]</f>
        <v>575 WINSOR DRIVE SECAUCUS NJ,07094</v>
      </c>
    </row>
    <row r="574" spans="1:10" ht="57" x14ac:dyDescent="0.25">
      <c r="A574" s="37" t="s">
        <v>4101</v>
      </c>
      <c r="B574" s="38" t="s">
        <v>4102</v>
      </c>
      <c r="C574" s="37" t="s">
        <v>4103</v>
      </c>
      <c r="D574" s="37" t="s">
        <v>4104</v>
      </c>
      <c r="E574" s="37" t="s">
        <v>4105</v>
      </c>
      <c r="F574" s="37" t="s">
        <v>4106</v>
      </c>
      <c r="G574" s="37" t="s">
        <v>443</v>
      </c>
      <c r="H574" s="36" t="s">
        <v>444</v>
      </c>
      <c r="I574" s="36" t="s">
        <v>4107</v>
      </c>
      <c r="J574" s="37" t="str">
        <f>Table1[[#This Row],[street]]&amp;" "&amp;Table1[[#This Row],[City]]&amp;" "&amp;Table1[[#This Row],[state]]&amp;","&amp;Table1[[#This Row],[zip]]</f>
        <v>1151 Aventon Gin Rd Whitakers NC,27891</v>
      </c>
    </row>
    <row r="575" spans="1:10" ht="99.75" x14ac:dyDescent="0.25">
      <c r="A575" s="37" t="s">
        <v>4108</v>
      </c>
      <c r="B575" s="38" t="s">
        <v>4109</v>
      </c>
      <c r="C575" s="37" t="s">
        <v>4110</v>
      </c>
      <c r="D575" s="37" t="s">
        <v>4111</v>
      </c>
      <c r="E575" s="37" t="s">
        <v>4112</v>
      </c>
      <c r="F575" s="37" t="s">
        <v>4113</v>
      </c>
      <c r="G575" s="37" t="s">
        <v>470</v>
      </c>
      <c r="H575" s="36" t="s">
        <v>471</v>
      </c>
      <c r="I575" s="36" t="s">
        <v>4114</v>
      </c>
      <c r="J575" s="37" t="str">
        <f>Table1[[#This Row],[street]]&amp;" "&amp;Table1[[#This Row],[City]]&amp;" "&amp;Table1[[#This Row],[state]]&amp;","&amp;Table1[[#This Row],[zip]]</f>
        <v>400 SOUTH SHORTRIDGE RD INDIANAPOLIS IN,46219</v>
      </c>
    </row>
    <row r="576" spans="1:10" ht="42.75" x14ac:dyDescent="0.25">
      <c r="A576" s="37" t="s">
        <v>4115</v>
      </c>
      <c r="B576" s="38" t="s">
        <v>4116</v>
      </c>
      <c r="C576" s="37" t="s">
        <v>4117</v>
      </c>
      <c r="D576" s="37" t="s">
        <v>4118</v>
      </c>
      <c r="E576" s="37" t="s">
        <v>4119</v>
      </c>
      <c r="F576" s="37" t="s">
        <v>1517</v>
      </c>
      <c r="G576" s="37" t="s">
        <v>316</v>
      </c>
      <c r="H576" s="36" t="s">
        <v>317</v>
      </c>
      <c r="I576" s="36" t="s">
        <v>4120</v>
      </c>
      <c r="J576" s="37" t="str">
        <f>Table1[[#This Row],[street]]&amp;" "&amp;Table1[[#This Row],[City]]&amp;" "&amp;Table1[[#This Row],[state]]&amp;","&amp;Table1[[#This Row],[zip]]</f>
        <v>N 410 SPEEL SCHOOL RD APPLETON WI,54915</v>
      </c>
    </row>
    <row r="577" spans="1:10" ht="57" x14ac:dyDescent="0.25">
      <c r="A577" s="37" t="s">
        <v>4121</v>
      </c>
      <c r="B577" s="38" t="s">
        <v>4122</v>
      </c>
      <c r="C577" s="37" t="s">
        <v>4123</v>
      </c>
      <c r="D577" s="37" t="s">
        <v>4124</v>
      </c>
      <c r="E577" s="37" t="s">
        <v>4125</v>
      </c>
      <c r="F577" s="37" t="s">
        <v>282</v>
      </c>
      <c r="G577" s="37" t="s">
        <v>283</v>
      </c>
      <c r="H577" s="36" t="s">
        <v>131</v>
      </c>
      <c r="I577" s="36" t="s">
        <v>4126</v>
      </c>
      <c r="J577" s="37" t="str">
        <f>Table1[[#This Row],[street]]&amp;" "&amp;Table1[[#This Row],[City]]&amp;" "&amp;Table1[[#This Row],[state]]&amp;","&amp;Table1[[#This Row],[zip]]</f>
        <v>2671 E. Barstow Ave  FRESNO CA,93710</v>
      </c>
    </row>
    <row r="578" spans="1:10" ht="71.25" x14ac:dyDescent="0.25">
      <c r="A578" s="37" t="s">
        <v>4127</v>
      </c>
      <c r="B578" s="38" t="s">
        <v>4128</v>
      </c>
      <c r="C578" s="37" t="s">
        <v>4129</v>
      </c>
      <c r="D578" s="37" t="s">
        <v>4130</v>
      </c>
      <c r="E578" s="37" t="s">
        <v>4131</v>
      </c>
      <c r="F578" s="37" t="s">
        <v>4132</v>
      </c>
      <c r="G578" s="37" t="s">
        <v>316</v>
      </c>
      <c r="H578" s="36" t="s">
        <v>317</v>
      </c>
      <c r="I578" s="36" t="s">
        <v>4133</v>
      </c>
      <c r="J578" s="37" t="str">
        <f>Table1[[#This Row],[street]]&amp;" "&amp;Table1[[#This Row],[City]]&amp;" "&amp;Table1[[#This Row],[state]]&amp;","&amp;Table1[[#This Row],[zip]]</f>
        <v>307 N CLARK ST BLACK CREEK WI,54106</v>
      </c>
    </row>
    <row r="579" spans="1:10" ht="85.5" x14ac:dyDescent="0.25">
      <c r="A579" s="37" t="s">
        <v>4134</v>
      </c>
      <c r="B579" s="38" t="s">
        <v>4135</v>
      </c>
      <c r="C579" s="37" t="s">
        <v>4136</v>
      </c>
      <c r="D579" s="37" t="s">
        <v>4137</v>
      </c>
      <c r="E579" s="37" t="s">
        <v>4138</v>
      </c>
      <c r="F579" s="37" t="s">
        <v>4139</v>
      </c>
      <c r="G579" s="37" t="s">
        <v>274</v>
      </c>
      <c r="H579" s="36" t="s">
        <v>275</v>
      </c>
      <c r="I579" s="36" t="s">
        <v>4140</v>
      </c>
      <c r="J579" s="37" t="str">
        <f>Table1[[#This Row],[street]]&amp;" "&amp;Table1[[#This Row],[City]]&amp;" "&amp;Table1[[#This Row],[state]]&amp;","&amp;Table1[[#This Row],[zip]]</f>
        <v>1934 W 21ST ST CHICAGO IL,60608</v>
      </c>
    </row>
    <row r="580" spans="1:10" ht="42.75" x14ac:dyDescent="0.25">
      <c r="A580" s="37" t="s">
        <v>4141</v>
      </c>
      <c r="B580" s="38" t="s">
        <v>4142</v>
      </c>
      <c r="C580" s="37" t="s">
        <v>4143</v>
      </c>
      <c r="D580" s="37" t="s">
        <v>4144</v>
      </c>
      <c r="E580" s="37" t="s">
        <v>4145</v>
      </c>
      <c r="F580" s="37" t="s">
        <v>4146</v>
      </c>
      <c r="G580" s="37" t="s">
        <v>553</v>
      </c>
      <c r="H580" s="36" t="s">
        <v>554</v>
      </c>
      <c r="I580" s="36" t="s">
        <v>4147</v>
      </c>
      <c r="J580" s="37" t="str">
        <f>Table1[[#This Row],[street]]&amp;" "&amp;Table1[[#This Row],[City]]&amp;" "&amp;Table1[[#This Row],[state]]&amp;","&amp;Table1[[#This Row],[zip]]</f>
        <v>20 Midwest Drive Pacific MO,63069</v>
      </c>
    </row>
    <row r="581" spans="1:10" ht="42.75" x14ac:dyDescent="0.25">
      <c r="A581" s="37" t="s">
        <v>4148</v>
      </c>
      <c r="B581" s="38" t="s">
        <v>4149</v>
      </c>
      <c r="C581" s="37" t="s">
        <v>4150</v>
      </c>
      <c r="D581" s="37" t="s">
        <v>4151</v>
      </c>
      <c r="E581" s="37" t="s">
        <v>4152</v>
      </c>
      <c r="F581" s="37" t="s">
        <v>4153</v>
      </c>
      <c r="G581" s="37" t="s">
        <v>188</v>
      </c>
      <c r="H581" s="36" t="s">
        <v>189</v>
      </c>
      <c r="I581" s="36" t="s">
        <v>4154</v>
      </c>
      <c r="J581" s="37" t="str">
        <f>Table1[[#This Row],[street]]&amp;" "&amp;Table1[[#This Row],[City]]&amp;" "&amp;Table1[[#This Row],[state]]&amp;","&amp;Table1[[#This Row],[zip]]</f>
        <v>1830 SAWMILL DR SUITE 100 LUCAS TX,75002</v>
      </c>
    </row>
    <row r="582" spans="1:10" ht="57" x14ac:dyDescent="0.25">
      <c r="A582" s="37" t="s">
        <v>4155</v>
      </c>
      <c r="B582" s="38" t="s">
        <v>4156</v>
      </c>
      <c r="C582" s="37" t="s">
        <v>4157</v>
      </c>
      <c r="D582" s="37" t="s">
        <v>4158</v>
      </c>
      <c r="E582" s="37" t="s">
        <v>4159</v>
      </c>
      <c r="F582" s="37" t="s">
        <v>4160</v>
      </c>
      <c r="G582" s="37" t="s">
        <v>188</v>
      </c>
      <c r="H582" s="36" t="s">
        <v>189</v>
      </c>
      <c r="I582" s="36" t="s">
        <v>4161</v>
      </c>
      <c r="J582" s="37" t="str">
        <f>Table1[[#This Row],[street]]&amp;" "&amp;Table1[[#This Row],[City]]&amp;" "&amp;Table1[[#This Row],[state]]&amp;","&amp;Table1[[#This Row],[zip]]</f>
        <v>5901 HWY 36 Gustine TX,76455</v>
      </c>
    </row>
    <row r="583" spans="1:10" ht="85.5" x14ac:dyDescent="0.25">
      <c r="A583" s="37" t="s">
        <v>4162</v>
      </c>
      <c r="B583" s="38" t="s">
        <v>4163</v>
      </c>
      <c r="C583" s="37" t="s">
        <v>4164</v>
      </c>
      <c r="D583" s="37" t="s">
        <v>4165</v>
      </c>
      <c r="E583" s="37" t="s">
        <v>4166</v>
      </c>
      <c r="F583" s="37" t="s">
        <v>4167</v>
      </c>
      <c r="G583" s="37" t="s">
        <v>274</v>
      </c>
      <c r="H583" s="36" t="s">
        <v>275</v>
      </c>
      <c r="I583" s="36" t="s">
        <v>4168</v>
      </c>
      <c r="J583" s="37" t="str">
        <f>Table1[[#This Row],[street]]&amp;" "&amp;Table1[[#This Row],[City]]&amp;" "&amp;Table1[[#This Row],[state]]&amp;","&amp;Table1[[#This Row],[zip]]</f>
        <v>1691 Edgewood Drive Davis IL,61019</v>
      </c>
    </row>
    <row r="584" spans="1:10" ht="42.75" x14ac:dyDescent="0.25">
      <c r="A584" s="37" t="s">
        <v>4169</v>
      </c>
      <c r="B584" s="38" t="s">
        <v>4170</v>
      </c>
      <c r="C584" s="37" t="s">
        <v>4171</v>
      </c>
      <c r="D584" s="37" t="s">
        <v>4172</v>
      </c>
      <c r="E584" s="37" t="s">
        <v>4173</v>
      </c>
      <c r="F584" s="37" t="s">
        <v>407</v>
      </c>
      <c r="G584" s="37" t="s">
        <v>307</v>
      </c>
      <c r="H584" s="36" t="s">
        <v>308</v>
      </c>
      <c r="I584" s="36" t="s">
        <v>408</v>
      </c>
      <c r="J584" s="37" t="str">
        <f>Table1[[#This Row],[street]]&amp;" "&amp;Table1[[#This Row],[City]]&amp;" "&amp;Table1[[#This Row],[state]]&amp;","&amp;Table1[[#This Row],[zip]]</f>
        <v>784 W 700 SOUTH SALT LAKE CITY UT,84104</v>
      </c>
    </row>
    <row r="585" spans="1:10" ht="114" x14ac:dyDescent="0.25">
      <c r="A585" s="37" t="s">
        <v>4174</v>
      </c>
      <c r="B585" s="38" t="s">
        <v>4175</v>
      </c>
      <c r="C585" s="37" t="s">
        <v>4176</v>
      </c>
      <c r="D585" s="37" t="s">
        <v>4177</v>
      </c>
      <c r="E585" s="37" t="s">
        <v>4178</v>
      </c>
      <c r="F585" s="37" t="s">
        <v>4179</v>
      </c>
      <c r="G585" s="37" t="s">
        <v>179</v>
      </c>
      <c r="H585" s="36" t="s">
        <v>180</v>
      </c>
      <c r="I585" s="36" t="s">
        <v>4180</v>
      </c>
      <c r="J585" s="37" t="str">
        <f>Table1[[#This Row],[street]]&amp;" "&amp;Table1[[#This Row],[City]]&amp;" "&amp;Table1[[#This Row],[state]]&amp;","&amp;Table1[[#This Row],[zip]]</f>
        <v>110 3RD AVE NE PERHAM MN,56573</v>
      </c>
    </row>
    <row r="586" spans="1:10" ht="71.25" x14ac:dyDescent="0.25">
      <c r="A586" s="37" t="s">
        <v>4181</v>
      </c>
      <c r="B586" s="38" t="s">
        <v>4182</v>
      </c>
      <c r="C586" s="37" t="s">
        <v>4183</v>
      </c>
      <c r="D586" s="37" t="s">
        <v>4184</v>
      </c>
      <c r="E586" s="37" t="s">
        <v>4185</v>
      </c>
      <c r="F586" s="37" t="s">
        <v>4186</v>
      </c>
      <c r="G586" s="37" t="s">
        <v>1963</v>
      </c>
      <c r="H586" s="36" t="s">
        <v>1964</v>
      </c>
      <c r="I586" s="36" t="s">
        <v>4187</v>
      </c>
      <c r="J586" s="37" t="str">
        <f>Table1[[#This Row],[street]]&amp;" "&amp;Table1[[#This Row],[City]]&amp;" "&amp;Table1[[#This Row],[state]]&amp;","&amp;Table1[[#This Row],[zip]]</f>
        <v>445 HURRICANE TRAIL DACULA GA,30019</v>
      </c>
    </row>
    <row r="587" spans="1:10" ht="128.25" x14ac:dyDescent="0.25">
      <c r="A587" s="37" t="s">
        <v>4188</v>
      </c>
      <c r="B587" s="38" t="s">
        <v>4189</v>
      </c>
      <c r="C587" s="37" t="s">
        <v>4190</v>
      </c>
      <c r="D587" s="37" t="s">
        <v>4191</v>
      </c>
      <c r="E587" s="37" t="s">
        <v>4192</v>
      </c>
      <c r="F587" s="37" t="s">
        <v>4193</v>
      </c>
      <c r="G587" s="37" t="s">
        <v>488</v>
      </c>
      <c r="H587" s="36" t="s">
        <v>489</v>
      </c>
      <c r="I587" s="36" t="s">
        <v>4194</v>
      </c>
      <c r="J587" s="37" t="str">
        <f>Table1[[#This Row],[street]]&amp;" "&amp;Table1[[#This Row],[City]]&amp;" "&amp;Table1[[#This Row],[state]]&amp;","&amp;Table1[[#This Row],[zip]]</f>
        <v>1680 Venture Dr Kingston ON,K7P 0E9</v>
      </c>
    </row>
    <row r="588" spans="1:10" ht="71.25" x14ac:dyDescent="0.25">
      <c r="A588" s="37" t="s">
        <v>4195</v>
      </c>
      <c r="B588" s="38" t="s">
        <v>4196</v>
      </c>
      <c r="C588" s="37" t="s">
        <v>4197</v>
      </c>
      <c r="D588" s="37" t="s">
        <v>4198</v>
      </c>
      <c r="E588" s="37" t="s">
        <v>4199</v>
      </c>
      <c r="F588" s="37" t="s">
        <v>4200</v>
      </c>
      <c r="G588" s="37" t="s">
        <v>188</v>
      </c>
      <c r="H588" s="36" t="s">
        <v>189</v>
      </c>
      <c r="I588" s="36" t="s">
        <v>4201</v>
      </c>
      <c r="J588" s="37" t="str">
        <f>Table1[[#This Row],[street]]&amp;" "&amp;Table1[[#This Row],[City]]&amp;" "&amp;Table1[[#This Row],[state]]&amp;","&amp;Table1[[#This Row],[zip]]</f>
        <v>8501 S Georgia St. Amarillo TX,79118</v>
      </c>
    </row>
    <row r="589" spans="1:10" ht="114" x14ac:dyDescent="0.25">
      <c r="A589" s="37" t="s">
        <v>4202</v>
      </c>
      <c r="B589" s="38" t="s">
        <v>4203</v>
      </c>
      <c r="C589" s="37" t="s">
        <v>4204</v>
      </c>
      <c r="D589" s="37" t="s">
        <v>4205</v>
      </c>
      <c r="E589" s="37" t="s">
        <v>4206</v>
      </c>
      <c r="F589" s="37" t="s">
        <v>4207</v>
      </c>
      <c r="G589" s="37" t="s">
        <v>188</v>
      </c>
      <c r="H589" s="36" t="s">
        <v>189</v>
      </c>
      <c r="I589" s="36" t="s">
        <v>4208</v>
      </c>
      <c r="J589" s="37" t="str">
        <f>Table1[[#This Row],[street]]&amp;" "&amp;Table1[[#This Row],[City]]&amp;" "&amp;Table1[[#This Row],[state]]&amp;","&amp;Table1[[#This Row],[zip]]</f>
        <v>1926 FM 54 LITTLEFIELD TX,79339</v>
      </c>
    </row>
    <row r="590" spans="1:10" ht="42.75" x14ac:dyDescent="0.25">
      <c r="A590" s="37" t="s">
        <v>4209</v>
      </c>
      <c r="B590" s="38" t="s">
        <v>4210</v>
      </c>
      <c r="C590" s="37" t="s">
        <v>4211</v>
      </c>
      <c r="D590" s="37" t="s">
        <v>4212</v>
      </c>
      <c r="E590" s="37" t="s">
        <v>4213</v>
      </c>
      <c r="F590" s="37" t="s">
        <v>4214</v>
      </c>
      <c r="G590" s="37" t="s">
        <v>470</v>
      </c>
      <c r="H590" s="36" t="s">
        <v>471</v>
      </c>
      <c r="I590" s="36" t="s">
        <v>4215</v>
      </c>
      <c r="J590" s="37" t="str">
        <f>Table1[[#This Row],[street]]&amp;" "&amp;Table1[[#This Row],[City]]&amp;" "&amp;Table1[[#This Row],[state]]&amp;","&amp;Table1[[#This Row],[zip]]</f>
        <v>2600 CONCORD RD LAFAYETTE IN,47909</v>
      </c>
    </row>
    <row r="591" spans="1:10" ht="42.75" x14ac:dyDescent="0.25">
      <c r="A591" s="37" t="s">
        <v>4216</v>
      </c>
      <c r="B591" s="38" t="s">
        <v>4217</v>
      </c>
      <c r="C591" s="37" t="s">
        <v>4218</v>
      </c>
      <c r="D591" s="37"/>
      <c r="E591" s="37" t="s">
        <v>4219</v>
      </c>
      <c r="F591" s="37" t="s">
        <v>4220</v>
      </c>
      <c r="G591" s="37" t="s">
        <v>640</v>
      </c>
      <c r="H591" s="36" t="s">
        <v>641</v>
      </c>
      <c r="I591" s="36" t="s">
        <v>4221</v>
      </c>
      <c r="J591" s="37" t="str">
        <f>Table1[[#This Row],[street]]&amp;" "&amp;Table1[[#This Row],[City]]&amp;" "&amp;Table1[[#This Row],[state]]&amp;","&amp;Table1[[#This Row],[zip]]</f>
        <v>967 SENATE DR DAYTON OH,45459</v>
      </c>
    </row>
    <row r="592" spans="1:10" ht="71.25" x14ac:dyDescent="0.25">
      <c r="A592" s="37" t="s">
        <v>4222</v>
      </c>
      <c r="B592" s="38" t="s">
        <v>4223</v>
      </c>
      <c r="C592" s="37" t="s">
        <v>4224</v>
      </c>
      <c r="D592" s="37" t="s">
        <v>4225</v>
      </c>
      <c r="E592" s="37" t="s">
        <v>4226</v>
      </c>
      <c r="F592" s="37" t="s">
        <v>4227</v>
      </c>
      <c r="G592" s="37" t="s">
        <v>248</v>
      </c>
      <c r="H592" s="36" t="s">
        <v>249</v>
      </c>
      <c r="I592" s="36" t="s">
        <v>4228</v>
      </c>
      <c r="J592" s="37" t="str">
        <f>Table1[[#This Row],[street]]&amp;" "&amp;Table1[[#This Row],[City]]&amp;" "&amp;Table1[[#This Row],[state]]&amp;","&amp;Table1[[#This Row],[zip]]</f>
        <v>2001 HERR ST HARRISBURG PA,17103</v>
      </c>
    </row>
    <row r="593" spans="1:10" ht="57" x14ac:dyDescent="0.25">
      <c r="A593" s="37" t="s">
        <v>4229</v>
      </c>
      <c r="B593" s="38" t="s">
        <v>4230</v>
      </c>
      <c r="C593" s="37" t="s">
        <v>4231</v>
      </c>
      <c r="D593" s="37" t="s">
        <v>4232</v>
      </c>
      <c r="E593" s="37" t="s">
        <v>4233</v>
      </c>
      <c r="F593" s="37" t="s">
        <v>4234</v>
      </c>
      <c r="G593" s="37" t="s">
        <v>640</v>
      </c>
      <c r="H593" s="36" t="s">
        <v>641</v>
      </c>
      <c r="I593" s="36" t="s">
        <v>4235</v>
      </c>
      <c r="J593" s="37" t="str">
        <f>Table1[[#This Row],[street]]&amp;" "&amp;Table1[[#This Row],[City]]&amp;" "&amp;Table1[[#This Row],[state]]&amp;","&amp;Table1[[#This Row],[zip]]</f>
        <v>11801 CHESTERDALE ROAD CINCINNATI OH,45246</v>
      </c>
    </row>
    <row r="594" spans="1:10" ht="128.25" x14ac:dyDescent="0.25">
      <c r="A594" s="37" t="s">
        <v>4236</v>
      </c>
      <c r="B594" s="38" t="s">
        <v>4237</v>
      </c>
      <c r="C594" s="37" t="s">
        <v>4238</v>
      </c>
      <c r="D594" s="37" t="s">
        <v>4239</v>
      </c>
      <c r="E594" s="37" t="s">
        <v>4240</v>
      </c>
      <c r="F594" s="37" t="s">
        <v>4241</v>
      </c>
      <c r="G594" s="37" t="s">
        <v>188</v>
      </c>
      <c r="H594" s="36" t="s">
        <v>189</v>
      </c>
      <c r="I594" s="36" t="s">
        <v>4242</v>
      </c>
      <c r="J594" s="37" t="str">
        <f>Table1[[#This Row],[street]]&amp;" "&amp;Table1[[#This Row],[City]]&amp;" "&amp;Table1[[#This Row],[state]]&amp;","&amp;Table1[[#This Row],[zip]]</f>
        <v>5056 W Road G Dumas TX,79029</v>
      </c>
    </row>
    <row r="595" spans="1:10" ht="57" x14ac:dyDescent="0.25">
      <c r="A595" s="37" t="s">
        <v>4243</v>
      </c>
      <c r="B595" s="38" t="s">
        <v>4244</v>
      </c>
      <c r="C595" s="37" t="s">
        <v>4245</v>
      </c>
      <c r="D595" s="37" t="s">
        <v>4246</v>
      </c>
      <c r="E595" s="37" t="s">
        <v>4247</v>
      </c>
      <c r="F595" s="37" t="s">
        <v>4248</v>
      </c>
      <c r="G595" s="37" t="s">
        <v>553</v>
      </c>
      <c r="H595" s="36" t="s">
        <v>554</v>
      </c>
      <c r="I595" s="36" t="s">
        <v>4249</v>
      </c>
      <c r="J595" s="37" t="str">
        <f>Table1[[#This Row],[street]]&amp;" "&amp;Table1[[#This Row],[City]]&amp;" "&amp;Table1[[#This Row],[state]]&amp;","&amp;Table1[[#This Row],[zip]]</f>
        <v>950 Metrecal Trace Street  Cabool MO,65689</v>
      </c>
    </row>
    <row r="596" spans="1:10" ht="71.25" x14ac:dyDescent="0.25">
      <c r="A596" s="37" t="s">
        <v>4250</v>
      </c>
      <c r="B596" s="38" t="s">
        <v>4251</v>
      </c>
      <c r="C596" s="37" t="s">
        <v>4252</v>
      </c>
      <c r="D596" s="37" t="s">
        <v>4253</v>
      </c>
      <c r="E596" s="37" t="s">
        <v>4254</v>
      </c>
      <c r="F596" s="37" t="s">
        <v>4255</v>
      </c>
      <c r="G596" s="37" t="s">
        <v>1293</v>
      </c>
      <c r="H596" s="36" t="s">
        <v>1294</v>
      </c>
      <c r="I596" s="36" t="s">
        <v>2802</v>
      </c>
      <c r="J596" s="37" t="str">
        <f>Table1[[#This Row],[street]]&amp;" "&amp;Table1[[#This Row],[City]]&amp;" "&amp;Table1[[#This Row],[state]]&amp;","&amp;Table1[[#This Row],[zip]]</f>
        <v>900 INDUSTRIAL PARK ROAD ST. ALBANS VT,05478</v>
      </c>
    </row>
    <row r="597" spans="1:10" ht="42.75" x14ac:dyDescent="0.25">
      <c r="A597" s="37" t="s">
        <v>4256</v>
      </c>
      <c r="B597" s="38" t="s">
        <v>4257</v>
      </c>
      <c r="C597" s="37" t="s">
        <v>4258</v>
      </c>
      <c r="D597" s="37" t="s">
        <v>4259</v>
      </c>
      <c r="E597" s="37" t="s">
        <v>4260</v>
      </c>
      <c r="F597" s="37" t="s">
        <v>4261</v>
      </c>
      <c r="G597" s="37" t="s">
        <v>283</v>
      </c>
      <c r="H597" s="36" t="s">
        <v>131</v>
      </c>
      <c r="I597" s="36" t="s">
        <v>4262</v>
      </c>
      <c r="J597" s="37" t="str">
        <f>Table1[[#This Row],[street]]&amp;" "&amp;Table1[[#This Row],[City]]&amp;" "&amp;Table1[[#This Row],[state]]&amp;","&amp;Table1[[#This Row],[zip]]</f>
        <v>1490 Cader Ln Petaluma CA,94954</v>
      </c>
    </row>
    <row r="598" spans="1:10" ht="71.25" x14ac:dyDescent="0.25">
      <c r="A598" s="37" t="s">
        <v>4263</v>
      </c>
      <c r="B598" s="38" t="s">
        <v>4264</v>
      </c>
      <c r="C598" s="37" t="s">
        <v>4265</v>
      </c>
      <c r="D598" s="37" t="s">
        <v>4266</v>
      </c>
      <c r="E598" s="37" t="s">
        <v>4267</v>
      </c>
      <c r="F598" s="37" t="s">
        <v>4268</v>
      </c>
      <c r="G598" s="37" t="s">
        <v>316</v>
      </c>
      <c r="H598" s="36" t="s">
        <v>317</v>
      </c>
      <c r="I598" s="36" t="s">
        <v>562</v>
      </c>
      <c r="J598" s="37" t="str">
        <f>Table1[[#This Row],[street]]&amp;" "&amp;Table1[[#This Row],[City]]&amp;" "&amp;Table1[[#This Row],[state]]&amp;","&amp;Table1[[#This Row],[zip]]</f>
        <v>245 11th St. Monroe WI,53566</v>
      </c>
    </row>
    <row r="599" spans="1:10" ht="57" x14ac:dyDescent="0.25">
      <c r="A599" s="37" t="s">
        <v>4269</v>
      </c>
      <c r="B599" s="38" t="s">
        <v>4270</v>
      </c>
      <c r="C599" s="37" t="s">
        <v>4271</v>
      </c>
      <c r="D599" s="37" t="s">
        <v>4272</v>
      </c>
      <c r="E599" s="37" t="s">
        <v>4273</v>
      </c>
      <c r="F599" s="37" t="s">
        <v>763</v>
      </c>
      <c r="G599" s="37" t="s">
        <v>764</v>
      </c>
      <c r="H599" s="36" t="s">
        <v>765</v>
      </c>
      <c r="I599" s="36" t="s">
        <v>766</v>
      </c>
      <c r="J599" s="37" t="str">
        <f>Table1[[#This Row],[street]]&amp;" "&amp;Table1[[#This Row],[City]]&amp;" "&amp;Table1[[#This Row],[state]]&amp;","&amp;Table1[[#This Row],[zip]]</f>
        <v>200 E RAILWAY AVE MILBANK SD,57252</v>
      </c>
    </row>
    <row r="600" spans="1:10" ht="57" x14ac:dyDescent="0.25">
      <c r="A600" s="37" t="s">
        <v>4274</v>
      </c>
      <c r="B600" s="38" t="s">
        <v>4275</v>
      </c>
      <c r="C600" s="37" t="s">
        <v>4276</v>
      </c>
      <c r="D600" s="37" t="s">
        <v>4277</v>
      </c>
      <c r="E600" s="37" t="s">
        <v>4278</v>
      </c>
      <c r="F600" s="37" t="s">
        <v>4279</v>
      </c>
      <c r="G600" s="37" t="s">
        <v>188</v>
      </c>
      <c r="H600" s="36" t="s">
        <v>189</v>
      </c>
      <c r="I600" s="36" t="s">
        <v>4280</v>
      </c>
      <c r="J600" s="37" t="str">
        <f>Table1[[#This Row],[street]]&amp;" "&amp;Table1[[#This Row],[City]]&amp;" "&amp;Table1[[#This Row],[state]]&amp;","&amp;Table1[[#This Row],[zip]]</f>
        <v>5327 Botham Jean Blvd. Dallas TX,75215</v>
      </c>
    </row>
    <row r="601" spans="1:10" ht="71.25" x14ac:dyDescent="0.25">
      <c r="A601" s="37" t="s">
        <v>4281</v>
      </c>
      <c r="B601" s="38" t="s">
        <v>2936</v>
      </c>
      <c r="C601" s="37" t="s">
        <v>4282</v>
      </c>
      <c r="D601" s="37" t="s">
        <v>4283</v>
      </c>
      <c r="E601" s="37" t="s">
        <v>4284</v>
      </c>
      <c r="F601" s="37" t="s">
        <v>4285</v>
      </c>
      <c r="G601" s="37" t="s">
        <v>274</v>
      </c>
      <c r="H601" s="36" t="s">
        <v>275</v>
      </c>
      <c r="I601" s="36" t="s">
        <v>4286</v>
      </c>
      <c r="J601" s="37" t="str">
        <f>Table1[[#This Row],[street]]&amp;" "&amp;Table1[[#This Row],[City]]&amp;" "&amp;Table1[[#This Row],[state]]&amp;","&amp;Table1[[#This Row],[zip]]</f>
        <v>3600 EAGLE NEST DRIVE CRETE IL,60417</v>
      </c>
    </row>
    <row r="602" spans="1:10" ht="71.25" x14ac:dyDescent="0.25">
      <c r="A602" s="37" t="s">
        <v>4287</v>
      </c>
      <c r="B602" s="38" t="s">
        <v>4288</v>
      </c>
      <c r="C602" s="37" t="s">
        <v>4289</v>
      </c>
      <c r="D602" s="37" t="s">
        <v>4290</v>
      </c>
      <c r="E602" s="37" t="s">
        <v>4291</v>
      </c>
      <c r="F602" s="37" t="s">
        <v>4292</v>
      </c>
      <c r="G602" s="37" t="s">
        <v>764</v>
      </c>
      <c r="H602" s="36" t="s">
        <v>765</v>
      </c>
      <c r="I602" s="36" t="s">
        <v>4293</v>
      </c>
      <c r="J602" s="37" t="str">
        <f>Table1[[#This Row],[street]]&amp;" "&amp;Table1[[#This Row],[City]]&amp;" "&amp;Table1[[#This Row],[state]]&amp;","&amp;Table1[[#This Row],[zip]]</f>
        <v>224 North Derby Lane North Sioux City SD,57049</v>
      </c>
    </row>
    <row r="603" spans="1:10" ht="28.5" x14ac:dyDescent="0.25">
      <c r="A603" s="37" t="s">
        <v>4294</v>
      </c>
      <c r="B603" s="38" t="s">
        <v>4295</v>
      </c>
      <c r="C603" s="37" t="s">
        <v>4296</v>
      </c>
      <c r="D603" s="37" t="s">
        <v>4297</v>
      </c>
      <c r="E603" s="37" t="s">
        <v>4298</v>
      </c>
      <c r="F603" s="37" t="s">
        <v>2607</v>
      </c>
      <c r="G603" s="37" t="s">
        <v>188</v>
      </c>
      <c r="H603" s="36" t="s">
        <v>189</v>
      </c>
      <c r="I603" s="36" t="s">
        <v>4299</v>
      </c>
      <c r="J603" s="37" t="str">
        <f>Table1[[#This Row],[street]]&amp;" "&amp;Table1[[#This Row],[City]]&amp;" "&amp;Table1[[#This Row],[state]]&amp;","&amp;Table1[[#This Row],[zip]]</f>
        <v>1001 East 33rd St LUBBOCK TX,79404</v>
      </c>
    </row>
    <row r="604" spans="1:10" ht="57" x14ac:dyDescent="0.25">
      <c r="A604" s="37" t="s">
        <v>4300</v>
      </c>
      <c r="B604" s="38" t="s">
        <v>4301</v>
      </c>
      <c r="C604" s="37" t="s">
        <v>4302</v>
      </c>
      <c r="D604" s="37" t="s">
        <v>4303</v>
      </c>
      <c r="E604" s="37" t="s">
        <v>4304</v>
      </c>
      <c r="F604" s="37" t="s">
        <v>4305</v>
      </c>
      <c r="G604" s="37" t="s">
        <v>1708</v>
      </c>
      <c r="H604" s="36" t="s">
        <v>1708</v>
      </c>
      <c r="I604" s="36" t="s">
        <v>4306</v>
      </c>
      <c r="J604" s="37" t="str">
        <f>Table1[[#This Row],[street]]&amp;" "&amp;Table1[[#This Row],[City]]&amp;" "&amp;Table1[[#This Row],[state]]&amp;","&amp;Table1[[#This Row],[zip]]</f>
        <v>2 Rue du Docteur Boutrois Isigny Sur Mer   ,14230</v>
      </c>
    </row>
    <row r="605" spans="1:10" ht="42.75" x14ac:dyDescent="0.25">
      <c r="A605" s="37" t="s">
        <v>4307</v>
      </c>
      <c r="B605" s="38" t="s">
        <v>4308</v>
      </c>
      <c r="C605" s="37" t="s">
        <v>4309</v>
      </c>
      <c r="D605" s="37" t="s">
        <v>4310</v>
      </c>
      <c r="E605" s="37" t="s">
        <v>4311</v>
      </c>
      <c r="F605" s="37" t="s">
        <v>4312</v>
      </c>
      <c r="G605" s="37" t="s">
        <v>316</v>
      </c>
      <c r="H605" s="36" t="s">
        <v>317</v>
      </c>
      <c r="I605" s="36" t="s">
        <v>4313</v>
      </c>
      <c r="J605" s="37" t="str">
        <f>Table1[[#This Row],[street]]&amp;" "&amp;Table1[[#This Row],[City]]&amp;" "&amp;Table1[[#This Row],[state]]&amp;","&amp;Table1[[#This Row],[zip]]</f>
        <v>1160 Industrial Drive MUSCODA WI,53573</v>
      </c>
    </row>
    <row r="606" spans="1:10" ht="128.25" x14ac:dyDescent="0.25">
      <c r="A606" s="37" t="s">
        <v>4314</v>
      </c>
      <c r="B606" s="38" t="s">
        <v>3788</v>
      </c>
      <c r="C606" s="37" t="s">
        <v>4315</v>
      </c>
      <c r="D606" s="37" t="s">
        <v>4316</v>
      </c>
      <c r="E606" s="37" t="s">
        <v>4317</v>
      </c>
      <c r="F606" s="37" t="s">
        <v>4318</v>
      </c>
      <c r="G606" s="37" t="s">
        <v>553</v>
      </c>
      <c r="H606" s="36" t="s">
        <v>554</v>
      </c>
      <c r="I606" s="36" t="s">
        <v>555</v>
      </c>
      <c r="J606" s="37" t="str">
        <f>Table1[[#This Row],[street]]&amp;" "&amp;Table1[[#This Row],[City]]&amp;" "&amp;Table1[[#This Row],[state]]&amp;","&amp;Table1[[#This Row],[zip]]</f>
        <v>3805 Emanuel Cleaver II BLVD Kansas City MO,64128</v>
      </c>
    </row>
    <row r="607" spans="1:10" ht="71.25" x14ac:dyDescent="0.25">
      <c r="A607" s="37" t="s">
        <v>4319</v>
      </c>
      <c r="B607" s="38" t="s">
        <v>4320</v>
      </c>
      <c r="C607" s="37" t="s">
        <v>4321</v>
      </c>
      <c r="D607" s="37" t="s">
        <v>4322</v>
      </c>
      <c r="E607" s="37" t="s">
        <v>4323</v>
      </c>
      <c r="F607" s="37" t="s">
        <v>4324</v>
      </c>
      <c r="G607" s="37" t="s">
        <v>274</v>
      </c>
      <c r="H607" s="36" t="s">
        <v>275</v>
      </c>
      <c r="I607" s="36" t="s">
        <v>4325</v>
      </c>
      <c r="J607" s="37" t="str">
        <f>Table1[[#This Row],[street]]&amp;" "&amp;Table1[[#This Row],[City]]&amp;" "&amp;Table1[[#This Row],[state]]&amp;","&amp;Table1[[#This Row],[zip]]</f>
        <v>126 N. Addison Ave Elmhurst IL,60126</v>
      </c>
    </row>
    <row r="608" spans="1:10" ht="71.25" x14ac:dyDescent="0.25">
      <c r="A608" s="37" t="s">
        <v>4326</v>
      </c>
      <c r="B608" s="38" t="s">
        <v>4327</v>
      </c>
      <c r="C608" s="37" t="s">
        <v>4328</v>
      </c>
      <c r="D608" s="37" t="s">
        <v>4329</v>
      </c>
      <c r="E608" s="37" t="s">
        <v>4330</v>
      </c>
      <c r="F608" s="37" t="s">
        <v>4331</v>
      </c>
      <c r="G608" s="37" t="s">
        <v>3302</v>
      </c>
      <c r="H608" s="36" t="s">
        <v>3303</v>
      </c>
      <c r="I608" s="36" t="s">
        <v>4332</v>
      </c>
      <c r="J608" s="37" t="str">
        <f>Table1[[#This Row],[street]]&amp;" "&amp;Table1[[#This Row],[City]]&amp;" "&amp;Table1[[#This Row],[state]]&amp;","&amp;Table1[[#This Row],[zip]]</f>
        <v>125 Okota Road Isolo, Lagos LA,102214</v>
      </c>
    </row>
    <row r="609" spans="1:10" ht="85.5" x14ac:dyDescent="0.25">
      <c r="A609" s="37" t="s">
        <v>4333</v>
      </c>
      <c r="B609" s="38" t="s">
        <v>4334</v>
      </c>
      <c r="C609" s="37" t="s">
        <v>4335</v>
      </c>
      <c r="D609" s="37" t="s">
        <v>4336</v>
      </c>
      <c r="E609" s="37" t="s">
        <v>4337</v>
      </c>
      <c r="F609" s="37" t="s">
        <v>4338</v>
      </c>
      <c r="G609" s="37" t="s">
        <v>4339</v>
      </c>
      <c r="H609" s="36" t="s">
        <v>4340</v>
      </c>
      <c r="I609" s="36" t="s">
        <v>4341</v>
      </c>
      <c r="J609" s="37" t="str">
        <f>Table1[[#This Row],[street]]&amp;" "&amp;Table1[[#This Row],[City]]&amp;" "&amp;Table1[[#This Row],[state]]&amp;","&amp;Table1[[#This Row],[zip]]</f>
        <v>Room 4B01, 4F Tongde Footwear Base G Building Guangzhou GU,510407</v>
      </c>
    </row>
    <row r="610" spans="1:10" ht="57" x14ac:dyDescent="0.25">
      <c r="A610" s="37" t="s">
        <v>4342</v>
      </c>
      <c r="B610" s="38" t="s">
        <v>4343</v>
      </c>
      <c r="C610" s="37" t="s">
        <v>4344</v>
      </c>
      <c r="D610" s="37" t="s">
        <v>4345</v>
      </c>
      <c r="E610" s="37" t="s">
        <v>4346</v>
      </c>
      <c r="F610" s="37" t="s">
        <v>4347</v>
      </c>
      <c r="G610" s="37" t="s">
        <v>316</v>
      </c>
      <c r="H610" s="36" t="s">
        <v>317</v>
      </c>
      <c r="I610" s="36" t="s">
        <v>2709</v>
      </c>
      <c r="J610" s="37" t="str">
        <f>Table1[[#This Row],[street]]&amp;" "&amp;Table1[[#This Row],[City]]&amp;" "&amp;Table1[[#This Row],[state]]&amp;","&amp;Table1[[#This Row],[zip]]</f>
        <v>5312 Steves Cheese Rd Denmark WI,54208</v>
      </c>
    </row>
    <row r="611" spans="1:10" ht="99.75" x14ac:dyDescent="0.25">
      <c r="A611" s="37" t="s">
        <v>4348</v>
      </c>
      <c r="B611" s="38" t="s">
        <v>4349</v>
      </c>
      <c r="C611" s="37" t="s">
        <v>4350</v>
      </c>
      <c r="D611" s="37" t="s">
        <v>4351</v>
      </c>
      <c r="E611" s="37" t="s">
        <v>4352</v>
      </c>
      <c r="F611" s="37" t="s">
        <v>4353</v>
      </c>
      <c r="G611" s="37" t="s">
        <v>4354</v>
      </c>
      <c r="H611" s="36" t="s">
        <v>4355</v>
      </c>
      <c r="I611" s="36" t="s">
        <v>4356</v>
      </c>
      <c r="J611" s="37" t="str">
        <f>Table1[[#This Row],[street]]&amp;" "&amp;Table1[[#This Row],[City]]&amp;" "&amp;Table1[[#This Row],[state]]&amp;","&amp;Table1[[#This Row],[zip]]</f>
        <v>4700 Rue Armand - Frappier Saint-Hubert QC,J3Z1G5</v>
      </c>
    </row>
    <row r="612" spans="1:10" ht="99.75" x14ac:dyDescent="0.25">
      <c r="A612" s="37" t="s">
        <v>4357</v>
      </c>
      <c r="B612" s="38" t="s">
        <v>4358</v>
      </c>
      <c r="C612" s="37" t="s">
        <v>4359</v>
      </c>
      <c r="D612" s="37" t="s">
        <v>4360</v>
      </c>
      <c r="E612" s="37" t="s">
        <v>4361</v>
      </c>
      <c r="F612" s="37" t="s">
        <v>4362</v>
      </c>
      <c r="G612" s="37" t="s">
        <v>4363</v>
      </c>
      <c r="H612" s="36" t="s">
        <v>4364</v>
      </c>
      <c r="I612" s="36" t="s">
        <v>4365</v>
      </c>
      <c r="J612" s="37" t="str">
        <f>Table1[[#This Row],[street]]&amp;" "&amp;Table1[[#This Row],[City]]&amp;" "&amp;Table1[[#This Row],[state]]&amp;","&amp;Table1[[#This Row],[zip]]</f>
        <v>Technopole du Madrillet Saint Etienne du Rouvray RO,76801</v>
      </c>
    </row>
    <row r="613" spans="1:10" ht="99.75" x14ac:dyDescent="0.25">
      <c r="A613" s="37" t="s">
        <v>4366</v>
      </c>
      <c r="B613" s="38" t="s">
        <v>4367</v>
      </c>
      <c r="C613" s="37" t="s">
        <v>4368</v>
      </c>
      <c r="D613" s="37" t="s">
        <v>4369</v>
      </c>
      <c r="E613" s="37" t="s">
        <v>4370</v>
      </c>
      <c r="F613" s="37" t="s">
        <v>4371</v>
      </c>
      <c r="G613" s="37" t="s">
        <v>488</v>
      </c>
      <c r="H613" s="36" t="s">
        <v>489</v>
      </c>
      <c r="I613" s="36" t="s">
        <v>4372</v>
      </c>
      <c r="J613" s="37" t="str">
        <f>Table1[[#This Row],[street]]&amp;" "&amp;Table1[[#This Row],[City]]&amp;" "&amp;Table1[[#This Row],[state]]&amp;","&amp;Table1[[#This Row],[zip]]</f>
        <v>6740 Campobello Road Mississauga ON,L5N 2L8</v>
      </c>
    </row>
    <row r="614" spans="1:10" ht="85.5" x14ac:dyDescent="0.25">
      <c r="A614" s="37" t="s">
        <v>4373</v>
      </c>
      <c r="B614" s="38" t="s">
        <v>4374</v>
      </c>
      <c r="C614" s="37" t="s">
        <v>4375</v>
      </c>
      <c r="D614" s="37" t="s">
        <v>4376</v>
      </c>
      <c r="E614" s="37" t="s">
        <v>4377</v>
      </c>
      <c r="F614" s="37" t="s">
        <v>4378</v>
      </c>
      <c r="G614" s="37" t="s">
        <v>553</v>
      </c>
      <c r="H614" s="36" t="s">
        <v>554</v>
      </c>
      <c r="I614" s="36" t="s">
        <v>3316</v>
      </c>
      <c r="J614" s="37" t="str">
        <f>Table1[[#This Row],[street]]&amp;" "&amp;Table1[[#This Row],[City]]&amp;" "&amp;Table1[[#This Row],[state]]&amp;","&amp;Table1[[#This Row],[zip]]</f>
        <v>2835 N Oak Grove Ave Springfield MO,65803</v>
      </c>
    </row>
    <row r="615" spans="1:10" ht="57" x14ac:dyDescent="0.25">
      <c r="A615" s="37" t="s">
        <v>4379</v>
      </c>
      <c r="B615" s="38" t="s">
        <v>4380</v>
      </c>
      <c r="C615" s="37" t="s">
        <v>4381</v>
      </c>
      <c r="D615" s="37" t="s">
        <v>4382</v>
      </c>
      <c r="E615" s="37" t="s">
        <v>4383</v>
      </c>
      <c r="F615" s="37" t="s">
        <v>4384</v>
      </c>
      <c r="G615" s="37" t="s">
        <v>4385</v>
      </c>
      <c r="H615" s="36" t="s">
        <v>4385</v>
      </c>
      <c r="I615" s="36" t="s">
        <v>4386</v>
      </c>
      <c r="J615" s="37" t="str">
        <f>Table1[[#This Row],[street]]&amp;" "&amp;Table1[[#This Row],[City]]&amp;" "&amp;Table1[[#This Row],[state]]&amp;","&amp;Table1[[#This Row],[zip]]</f>
        <v>145 Anam-ro Seong Buk Gu SE,02841</v>
      </c>
    </row>
    <row r="616" spans="1:10" ht="114" x14ac:dyDescent="0.25">
      <c r="A616" s="37" t="s">
        <v>4387</v>
      </c>
      <c r="B616" s="38" t="s">
        <v>4388</v>
      </c>
      <c r="C616" s="37" t="s">
        <v>4389</v>
      </c>
      <c r="D616" s="37" t="s">
        <v>4390</v>
      </c>
      <c r="E616" s="37" t="s">
        <v>4391</v>
      </c>
      <c r="F616" s="37" t="s">
        <v>4392</v>
      </c>
      <c r="G616" s="37" t="s">
        <v>764</v>
      </c>
      <c r="H616" s="36" t="s">
        <v>765</v>
      </c>
      <c r="I616" s="36" t="s">
        <v>766</v>
      </c>
      <c r="J616" s="37" t="str">
        <f>Table1[[#This Row],[street]]&amp;" "&amp;Table1[[#This Row],[City]]&amp;" "&amp;Table1[[#This Row],[state]]&amp;","&amp;Table1[[#This Row],[zip]]</f>
        <v>200 E Railway Ave Milkbank SD,57252</v>
      </c>
    </row>
    <row r="617" spans="1:10" ht="114" x14ac:dyDescent="0.25">
      <c r="A617" s="37" t="s">
        <v>4393</v>
      </c>
      <c r="B617" s="38" t="s">
        <v>4394</v>
      </c>
      <c r="C617" s="37" t="s">
        <v>4395</v>
      </c>
      <c r="D617" s="37" t="s">
        <v>4396</v>
      </c>
      <c r="E617" s="37" t="s">
        <v>4397</v>
      </c>
      <c r="F617" s="37" t="s">
        <v>1962</v>
      </c>
      <c r="G617" s="37" t="s">
        <v>1963</v>
      </c>
      <c r="H617" s="36" t="s">
        <v>1964</v>
      </c>
      <c r="I617" s="36" t="s">
        <v>4398</v>
      </c>
      <c r="J617" s="37" t="str">
        <f>Table1[[#This Row],[street]]&amp;" "&amp;Table1[[#This Row],[City]]&amp;" "&amp;Table1[[#This Row],[state]]&amp;","&amp;Table1[[#This Row],[zip]]</f>
        <v>19 MARTIN LUTHER KING DR SW ATLANTA GA,30334</v>
      </c>
    </row>
    <row r="618" spans="1:10" ht="99.75" x14ac:dyDescent="0.25">
      <c r="A618" s="37" t="s">
        <v>4399</v>
      </c>
      <c r="B618" s="38" t="s">
        <v>4400</v>
      </c>
      <c r="C618" s="37" t="s">
        <v>4401</v>
      </c>
      <c r="D618" s="37" t="s">
        <v>4402</v>
      </c>
      <c r="E618" s="37" t="s">
        <v>4403</v>
      </c>
      <c r="F618" s="37" t="s">
        <v>4404</v>
      </c>
      <c r="G618" s="37" t="s">
        <v>4405</v>
      </c>
      <c r="H618" s="36" t="s">
        <v>4405</v>
      </c>
      <c r="I618" s="36" t="s">
        <v>4406</v>
      </c>
      <c r="J618" s="37" t="str">
        <f>Table1[[#This Row],[street]]&amp;" "&amp;Table1[[#This Row],[City]]&amp;" "&amp;Table1[[#This Row],[state]]&amp;","&amp;Table1[[#This Row],[zip]]</f>
        <v>Brusselsesteenweg 370 Melle, Flanders FD,9090</v>
      </c>
    </row>
    <row r="619" spans="1:10" ht="42.75" x14ac:dyDescent="0.25">
      <c r="A619" s="37" t="s">
        <v>4407</v>
      </c>
      <c r="B619" s="38" t="s">
        <v>4408</v>
      </c>
      <c r="C619" s="37" t="s">
        <v>4409</v>
      </c>
      <c r="D619" s="37" t="s">
        <v>4410</v>
      </c>
      <c r="E619" s="37" t="s">
        <v>4411</v>
      </c>
      <c r="F619" s="37" t="s">
        <v>3993</v>
      </c>
      <c r="G619" s="37" t="s">
        <v>640</v>
      </c>
      <c r="H619" s="36" t="s">
        <v>641</v>
      </c>
      <c r="I619" s="36" t="s">
        <v>4412</v>
      </c>
      <c r="J619" s="37" t="str">
        <f>Table1[[#This Row],[street]]&amp;" "&amp;Table1[[#This Row],[City]]&amp;" "&amp;Table1[[#This Row],[state]]&amp;","&amp;Table1[[#This Row],[zip]]</f>
        <v>2015 Fyffe Road Columbus OH,43210</v>
      </c>
    </row>
    <row r="620" spans="1:10" ht="57" x14ac:dyDescent="0.25">
      <c r="A620" s="37" t="s">
        <v>4413</v>
      </c>
      <c r="B620" s="38" t="s">
        <v>4414</v>
      </c>
      <c r="C620" s="37" t="s">
        <v>1168</v>
      </c>
      <c r="D620" s="37" t="s">
        <v>4415</v>
      </c>
      <c r="E620" s="37" t="s">
        <v>4416</v>
      </c>
      <c r="F620" s="37" t="s">
        <v>4417</v>
      </c>
      <c r="G620" s="37" t="s">
        <v>291</v>
      </c>
      <c r="H620" s="36" t="s">
        <v>292</v>
      </c>
      <c r="I620" s="36" t="s">
        <v>2525</v>
      </c>
      <c r="J620" s="37" t="str">
        <f>Table1[[#This Row],[street]]&amp;" "&amp;Table1[[#This Row],[City]]&amp;" "&amp;Table1[[#This Row],[state]]&amp;","&amp;Table1[[#This Row],[zip]]</f>
        <v>2008 S. Hardy Dr. Tempe AZ,85282</v>
      </c>
    </row>
    <row r="621" spans="1:10" ht="42.75" x14ac:dyDescent="0.25">
      <c r="A621" s="37" t="s">
        <v>4418</v>
      </c>
      <c r="B621" s="38" t="s">
        <v>4419</v>
      </c>
      <c r="C621" s="37" t="s">
        <v>4420</v>
      </c>
      <c r="D621" s="37" t="s">
        <v>4421</v>
      </c>
      <c r="E621" s="37" t="s">
        <v>4422</v>
      </c>
      <c r="F621" s="37" t="s">
        <v>4423</v>
      </c>
      <c r="G621" s="37" t="s">
        <v>544</v>
      </c>
      <c r="H621" s="36" t="s">
        <v>545</v>
      </c>
      <c r="I621" s="36" t="s">
        <v>4424</v>
      </c>
      <c r="J621" s="37" t="str">
        <f>Table1[[#This Row],[street]]&amp;" "&amp;Table1[[#This Row],[City]]&amp;" "&amp;Table1[[#This Row],[state]]&amp;","&amp;Table1[[#This Row],[zip]]</f>
        <v>970 Spruce Street Lawrenceville NJ,08648</v>
      </c>
    </row>
    <row r="622" spans="1:10" ht="57" x14ac:dyDescent="0.25">
      <c r="A622" s="37" t="s">
        <v>4425</v>
      </c>
      <c r="B622" s="38" t="s">
        <v>4426</v>
      </c>
      <c r="C622" s="37" t="s">
        <v>4427</v>
      </c>
      <c r="D622" s="37" t="s">
        <v>4428</v>
      </c>
      <c r="E622" s="37" t="s">
        <v>4429</v>
      </c>
      <c r="F622" s="37" t="s">
        <v>4430</v>
      </c>
      <c r="G622" s="37" t="s">
        <v>4431</v>
      </c>
      <c r="H622" s="36" t="s">
        <v>4432</v>
      </c>
      <c r="I622" s="36" t="s">
        <v>4433</v>
      </c>
      <c r="J622" s="37" t="str">
        <f>Table1[[#This Row],[street]]&amp;" "&amp;Table1[[#This Row],[City]]&amp;" "&amp;Table1[[#This Row],[state]]&amp;","&amp;Table1[[#This Row],[zip]]</f>
        <v>16, Jalan Tukas, Taman Soga Batu Pahat JO,83000</v>
      </c>
    </row>
    <row r="623" spans="1:10" ht="42.75" x14ac:dyDescent="0.25">
      <c r="A623" s="37" t="s">
        <v>4434</v>
      </c>
      <c r="B623" s="38" t="s">
        <v>4435</v>
      </c>
      <c r="C623" s="37" t="s">
        <v>4436</v>
      </c>
      <c r="D623" s="37" t="s">
        <v>4437</v>
      </c>
      <c r="E623" s="37" t="s">
        <v>4438</v>
      </c>
      <c r="F623" s="37" t="s">
        <v>4439</v>
      </c>
      <c r="G623" s="37" t="s">
        <v>316</v>
      </c>
      <c r="H623" s="36" t="s">
        <v>317</v>
      </c>
      <c r="I623" s="36" t="s">
        <v>4440</v>
      </c>
      <c r="J623" s="37" t="str">
        <f>Table1[[#This Row],[street]]&amp;" "&amp;Table1[[#This Row],[City]]&amp;" "&amp;Table1[[#This Row],[state]]&amp;","&amp;Table1[[#This Row],[zip]]</f>
        <v>227 East Spring Street Loyal WI,54446</v>
      </c>
    </row>
    <row r="624" spans="1:10" ht="57" x14ac:dyDescent="0.25">
      <c r="A624" s="37" t="s">
        <v>4441</v>
      </c>
      <c r="B624" s="38" t="s">
        <v>4442</v>
      </c>
      <c r="C624" s="37" t="s">
        <v>4443</v>
      </c>
      <c r="D624" s="37" t="s">
        <v>4444</v>
      </c>
      <c r="E624" s="37" t="s">
        <v>4445</v>
      </c>
      <c r="F624" s="37" t="s">
        <v>4446</v>
      </c>
      <c r="G624" s="37" t="s">
        <v>4447</v>
      </c>
      <c r="H624" s="36" t="s">
        <v>4447</v>
      </c>
      <c r="I624" s="36" t="s">
        <v>4448</v>
      </c>
      <c r="J624" s="37" t="str">
        <f>Table1[[#This Row],[street]]&amp;" "&amp;Table1[[#This Row],[City]]&amp;" "&amp;Table1[[#This Row],[state]]&amp;","&amp;Table1[[#This Row],[zip]]</f>
        <v>565, PERFECT PLACE RAMKHAMHAENG LAT KRABANG, BANGKOK BK,10520</v>
      </c>
    </row>
    <row r="625" spans="1:10" ht="57" x14ac:dyDescent="0.25">
      <c r="A625" s="37" t="s">
        <v>4449</v>
      </c>
      <c r="B625" s="38" t="s">
        <v>4450</v>
      </c>
      <c r="C625" s="37" t="s">
        <v>4451</v>
      </c>
      <c r="D625" s="37" t="s">
        <v>4452</v>
      </c>
      <c r="E625" s="37" t="s">
        <v>4453</v>
      </c>
      <c r="F625" s="37" t="s">
        <v>4454</v>
      </c>
      <c r="G625" s="37" t="s">
        <v>248</v>
      </c>
      <c r="H625" s="36" t="s">
        <v>249</v>
      </c>
      <c r="I625" s="36" t="s">
        <v>4455</v>
      </c>
      <c r="J625" s="37" t="str">
        <f>Table1[[#This Row],[street]]&amp;" "&amp;Table1[[#This Row],[City]]&amp;" "&amp;Table1[[#This Row],[state]]&amp;","&amp;Table1[[#This Row],[zip]]</f>
        <v>217 South Washington St.. Titusville PA,16354</v>
      </c>
    </row>
    <row r="626" spans="1:10" ht="57" x14ac:dyDescent="0.25">
      <c r="A626" s="37" t="s">
        <v>4456</v>
      </c>
      <c r="B626" s="38" t="s">
        <v>4457</v>
      </c>
      <c r="C626" s="37" t="s">
        <v>4458</v>
      </c>
      <c r="D626" s="37"/>
      <c r="E626" s="37" t="s">
        <v>4459</v>
      </c>
      <c r="F626" s="37" t="s">
        <v>4460</v>
      </c>
      <c r="G626" s="37" t="s">
        <v>1007</v>
      </c>
      <c r="H626" s="36" t="s">
        <v>1008</v>
      </c>
      <c r="I626" s="36" t="s">
        <v>4461</v>
      </c>
      <c r="J626" s="37" t="str">
        <f>Table1[[#This Row],[street]]&amp;" "&amp;Table1[[#This Row],[City]]&amp;" "&amp;Table1[[#This Row],[state]]&amp;","&amp;Table1[[#This Row],[zip]]</f>
        <v>Ave. San Luis Carr. 129 Arecibo PR,00612-3666</v>
      </c>
    </row>
    <row r="627" spans="1:10" ht="42.75" x14ac:dyDescent="0.25">
      <c r="A627" s="37" t="s">
        <v>4462</v>
      </c>
      <c r="B627" s="38" t="s">
        <v>4463</v>
      </c>
      <c r="C627" s="37" t="s">
        <v>4464</v>
      </c>
      <c r="D627" s="37" t="s">
        <v>4465</v>
      </c>
      <c r="E627" s="37" t="s">
        <v>4466</v>
      </c>
      <c r="F627" s="37" t="s">
        <v>4467</v>
      </c>
      <c r="G627" s="37" t="s">
        <v>266</v>
      </c>
      <c r="H627" s="36" t="s">
        <v>9</v>
      </c>
      <c r="I627" s="36" t="s">
        <v>4468</v>
      </c>
      <c r="J627" s="37" t="str">
        <f>Table1[[#This Row],[street]]&amp;" "&amp;Table1[[#This Row],[City]]&amp;" "&amp;Table1[[#This Row],[state]]&amp;","&amp;Table1[[#This Row],[zip]]</f>
        <v>11000 Hwy 87 N Milton FL,32570</v>
      </c>
    </row>
    <row r="628" spans="1:10" ht="42.75" x14ac:dyDescent="0.25">
      <c r="A628" s="37" t="s">
        <v>4469</v>
      </c>
      <c r="B628" s="38" t="s">
        <v>4470</v>
      </c>
      <c r="C628" s="37" t="s">
        <v>4471</v>
      </c>
      <c r="D628" s="37" t="s">
        <v>4472</v>
      </c>
      <c r="E628" s="37" t="s">
        <v>4473</v>
      </c>
      <c r="F628" s="37" t="s">
        <v>4214</v>
      </c>
      <c r="G628" s="37" t="s">
        <v>3302</v>
      </c>
      <c r="H628" s="36" t="s">
        <v>3303</v>
      </c>
      <c r="I628" s="36" t="s">
        <v>4474</v>
      </c>
      <c r="J628" s="37" t="str">
        <f>Table1[[#This Row],[street]]&amp;" "&amp;Table1[[#This Row],[City]]&amp;" "&amp;Table1[[#This Row],[state]]&amp;","&amp;Table1[[#This Row],[zip]]</f>
        <v>1308 BERTRAND DRIVE LAFAYETTE LA,70506</v>
      </c>
    </row>
    <row r="629" spans="1:10" ht="28.5" x14ac:dyDescent="0.25">
      <c r="A629" s="37" t="s">
        <v>4475</v>
      </c>
      <c r="B629" s="38" t="s">
        <v>4476</v>
      </c>
      <c r="C629" s="37" t="s">
        <v>4477</v>
      </c>
      <c r="D629" s="37" t="s">
        <v>4478</v>
      </c>
      <c r="E629" s="37" t="s">
        <v>4479</v>
      </c>
      <c r="F629" s="37" t="s">
        <v>4480</v>
      </c>
      <c r="G629" s="37" t="s">
        <v>4481</v>
      </c>
      <c r="H629" s="36" t="s">
        <v>4482</v>
      </c>
      <c r="I629" s="36" t="s">
        <v>4483</v>
      </c>
      <c r="J629" s="37" t="str">
        <f>Table1[[#This Row],[street]]&amp;" "&amp;Table1[[#This Row],[City]]&amp;" "&amp;Table1[[#This Row],[state]]&amp;","&amp;Table1[[#This Row],[zip]]</f>
        <v>Polska 15 Gdynia GD,81-339</v>
      </c>
    </row>
    <row r="630" spans="1:10" ht="42.75" x14ac:dyDescent="0.25">
      <c r="A630" s="37" t="s">
        <v>4484</v>
      </c>
      <c r="B630" s="38" t="s">
        <v>4485</v>
      </c>
      <c r="C630" s="37" t="s">
        <v>4486</v>
      </c>
      <c r="D630" s="37" t="s">
        <v>4487</v>
      </c>
      <c r="E630" s="37" t="s">
        <v>4485</v>
      </c>
      <c r="F630" s="37" t="s">
        <v>4488</v>
      </c>
      <c r="G630" s="37"/>
      <c r="H630" s="36"/>
      <c r="I630" s="36" t="s">
        <v>4489</v>
      </c>
      <c r="J630" s="37" t="str">
        <f>Table1[[#This Row],[street]]&amp;" "&amp;Table1[[#This Row],[City]]&amp;" "&amp;Table1[[#This Row],[state]]&amp;","&amp;Table1[[#This Row],[zip]]</f>
        <v>Hochdorf Swiss Nutrition AG Hochdorf ,6281</v>
      </c>
    </row>
    <row r="631" spans="1:10" ht="57" x14ac:dyDescent="0.25">
      <c r="A631" s="37" t="s">
        <v>4490</v>
      </c>
      <c r="B631" s="38" t="s">
        <v>4491</v>
      </c>
      <c r="C631" s="37" t="s">
        <v>4492</v>
      </c>
      <c r="D631" s="37" t="s">
        <v>4493</v>
      </c>
      <c r="E631" s="37" t="s">
        <v>4494</v>
      </c>
      <c r="F631" s="37" t="s">
        <v>4495</v>
      </c>
      <c r="G631" s="37" t="s">
        <v>214</v>
      </c>
      <c r="H631" s="36" t="s">
        <v>215</v>
      </c>
      <c r="I631" s="36" t="s">
        <v>743</v>
      </c>
      <c r="J631" s="37" t="str">
        <f>Table1[[#This Row],[street]]&amp;" "&amp;Table1[[#This Row],[City]]&amp;" "&amp;Table1[[#This Row],[state]]&amp;","&amp;Table1[[#This Row],[zip]]</f>
        <v>1703 S Buchanan St Jerome ID,83338</v>
      </c>
    </row>
    <row r="632" spans="1:10" ht="71.25" x14ac:dyDescent="0.25">
      <c r="A632" s="37" t="s">
        <v>4496</v>
      </c>
      <c r="B632" s="38" t="s">
        <v>4497</v>
      </c>
      <c r="C632" s="37" t="s">
        <v>4498</v>
      </c>
      <c r="D632" s="37" t="s">
        <v>4499</v>
      </c>
      <c r="E632" s="37" t="s">
        <v>4500</v>
      </c>
      <c r="F632" s="37" t="s">
        <v>4501</v>
      </c>
      <c r="G632" s="37" t="s">
        <v>4502</v>
      </c>
      <c r="H632" s="36" t="s">
        <v>4502</v>
      </c>
      <c r="I632" s="36" t="s">
        <v>4503</v>
      </c>
      <c r="J632" s="37" t="str">
        <f>Table1[[#This Row],[street]]&amp;" "&amp;Table1[[#This Row],[City]]&amp;" "&amp;Table1[[#This Row],[state]]&amp;","&amp;Table1[[#This Row],[zip]]</f>
        <v>Kibuz Tel Yosef Tel Yosef KB,1913200</v>
      </c>
    </row>
    <row r="633" spans="1:10" ht="57" x14ac:dyDescent="0.25">
      <c r="A633" s="37" t="s">
        <v>4504</v>
      </c>
      <c r="B633" s="38" t="s">
        <v>4505</v>
      </c>
      <c r="C633" s="37" t="s">
        <v>4506</v>
      </c>
      <c r="D633" s="37" t="s">
        <v>4507</v>
      </c>
      <c r="E633" s="37" t="s">
        <v>4508</v>
      </c>
      <c r="F633" s="37" t="s">
        <v>4509</v>
      </c>
      <c r="G633" s="37" t="s">
        <v>4510</v>
      </c>
      <c r="H633" s="36" t="s">
        <v>4510</v>
      </c>
      <c r="I633" s="36" t="s">
        <v>4511</v>
      </c>
      <c r="J633" s="37" t="str">
        <f>Table1[[#This Row],[street]]&amp;" "&amp;Table1[[#This Row],[City]]&amp;" "&amp;Table1[[#This Row],[state]]&amp;","&amp;Table1[[#This Row],[zip]]</f>
        <v>Rte de Moncor 6 Villars-sur-Glane FR,1752</v>
      </c>
    </row>
    <row r="634" spans="1:10" ht="71.25" x14ac:dyDescent="0.25">
      <c r="A634" s="37" t="s">
        <v>4512</v>
      </c>
      <c r="B634" s="38" t="s">
        <v>4513</v>
      </c>
      <c r="C634" s="37" t="s">
        <v>4514</v>
      </c>
      <c r="D634" s="37" t="s">
        <v>4515</v>
      </c>
      <c r="E634" s="37" t="s">
        <v>4516</v>
      </c>
      <c r="F634" s="37" t="s">
        <v>664</v>
      </c>
      <c r="G634" s="37" t="s">
        <v>618</v>
      </c>
      <c r="H634" s="36" t="s">
        <v>619</v>
      </c>
      <c r="I634" s="36" t="s">
        <v>665</v>
      </c>
      <c r="J634" s="37" t="str">
        <f>Table1[[#This Row],[street]]&amp;" "&amp;Table1[[#This Row],[City]]&amp;" "&amp;Table1[[#This Row],[state]]&amp;","&amp;Table1[[#This Row],[zip]]</f>
        <v>4815 Ellicott St. Road Batavia NY,14020</v>
      </c>
    </row>
    <row r="635" spans="1:10" ht="114" x14ac:dyDescent="0.25">
      <c r="A635" s="37" t="s">
        <v>4517</v>
      </c>
      <c r="B635" s="38" t="s">
        <v>4518</v>
      </c>
      <c r="C635" s="37" t="s">
        <v>4519</v>
      </c>
      <c r="D635" s="37" t="s">
        <v>4520</v>
      </c>
      <c r="E635" s="37" t="s">
        <v>4521</v>
      </c>
      <c r="F635" s="37" t="s">
        <v>4522</v>
      </c>
      <c r="G635" s="37" t="s">
        <v>727</v>
      </c>
      <c r="H635" s="36" t="s">
        <v>728</v>
      </c>
      <c r="I635" s="36" t="s">
        <v>4523</v>
      </c>
      <c r="J635" s="37" t="str">
        <f>Table1[[#This Row],[street]]&amp;" "&amp;Table1[[#This Row],[City]]&amp;" "&amp;Table1[[#This Row],[state]]&amp;","&amp;Table1[[#This Row],[zip]]</f>
        <v>311 N SHERIDAN REMUS MI,49340</v>
      </c>
    </row>
    <row r="636" spans="1:10" ht="71.25" x14ac:dyDescent="0.25">
      <c r="A636" s="37" t="s">
        <v>4524</v>
      </c>
      <c r="B636" s="38" t="s">
        <v>4525</v>
      </c>
      <c r="C636" s="37" t="s">
        <v>4526</v>
      </c>
      <c r="D636" s="37" t="s">
        <v>4527</v>
      </c>
      <c r="E636" s="37" t="s">
        <v>4528</v>
      </c>
      <c r="F636" s="37" t="s">
        <v>2940</v>
      </c>
      <c r="G636" s="37" t="s">
        <v>283</v>
      </c>
      <c r="H636" s="36" t="s">
        <v>131</v>
      </c>
      <c r="I636" s="36" t="s">
        <v>2941</v>
      </c>
      <c r="J636" s="37" t="str">
        <f>Table1[[#This Row],[street]]&amp;" "&amp;Table1[[#This Row],[City]]&amp;" "&amp;Table1[[#This Row],[state]]&amp;","&amp;Table1[[#This Row],[zip]]</f>
        <v>5262 Pirrone Ct Salida CA,95368</v>
      </c>
    </row>
    <row r="637" spans="1:10" ht="42.75" x14ac:dyDescent="0.25">
      <c r="A637" s="37" t="s">
        <v>4529</v>
      </c>
      <c r="B637" s="38" t="s">
        <v>4530</v>
      </c>
      <c r="C637" s="37" t="s">
        <v>4531</v>
      </c>
      <c r="D637" s="37" t="s">
        <v>4532</v>
      </c>
      <c r="E637" s="37" t="s">
        <v>4533</v>
      </c>
      <c r="F637" s="37" t="s">
        <v>4534</v>
      </c>
      <c r="G637" s="37" t="s">
        <v>316</v>
      </c>
      <c r="H637" s="36" t="s">
        <v>317</v>
      </c>
      <c r="I637" s="36" t="s">
        <v>4535</v>
      </c>
      <c r="J637" s="37" t="str">
        <f>Table1[[#This Row],[street]]&amp;" "&amp;Table1[[#This Row],[City]]&amp;" "&amp;Table1[[#This Row],[state]]&amp;","&amp;Table1[[#This Row],[zip]]</f>
        <v>S3797 County Rd G LaValle WI,53941</v>
      </c>
    </row>
    <row r="638" spans="1:10" ht="28.5" x14ac:dyDescent="0.25">
      <c r="A638" s="37" t="s">
        <v>4536</v>
      </c>
      <c r="B638" s="38" t="s">
        <v>4537</v>
      </c>
      <c r="C638" s="37" t="s">
        <v>4538</v>
      </c>
      <c r="D638" s="37" t="s">
        <v>4539</v>
      </c>
      <c r="E638" s="37" t="s">
        <v>4540</v>
      </c>
      <c r="F638" s="37" t="s">
        <v>4541</v>
      </c>
      <c r="G638" s="37" t="s">
        <v>214</v>
      </c>
      <c r="H638" s="36" t="s">
        <v>215</v>
      </c>
      <c r="I638" s="36" t="s">
        <v>3244</v>
      </c>
      <c r="J638" s="37" t="str">
        <f>Table1[[#This Row],[street]]&amp;" "&amp;Table1[[#This Row],[City]]&amp;" "&amp;Table1[[#This Row],[state]]&amp;","&amp;Table1[[#This Row],[zip]]</f>
        <v>1240 West 16th St Burley ID,83318</v>
      </c>
    </row>
    <row r="639" spans="1:10" ht="242.25" x14ac:dyDescent="0.25">
      <c r="A639" s="37" t="s">
        <v>4542</v>
      </c>
      <c r="B639" s="38" t="s">
        <v>4543</v>
      </c>
      <c r="C639" s="37" t="s">
        <v>4544</v>
      </c>
      <c r="D639" s="37" t="s">
        <v>4545</v>
      </c>
      <c r="E639" s="37" t="s">
        <v>4546</v>
      </c>
      <c r="F639" s="37" t="s">
        <v>4547</v>
      </c>
      <c r="G639" s="37" t="s">
        <v>3156</v>
      </c>
      <c r="H639" s="36" t="s">
        <v>3157</v>
      </c>
      <c r="I639" s="36" t="s">
        <v>4548</v>
      </c>
      <c r="J639" s="37" t="str">
        <f>Table1[[#This Row],[street]]&amp;" "&amp;Table1[[#This Row],[City]]&amp;" "&amp;Table1[[#This Row],[state]]&amp;","&amp;Table1[[#This Row],[zip]]</f>
        <v>480 Exchange Ave Conway AR,72032</v>
      </c>
    </row>
    <row r="640" spans="1:10" ht="71.25" x14ac:dyDescent="0.25">
      <c r="A640" s="37" t="s">
        <v>4549</v>
      </c>
      <c r="B640" s="38" t="s">
        <v>4550</v>
      </c>
      <c r="C640" s="37" t="s">
        <v>4551</v>
      </c>
      <c r="D640" s="37" t="s">
        <v>4552</v>
      </c>
      <c r="E640" s="37" t="s">
        <v>4553</v>
      </c>
      <c r="F640" s="37" t="s">
        <v>4554</v>
      </c>
      <c r="G640" s="37" t="s">
        <v>355</v>
      </c>
      <c r="H640" s="36" t="s">
        <v>356</v>
      </c>
      <c r="I640" s="36" t="s">
        <v>4555</v>
      </c>
      <c r="J640" s="37" t="str">
        <f>Table1[[#This Row],[street]]&amp;" "&amp;Table1[[#This Row],[City]]&amp;" "&amp;Table1[[#This Row],[state]]&amp;","&amp;Table1[[#This Row],[zip]]</f>
        <v>1830 W. 38th Ave Denver CO,80211</v>
      </c>
    </row>
    <row r="641" spans="1:10" ht="71.25" x14ac:dyDescent="0.25">
      <c r="A641" s="37" t="s">
        <v>4556</v>
      </c>
      <c r="B641" s="38" t="s">
        <v>4557</v>
      </c>
      <c r="C641" s="37" t="s">
        <v>4558</v>
      </c>
      <c r="D641" s="37" t="s">
        <v>4559</v>
      </c>
      <c r="E641" s="37" t="s">
        <v>4560</v>
      </c>
      <c r="F641" s="37" t="s">
        <v>4561</v>
      </c>
      <c r="G641" s="37" t="s">
        <v>4562</v>
      </c>
      <c r="H641" s="36" t="s">
        <v>4563</v>
      </c>
      <c r="I641" s="36" t="s">
        <v>4564</v>
      </c>
      <c r="J641" s="37" t="str">
        <f>Table1[[#This Row],[street]]&amp;" "&amp;Table1[[#This Row],[City]]&amp;" "&amp;Table1[[#This Row],[state]]&amp;","&amp;Table1[[#This Row],[zip]]</f>
        <v>HESSELINK VAN SUCHTELENWEG 4 Wageningen GL,6703 CT</v>
      </c>
    </row>
    <row r="642" spans="1:10" ht="71.25" x14ac:dyDescent="0.25">
      <c r="A642" s="37" t="s">
        <v>4565</v>
      </c>
      <c r="B642" s="38" t="s">
        <v>4566</v>
      </c>
      <c r="C642" s="37" t="s">
        <v>4567</v>
      </c>
      <c r="D642" s="37" t="s">
        <v>4568</v>
      </c>
      <c r="E642" s="37" t="s">
        <v>4569</v>
      </c>
      <c r="F642" s="37" t="s">
        <v>4570</v>
      </c>
      <c r="G642" s="37" t="s">
        <v>4571</v>
      </c>
      <c r="H642" s="36" t="s">
        <v>4571</v>
      </c>
      <c r="I642" s="36" t="s">
        <v>4572</v>
      </c>
      <c r="J642" s="37" t="str">
        <f>Table1[[#This Row],[street]]&amp;" "&amp;Table1[[#This Row],[City]]&amp;" "&amp;Table1[[#This Row],[state]]&amp;","&amp;Table1[[#This Row],[zip]]</f>
        <v>Star Trade Center Near Chamunda Circle Mumbai MU,400092</v>
      </c>
    </row>
    <row r="643" spans="1:10" ht="71.25" x14ac:dyDescent="0.25">
      <c r="A643" s="37" t="s">
        <v>4573</v>
      </c>
      <c r="B643" s="38" t="s">
        <v>4574</v>
      </c>
      <c r="C643" s="37" t="s">
        <v>4575</v>
      </c>
      <c r="D643" s="37" t="s">
        <v>4576</v>
      </c>
      <c r="E643" s="37" t="s">
        <v>4577</v>
      </c>
      <c r="F643" s="37" t="s">
        <v>4578</v>
      </c>
      <c r="G643" s="37" t="s">
        <v>461</v>
      </c>
      <c r="H643" s="36" t="s">
        <v>462</v>
      </c>
      <c r="I643" s="36" t="s">
        <v>4579</v>
      </c>
      <c r="J643" s="37" t="str">
        <f>Table1[[#This Row],[street]]&amp;" "&amp;Table1[[#This Row],[City]]&amp;" "&amp;Table1[[#This Row],[state]]&amp;","&amp;Table1[[#This Row],[zip]]</f>
        <v>20 Metalistiv Street Kyiv KY,03057</v>
      </c>
    </row>
    <row r="109089" ht="0" hidden="1" customHeight="1" x14ac:dyDescent="0.25"/>
    <row r="109090" ht="248.25" customHeight="1" x14ac:dyDescent="0.25"/>
  </sheetData>
  <pageMargins left="0.25" right="0.25" top="0.75" bottom="1" header="0.75" footer="1"/>
  <pageSetup orientation="portrait" horizontalDpi="300" verticalDpi="30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F91EB-D405-4D2D-9113-F7811F38E87F}">
  <dimension ref="A1:F33"/>
  <sheetViews>
    <sheetView workbookViewId="0">
      <selection activeCell="C30" sqref="C30"/>
    </sheetView>
  </sheetViews>
  <sheetFormatPr defaultRowHeight="15" x14ac:dyDescent="0.25"/>
  <cols>
    <col min="1" max="1" width="8.7109375" bestFit="1" customWidth="1"/>
    <col min="2" max="2" width="17.42578125" bestFit="1" customWidth="1"/>
    <col min="3" max="3" width="34.28515625" bestFit="1" customWidth="1"/>
    <col min="4" max="4" width="18.28515625" bestFit="1" customWidth="1"/>
    <col min="5" max="5" width="17.42578125" bestFit="1" customWidth="1"/>
    <col min="6" max="6" width="10.5703125" bestFit="1" customWidth="1"/>
  </cols>
  <sheetData>
    <row r="1" spans="1:6" x14ac:dyDescent="0.25">
      <c r="A1" t="s">
        <v>60</v>
      </c>
      <c r="B1" t="s">
        <v>61</v>
      </c>
      <c r="C1" t="s">
        <v>62</v>
      </c>
      <c r="D1" t="s">
        <v>63</v>
      </c>
      <c r="E1" t="s">
        <v>64</v>
      </c>
      <c r="F1" t="s">
        <v>65</v>
      </c>
    </row>
    <row r="2" spans="1:6" x14ac:dyDescent="0.25">
      <c r="A2" t="s">
        <v>88</v>
      </c>
      <c r="B2" t="str">
        <f>VLOOKUP(A2,Table2[#All],2,FALSE)</f>
        <v>SCC</v>
      </c>
      <c r="C2">
        <f>COUNTA('Ordering Form'!C$19:C$23)</f>
        <v>0</v>
      </c>
      <c r="D2">
        <f>SUM('Ordering Form'!$C$19:$C$23)</f>
        <v>0</v>
      </c>
      <c r="E2" s="1">
        <f>VLOOKUP(A2,Table2[#All],3,FALSE)</f>
        <v>62</v>
      </c>
      <c r="F2" s="1">
        <f>E2*D2</f>
        <v>0</v>
      </c>
    </row>
    <row r="3" spans="1:6" x14ac:dyDescent="0.25">
      <c r="A3" t="s">
        <v>92</v>
      </c>
      <c r="B3" t="str">
        <f>VLOOKUP(A3,Table2[#All],2,FALSE)</f>
        <v>Heavy Cream</v>
      </c>
      <c r="C3">
        <f>COUNTA('Ordering Form'!F$19:F$23)</f>
        <v>0</v>
      </c>
      <c r="D3">
        <f>SUM('Ordering Form'!$F$19:$F$23)</f>
        <v>0</v>
      </c>
      <c r="E3" s="1">
        <f>VLOOKUP(A3,Table2[#All],3,FALSE)</f>
        <v>313</v>
      </c>
      <c r="F3" s="1">
        <f t="shared" ref="F3:F29" si="0">E3*D3</f>
        <v>0</v>
      </c>
    </row>
    <row r="4" spans="1:6" x14ac:dyDescent="0.25">
      <c r="A4" t="s">
        <v>94</v>
      </c>
      <c r="B4" t="str">
        <f>VLOOKUP(A4,Table2[#All],2,FALSE)</f>
        <v>Past.Homo</v>
      </c>
      <c r="C4">
        <f>COUNTA('Ordering Form'!L$19:L$23)</f>
        <v>0</v>
      </c>
      <c r="D4">
        <f>SUM('Ordering Form'!$L$19:$L$23)</f>
        <v>0</v>
      </c>
      <c r="E4" s="1">
        <f>VLOOKUP(A4,Table2[#All],3,FALSE)</f>
        <v>262</v>
      </c>
      <c r="F4" s="1">
        <f t="shared" si="0"/>
        <v>0</v>
      </c>
    </row>
    <row r="5" spans="1:6" x14ac:dyDescent="0.25">
      <c r="A5" t="s">
        <v>96</v>
      </c>
      <c r="B5" t="str">
        <f>VLOOKUP(A5,Table2[#All],2,FALSE)</f>
        <v>Raw Milk</v>
      </c>
      <c r="C5">
        <f>COUNTA('Ordering Form'!O$19:O$23)</f>
        <v>0</v>
      </c>
      <c r="D5">
        <f>SUM('Ordering Form'!$O$19:$O$23)</f>
        <v>0</v>
      </c>
      <c r="E5" s="1">
        <f>VLOOKUP(A5,Table2[#All],3,FALSE)</f>
        <v>146</v>
      </c>
      <c r="F5" s="1">
        <f t="shared" si="0"/>
        <v>0</v>
      </c>
    </row>
    <row r="6" spans="1:6" x14ac:dyDescent="0.25">
      <c r="A6" t="s">
        <v>99</v>
      </c>
      <c r="B6" t="str">
        <f>VLOOKUP(A6,Table2[#All],2,FALSE)</f>
        <v>Raw Skim</v>
      </c>
      <c r="C6">
        <f>COUNTA('Ordering Form'!R$19:R$23)</f>
        <v>0</v>
      </c>
      <c r="D6">
        <f>SUM('Ordering Form'!$R$19:$R$23)</f>
        <v>0</v>
      </c>
      <c r="E6" s="1">
        <f>VLOOKUP(A6,Table2[#All],3,FALSE)</f>
        <v>23</v>
      </c>
      <c r="F6" s="1">
        <f t="shared" si="0"/>
        <v>0</v>
      </c>
    </row>
    <row r="7" spans="1:6" x14ac:dyDescent="0.25">
      <c r="A7" t="s">
        <v>102</v>
      </c>
      <c r="B7" t="str">
        <f>VLOOKUP(A7,Table2[#All],2,FALSE)</f>
        <v>Past.Homo Fort</v>
      </c>
      <c r="C7">
        <f>COUNTA('Ordering Form'!M$19:M$23)</f>
        <v>0</v>
      </c>
      <c r="D7">
        <f>SUM('Ordering Form'!$M$19:$M$23)</f>
        <v>0</v>
      </c>
      <c r="E7" s="1">
        <f>VLOOKUP(A7,Table2[#All],3,FALSE)</f>
        <v>95</v>
      </c>
      <c r="F7" s="1">
        <f t="shared" si="0"/>
        <v>0</v>
      </c>
    </row>
    <row r="8" spans="1:6" x14ac:dyDescent="0.25">
      <c r="A8" t="s">
        <v>105</v>
      </c>
      <c r="B8" t="str">
        <f>VLOOKUP(A8,Table2[#All],2,FALSE)</f>
        <v>Raw Whey</v>
      </c>
      <c r="C8">
        <f>COUNTA('Ordering Form'!U$19:U$23)</f>
        <v>0</v>
      </c>
      <c r="D8">
        <f>SUM('Ordering Form'!$U$19:$U$23)</f>
        <v>0</v>
      </c>
      <c r="E8" s="1">
        <f>VLOOKUP(A8,Table2[#All],3,FALSE)</f>
        <v>313</v>
      </c>
      <c r="F8" s="1">
        <f t="shared" si="0"/>
        <v>0</v>
      </c>
    </row>
    <row r="9" spans="1:6" x14ac:dyDescent="0.25">
      <c r="A9" t="s">
        <v>109</v>
      </c>
      <c r="B9" t="str">
        <f>VLOOKUP(A9,Table2[#All],2,FALSE)</f>
        <v>Raw LF NF</v>
      </c>
      <c r="C9">
        <f>COUNTA('Ordering Form'!S$19:S$23)</f>
        <v>0</v>
      </c>
      <c r="D9">
        <f>SUM('Ordering Form'!$S$19:$S$23)</f>
        <v>0</v>
      </c>
      <c r="E9" s="1">
        <f>VLOOKUP(A9,Table2[#All],3,FALSE)</f>
        <v>276</v>
      </c>
      <c r="F9" s="1">
        <f t="shared" si="0"/>
        <v>0</v>
      </c>
    </row>
    <row r="10" spans="1:6" x14ac:dyDescent="0.25">
      <c r="A10" t="s">
        <v>112</v>
      </c>
      <c r="B10" t="str">
        <f>VLOOKUP(A10,Table2[#All],2,FALSE)</f>
        <v>Raw LF Fort</v>
      </c>
      <c r="C10">
        <f>COUNTA('Ordering Form'!T$19:T$23)</f>
        <v>0</v>
      </c>
      <c r="D10">
        <f>SUM('Ordering Form'!$T$19:$T$23)</f>
        <v>0</v>
      </c>
      <c r="E10" s="1">
        <f>VLOOKUP(A10,Table2[#All],3,FALSE)</f>
        <v>103</v>
      </c>
      <c r="F10" s="1">
        <f t="shared" si="0"/>
        <v>0</v>
      </c>
    </row>
    <row r="11" spans="1:6" x14ac:dyDescent="0.25">
      <c r="A11" t="s">
        <v>115</v>
      </c>
      <c r="B11" t="str">
        <f>VLOOKUP(A11,Table2[#All],2,FALSE)</f>
        <v>LIT CRM</v>
      </c>
      <c r="C11">
        <f>COUNTA('Ordering Form'!J$19:J$23)</f>
        <v>0</v>
      </c>
      <c r="D11">
        <f>SUM('Ordering Form'!$J$19:$J$23)</f>
        <v>0</v>
      </c>
      <c r="E11" s="1">
        <f>VLOOKUP(A11,Table2[#All],3,FALSE)</f>
        <v>313</v>
      </c>
      <c r="F11" s="1">
        <f t="shared" si="0"/>
        <v>0</v>
      </c>
    </row>
    <row r="12" spans="1:6" x14ac:dyDescent="0.25">
      <c r="A12" t="s">
        <v>119</v>
      </c>
      <c r="B12" t="str">
        <f>VLOOKUP(A12,Table2[#All],2,FALSE)</f>
        <v>H&amp;H</v>
      </c>
      <c r="C12">
        <f>COUNTA('Ordering Form'!K$19:K$23)</f>
        <v>0</v>
      </c>
      <c r="D12">
        <f>SUM('Ordering Form'!$K$19:$K$23)</f>
        <v>0</v>
      </c>
      <c r="E12" s="1">
        <f>VLOOKUP(A12,Table2[#All],3,FALSE)</f>
        <v>306</v>
      </c>
      <c r="F12" s="1">
        <f t="shared" si="0"/>
        <v>0</v>
      </c>
    </row>
    <row r="13" spans="1:6" x14ac:dyDescent="0.25">
      <c r="A13" t="s">
        <v>122</v>
      </c>
      <c r="B13" t="str">
        <f>VLOOKUP(A13,Table2[#All],2,FALSE)</f>
        <v>Cond Skim</v>
      </c>
      <c r="C13">
        <f>COUNTA('Ordering Form'!N$19:N$23)</f>
        <v>0</v>
      </c>
      <c r="D13">
        <f>SUM('Ordering Form'!$N$19:$N$23)</f>
        <v>0</v>
      </c>
      <c r="E13" s="1">
        <f>VLOOKUP(A13,Table2[#All],3,FALSE)</f>
        <v>313</v>
      </c>
      <c r="F13" s="1">
        <f t="shared" si="0"/>
        <v>0</v>
      </c>
    </row>
    <row r="14" spans="1:6" x14ac:dyDescent="0.25">
      <c r="A14" t="s">
        <v>125</v>
      </c>
      <c r="B14" t="str">
        <f>VLOOKUP(A14,Table2[#All],2,FALSE)</f>
        <v>Raw Freeze Point</v>
      </c>
      <c r="C14">
        <f>COUNTA('Ordering Form'!V$19:V$23)</f>
        <v>0</v>
      </c>
      <c r="D14">
        <f>SUM('Ordering Form'!$V$19:$V$23)</f>
        <v>0</v>
      </c>
      <c r="E14" s="1">
        <f>VLOOKUP(A14,Table2[#All],3,FALSE)</f>
        <v>87</v>
      </c>
      <c r="F14" s="1">
        <f t="shared" si="0"/>
        <v>0</v>
      </c>
    </row>
    <row r="15" spans="1:6" x14ac:dyDescent="0.25">
      <c r="A15" t="s">
        <v>128</v>
      </c>
      <c r="B15" t="str">
        <f>VLOOKUP(A15,Table2[#All],2,FALSE)</f>
        <v>Urea</v>
      </c>
      <c r="C15">
        <f>COUNTA('Ordering Form'!AA$19:AA$23)</f>
        <v>0</v>
      </c>
      <c r="D15">
        <f>SUM('Ordering Form'!$AA$19:$AA$23)</f>
        <v>0</v>
      </c>
      <c r="E15" s="1">
        <f>VLOOKUP(A15,Table2[#All],3,FALSE)</f>
        <v>110</v>
      </c>
      <c r="F15" s="1">
        <f t="shared" si="0"/>
        <v>0</v>
      </c>
    </row>
    <row r="16" spans="1:6" x14ac:dyDescent="0.25">
      <c r="A16" t="s">
        <v>130</v>
      </c>
      <c r="B16" t="str">
        <f>VLOOKUP(A16,Table2[#All],2,FALSE)</f>
        <v>California</v>
      </c>
      <c r="C16">
        <f>COUNTA('Ordering Form'!W$19:W$23)</f>
        <v>0</v>
      </c>
      <c r="D16">
        <f>SUM('Ordering Form'!$W$19:$W$23)</f>
        <v>0</v>
      </c>
      <c r="E16" s="1">
        <f>VLOOKUP(A16,Table2[#All],3,FALSE)</f>
        <v>268</v>
      </c>
      <c r="F16" s="1">
        <f t="shared" si="0"/>
        <v>0</v>
      </c>
    </row>
    <row r="17" spans="1:6" x14ac:dyDescent="0.25">
      <c r="A17" t="s">
        <v>132</v>
      </c>
      <c r="B17" t="str">
        <f>VLOOKUP(A17,Table2[#All],2,FALSE)</f>
        <v>UF Skim</v>
      </c>
      <c r="C17">
        <f>COUNTA('Ordering Form'!AB$19:AB$23)</f>
        <v>0</v>
      </c>
      <c r="D17">
        <f>SUM('Ordering Form'!$AB$19:$AB$23)</f>
        <v>0</v>
      </c>
      <c r="E17" s="1">
        <f>VLOOKUP(A17,Table2[#All],3,FALSE)</f>
        <v>335</v>
      </c>
      <c r="F17" s="1">
        <f t="shared" si="0"/>
        <v>0</v>
      </c>
    </row>
    <row r="18" spans="1:6" x14ac:dyDescent="0.25">
      <c r="A18" t="s">
        <v>135</v>
      </c>
      <c r="B18" t="str">
        <f>VLOOKUP(A18,Table2[#All],2,FALSE)</f>
        <v>Cond Whole</v>
      </c>
      <c r="C18">
        <f>COUNTA('Ordering Form'!Y$19:Y$23)</f>
        <v>0</v>
      </c>
      <c r="D18">
        <f>SUM('Ordering Form'!$Y$19:$Y$23)</f>
        <v>0</v>
      </c>
      <c r="E18" s="1">
        <f>VLOOKUP(A18,Table2[#All],3,FALSE)</f>
        <v>313</v>
      </c>
      <c r="F18" s="1">
        <f t="shared" si="0"/>
        <v>0</v>
      </c>
    </row>
    <row r="19" spans="1:6" x14ac:dyDescent="0.25">
      <c r="A19" t="s">
        <v>137</v>
      </c>
      <c r="B19" t="str">
        <f>VLOOKUP(A19,Table2[#All],2,FALSE)</f>
        <v>Cond Buttermilk</v>
      </c>
      <c r="C19">
        <f>COUNTA('Ordering Form'!X$19:X$23)</f>
        <v>0</v>
      </c>
      <c r="D19">
        <f>SUM('Ordering Form'!$X$19:$X$23)</f>
        <v>0</v>
      </c>
      <c r="E19" s="1">
        <f>VLOOKUP(A19,Table2[#All],3,FALSE)</f>
        <v>313</v>
      </c>
      <c r="F19" s="1">
        <f t="shared" si="0"/>
        <v>0</v>
      </c>
    </row>
    <row r="20" spans="1:6" x14ac:dyDescent="0.25">
      <c r="A20" t="s">
        <v>139</v>
      </c>
      <c r="B20" t="str">
        <f>VLOOKUP(A20,Table2[#All],2,FALSE)</f>
        <v>A check</v>
      </c>
      <c r="C20">
        <f>COUNTA('Ordering Form'!P$19:P$23)</f>
        <v>0</v>
      </c>
      <c r="D20">
        <f>SUM('Ordering Form'!$P$19:$P$23)</f>
        <v>0</v>
      </c>
      <c r="E20" s="1">
        <f>VLOOKUP(A20,Table2[#All],3,FALSE)</f>
        <v>5</v>
      </c>
      <c r="F20" s="1">
        <f t="shared" si="0"/>
        <v>0</v>
      </c>
    </row>
    <row r="21" spans="1:6" x14ac:dyDescent="0.25">
      <c r="A21" t="s">
        <v>141</v>
      </c>
      <c r="B21" t="str">
        <f>VLOOKUP(A21,Table2[#All],2,FALSE)</f>
        <v>B check</v>
      </c>
      <c r="C21">
        <f>COUNTA('Ordering Form'!Q$19:Q$23)</f>
        <v>0</v>
      </c>
      <c r="D21">
        <f>SUM('Ordering Form'!$Q$19:$Q$23)</f>
        <v>0</v>
      </c>
      <c r="E21" s="1">
        <f>VLOOKUP(A21,Table2[#All],3,FALSE)</f>
        <v>5</v>
      </c>
      <c r="F21" s="1">
        <f t="shared" si="0"/>
        <v>0</v>
      </c>
    </row>
    <row r="22" spans="1:6" x14ac:dyDescent="0.25">
      <c r="A22" t="s">
        <v>143</v>
      </c>
      <c r="B22" t="str">
        <f>VLOOKUP(A22,Table2[#All],2,FALSE)</f>
        <v>L/M cells</v>
      </c>
      <c r="C22">
        <f>COUNTA('Ordering Form'!D$19:D$23)</f>
        <v>0</v>
      </c>
      <c r="D22">
        <f>SUM('Ordering Form'!$D$19:$D$23)</f>
        <v>0</v>
      </c>
      <c r="E22" s="1">
        <f>VLOOKUP(A22,Table2[#All],3,FALSE)</f>
        <v>5</v>
      </c>
      <c r="F22" s="1">
        <f t="shared" si="0"/>
        <v>0</v>
      </c>
    </row>
    <row r="23" spans="1:6" x14ac:dyDescent="0.25">
      <c r="A23" t="s">
        <v>145</v>
      </c>
      <c r="B23" t="str">
        <f>VLOOKUP(A23,Table2[#All],2,FALSE)</f>
        <v>M/H cells</v>
      </c>
      <c r="C23">
        <f>COUNTA('Ordering Form'!E$19:E$23)</f>
        <v>0</v>
      </c>
      <c r="D23">
        <f>SUM('Ordering Form'!$E$19:$E$23)</f>
        <v>0</v>
      </c>
      <c r="E23" s="1">
        <f>VLOOKUP(A23,Table2[#All],3,FALSE)</f>
        <v>5</v>
      </c>
      <c r="F23" s="1">
        <f t="shared" si="0"/>
        <v>0</v>
      </c>
    </row>
    <row r="24" spans="1:6" x14ac:dyDescent="0.25">
      <c r="A24" t="s">
        <v>147</v>
      </c>
      <c r="B24">
        <f>VLOOKUP(A24,Table2[#All],2,FALSE)</f>
        <v>0.32</v>
      </c>
      <c r="C24">
        <f>COUNTA('Ordering Form'!G$19:G$23)</f>
        <v>0</v>
      </c>
      <c r="D24">
        <f>SUM('Ordering Form'!$G$19:$G$23)</f>
        <v>0</v>
      </c>
      <c r="E24" s="1">
        <f>VLOOKUP(A24,Table2[#All],3,FALSE)</f>
        <v>7</v>
      </c>
      <c r="F24" s="1">
        <f t="shared" si="0"/>
        <v>0</v>
      </c>
    </row>
    <row r="25" spans="1:6" x14ac:dyDescent="0.25">
      <c r="A25" t="s">
        <v>148</v>
      </c>
      <c r="B25">
        <f>VLOOKUP(A25,Table2[#All],2,FALSE)</f>
        <v>0.36</v>
      </c>
      <c r="C25">
        <f>COUNTA('Ordering Form'!H$19:H$23)</f>
        <v>0</v>
      </c>
      <c r="D25">
        <f>SUM('Ordering Form'!$H$19:$H$23)</f>
        <v>0</v>
      </c>
      <c r="E25" s="1">
        <f>VLOOKUP(A25,Table2[#All],3,FALSE)</f>
        <v>7</v>
      </c>
      <c r="F25" s="1">
        <f t="shared" si="0"/>
        <v>0</v>
      </c>
    </row>
    <row r="26" spans="1:6" x14ac:dyDescent="0.25">
      <c r="A26" t="s">
        <v>149</v>
      </c>
      <c r="B26">
        <f>VLOOKUP(A26,Table2[#All],2,FALSE)</f>
        <v>0.4</v>
      </c>
      <c r="C26">
        <f>COUNTA('Ordering Form'!I$19:I$23)</f>
        <v>0</v>
      </c>
      <c r="D26">
        <f>SUM('Ordering Form'!$I$19:$I$23)</f>
        <v>0</v>
      </c>
      <c r="E26" s="1">
        <f>VLOOKUP(A26,Table2[#All],3,FALSE)</f>
        <v>7</v>
      </c>
      <c r="F26" s="1">
        <f t="shared" si="0"/>
        <v>0</v>
      </c>
    </row>
    <row r="27" spans="1:6" x14ac:dyDescent="0.25">
      <c r="A27" t="s">
        <v>150</v>
      </c>
      <c r="B27" t="str">
        <f>VLOOKUP(A27,Table2[#All],2,FALSE)</f>
        <v>Goat</v>
      </c>
      <c r="C27">
        <f>COUNTA('Ordering Form'!AC$19:AC$23)</f>
        <v>0</v>
      </c>
      <c r="D27">
        <f>SUM('Ordering Form'!$AC$19:$AC$23)</f>
        <v>0</v>
      </c>
      <c r="E27" s="1">
        <f>VLOOKUP(A27,Table2[#All],3,FALSE)</f>
        <v>509</v>
      </c>
      <c r="F27" s="1">
        <f t="shared" si="0"/>
        <v>0</v>
      </c>
    </row>
    <row r="28" spans="1:6" x14ac:dyDescent="0.25">
      <c r="A28" t="s">
        <v>152</v>
      </c>
      <c r="B28" t="str">
        <f>VLOOKUP(A28,Table2[#All],2,FALSE)</f>
        <v>WPC</v>
      </c>
      <c r="C28">
        <f>COUNTA('Ordering Form'!AD$19:AD$23)</f>
        <v>0</v>
      </c>
      <c r="D28">
        <f>SUM('Ordering Form'!$AD$19:$AD$23)</f>
        <v>0</v>
      </c>
      <c r="E28" s="1">
        <f>VLOOKUP(A28,Table2[#All],3,FALSE)</f>
        <v>479</v>
      </c>
      <c r="F28" s="1">
        <f t="shared" si="0"/>
        <v>0</v>
      </c>
    </row>
    <row r="29" spans="1:6" x14ac:dyDescent="0.25">
      <c r="A29" t="s">
        <v>4693</v>
      </c>
      <c r="B29" t="str">
        <f>VLOOKUP(A29,Table2[#All],2,FALSE)</f>
        <v>Fatty Acid Standard</v>
      </c>
      <c r="C29">
        <f>COUNTA('Ordering Form'!Z$19:Z$23)</f>
        <v>0</v>
      </c>
      <c r="D29">
        <f>SUM('Ordering Form'!$Z$19:$Z$23)</f>
        <v>0</v>
      </c>
      <c r="E29" s="1">
        <f>VLOOKUP(A29,Table2[#All],3,FALSE)</f>
        <v>250</v>
      </c>
      <c r="F29" s="1">
        <f t="shared" si="0"/>
        <v>0</v>
      </c>
    </row>
    <row r="30" spans="1:6" x14ac:dyDescent="0.25">
      <c r="A30" t="s">
        <v>154</v>
      </c>
      <c r="B30" t="str">
        <f>VLOOKUP(A30,Table2[#All],2,FALSE)</f>
        <v>Int Handling</v>
      </c>
      <c r="C30">
        <f>IF(OR('Ordering Form'!C6="US","USA","U.S.A"),0,SUM(Quote!D47:D51))</f>
        <v>0</v>
      </c>
      <c r="E30" s="1">
        <f>VLOOKUP(A30,Table2[#All],3,FALSE)</f>
        <v>43</v>
      </c>
      <c r="F30" s="1">
        <f>E30*C30</f>
        <v>0</v>
      </c>
    </row>
    <row r="31" spans="1:6" x14ac:dyDescent="0.25">
      <c r="A31" t="s">
        <v>156</v>
      </c>
      <c r="B31" t="str">
        <f>VLOOKUP(A31,Table2[#All],2,FALSE)</f>
        <v>Ground Return</v>
      </c>
      <c r="C31">
        <f>SUM(Quote!E47:E51)</f>
        <v>0</v>
      </c>
      <c r="E31" s="1">
        <f>VLOOKUP(A31,Table2[#All],3,FALSE)</f>
        <v>24</v>
      </c>
      <c r="F31" s="1">
        <f t="shared" ref="F31:F33" si="1">E31*C31</f>
        <v>0</v>
      </c>
    </row>
    <row r="32" spans="1:6" x14ac:dyDescent="0.25">
      <c r="A32" t="s">
        <v>157</v>
      </c>
      <c r="B32" t="str">
        <f>VLOOKUP(A32,Table2[#All],2,FALSE)</f>
        <v>Handling</v>
      </c>
      <c r="C32">
        <f>IF(OR('Ordering Form'!C6="US","USA","U.S.A"),SUM(Quote!D47:D51),0)</f>
        <v>0</v>
      </c>
      <c r="E32" s="1">
        <f>VLOOKUP(A32,Table2[#All],3,FALSE)</f>
        <v>19</v>
      </c>
      <c r="F32" s="1">
        <f t="shared" si="1"/>
        <v>0</v>
      </c>
    </row>
    <row r="33" spans="1:6" x14ac:dyDescent="0.25">
      <c r="A33" t="s">
        <v>158</v>
      </c>
      <c r="B33" t="str">
        <f>VLOOKUP(A33,Table2[#All],2,FALSE)</f>
        <v>*Freight per box</v>
      </c>
      <c r="C33">
        <f>SUM(Quote!E47:E51)</f>
        <v>0</v>
      </c>
      <c r="E33" s="1" t="e">
        <f>VLOOKUP(A33,Table2[#All],3,FALSE)</f>
        <v>#N/A</v>
      </c>
      <c r="F33" s="1" t="e">
        <f t="shared" si="1"/>
        <v>#N/A</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2B0C4-3697-4FB8-AAF8-770134C9263E}">
  <dimension ref="A1:F33"/>
  <sheetViews>
    <sheetView workbookViewId="0">
      <selection activeCell="C30" sqref="C30"/>
    </sheetView>
  </sheetViews>
  <sheetFormatPr defaultRowHeight="15" x14ac:dyDescent="0.25"/>
  <cols>
    <col min="1" max="1" width="8.7109375" bestFit="1" customWidth="1"/>
    <col min="2" max="2" width="16.42578125" bestFit="1" customWidth="1"/>
    <col min="3" max="3" width="34.28515625" bestFit="1" customWidth="1"/>
    <col min="4" max="4" width="18.28515625" bestFit="1" customWidth="1"/>
    <col min="5" max="5" width="17.42578125" bestFit="1" customWidth="1"/>
    <col min="6" max="6" width="10.5703125" bestFit="1" customWidth="1"/>
  </cols>
  <sheetData>
    <row r="1" spans="1:6" x14ac:dyDescent="0.25">
      <c r="A1" t="s">
        <v>60</v>
      </c>
      <c r="B1" t="s">
        <v>61</v>
      </c>
      <c r="C1" t="s">
        <v>62</v>
      </c>
      <c r="D1" t="s">
        <v>63</v>
      </c>
      <c r="E1" t="s">
        <v>64</v>
      </c>
      <c r="F1" t="s">
        <v>65</v>
      </c>
    </row>
    <row r="2" spans="1:6" x14ac:dyDescent="0.25">
      <c r="A2" t="s">
        <v>88</v>
      </c>
      <c r="B2" t="str">
        <f>VLOOKUP(A2,Table2[#All],2,FALSE)</f>
        <v>SCC</v>
      </c>
      <c r="C2">
        <f>COUNTA('Ordering Form'!C$24:C$27)</f>
        <v>0</v>
      </c>
      <c r="D2">
        <f>SUM('Ordering Form'!$C$24:$C$27)</f>
        <v>0</v>
      </c>
      <c r="E2" s="1">
        <f>VLOOKUP(A2,Table2[#All],3,FALSE)</f>
        <v>62</v>
      </c>
      <c r="F2" s="1">
        <f>E2*D2</f>
        <v>0</v>
      </c>
    </row>
    <row r="3" spans="1:6" x14ac:dyDescent="0.25">
      <c r="A3" t="s">
        <v>92</v>
      </c>
      <c r="B3" t="str">
        <f>VLOOKUP(A3,Table2[#All],2,FALSE)</f>
        <v>Heavy Cream</v>
      </c>
      <c r="C3">
        <f>COUNTA('Ordering Form'!F$24:F$27)</f>
        <v>0</v>
      </c>
      <c r="D3">
        <f>SUM('Ordering Form'!$F$24:$F$27)</f>
        <v>0</v>
      </c>
      <c r="E3" s="1">
        <f>VLOOKUP(A3,Table2[#All],3,FALSE)</f>
        <v>313</v>
      </c>
      <c r="F3" s="1">
        <f t="shared" ref="F3:F29" si="0">E3*D3</f>
        <v>0</v>
      </c>
    </row>
    <row r="4" spans="1:6" x14ac:dyDescent="0.25">
      <c r="A4" t="s">
        <v>94</v>
      </c>
      <c r="B4" t="str">
        <f>VLOOKUP(A4,Table2[#All],2,FALSE)</f>
        <v>Past.Homo</v>
      </c>
      <c r="C4">
        <f>COUNTA('Ordering Form'!L$24:L$27)</f>
        <v>0</v>
      </c>
      <c r="D4">
        <f>SUM('Ordering Form'!$L$24:$L$27)</f>
        <v>0</v>
      </c>
      <c r="E4" s="1">
        <f>VLOOKUP(A4,Table2[#All],3,FALSE)</f>
        <v>262</v>
      </c>
      <c r="F4" s="1">
        <f t="shared" si="0"/>
        <v>0</v>
      </c>
    </row>
    <row r="5" spans="1:6" x14ac:dyDescent="0.25">
      <c r="A5" t="s">
        <v>96</v>
      </c>
      <c r="B5" t="str">
        <f>VLOOKUP(A5,Table2[#All],2,FALSE)</f>
        <v>Raw Milk</v>
      </c>
      <c r="C5">
        <f>COUNTA('Ordering Form'!O$24:O$27)</f>
        <v>0</v>
      </c>
      <c r="D5">
        <f>SUM('Ordering Form'!$O$24:$O$27)</f>
        <v>0</v>
      </c>
      <c r="E5" s="1">
        <f>VLOOKUP(A5,Table2[#All],3,FALSE)</f>
        <v>146</v>
      </c>
      <c r="F5" s="1">
        <f t="shared" si="0"/>
        <v>0</v>
      </c>
    </row>
    <row r="6" spans="1:6" x14ac:dyDescent="0.25">
      <c r="A6" t="s">
        <v>99</v>
      </c>
      <c r="B6" t="str">
        <f>VLOOKUP(A6,Table2[#All],2,FALSE)</f>
        <v>Raw Skim</v>
      </c>
      <c r="C6">
        <f>COUNTA('Ordering Form'!R$24:R$27)</f>
        <v>0</v>
      </c>
      <c r="D6">
        <f>SUM('Ordering Form'!$R$24:$R$27)</f>
        <v>0</v>
      </c>
      <c r="E6" s="1">
        <f>VLOOKUP(A6,Table2[#All],3,FALSE)</f>
        <v>23</v>
      </c>
      <c r="F6" s="1">
        <f t="shared" si="0"/>
        <v>0</v>
      </c>
    </row>
    <row r="7" spans="1:6" x14ac:dyDescent="0.25">
      <c r="A7" t="s">
        <v>102</v>
      </c>
      <c r="B7" t="str">
        <f>VLOOKUP(A7,Table2[#All],2,FALSE)</f>
        <v>Past.Homo Fort</v>
      </c>
      <c r="C7">
        <f>COUNTA('Ordering Form'!M$24:M$27)</f>
        <v>0</v>
      </c>
      <c r="D7">
        <f>SUM('Ordering Form'!$M$24:$M$27)</f>
        <v>0</v>
      </c>
      <c r="E7" s="1">
        <f>VLOOKUP(A7,Table2[#All],3,FALSE)</f>
        <v>95</v>
      </c>
      <c r="F7" s="1">
        <f t="shared" si="0"/>
        <v>0</v>
      </c>
    </row>
    <row r="8" spans="1:6" x14ac:dyDescent="0.25">
      <c r="A8" t="s">
        <v>105</v>
      </c>
      <c r="B8" t="str">
        <f>VLOOKUP(A8,Table2[#All],2,FALSE)</f>
        <v>Raw Whey</v>
      </c>
      <c r="C8">
        <f>COUNTA('Ordering Form'!U$24:U$27)</f>
        <v>0</v>
      </c>
      <c r="D8">
        <f>SUM('Ordering Form'!$U$24:$U$27)</f>
        <v>0</v>
      </c>
      <c r="E8" s="1">
        <f>VLOOKUP(A8,Table2[#All],3,FALSE)</f>
        <v>313</v>
      </c>
      <c r="F8" s="1">
        <f t="shared" si="0"/>
        <v>0</v>
      </c>
    </row>
    <row r="9" spans="1:6" x14ac:dyDescent="0.25">
      <c r="A9" t="s">
        <v>109</v>
      </c>
      <c r="B9" t="str">
        <f>VLOOKUP(A9,Table2[#All],2,FALSE)</f>
        <v>Raw LF NF</v>
      </c>
      <c r="C9">
        <f>COUNTA('Ordering Form'!S$24:S$27)</f>
        <v>0</v>
      </c>
      <c r="D9">
        <f>SUM('Ordering Form'!$S$24:$S$27)</f>
        <v>0</v>
      </c>
      <c r="E9" s="1">
        <f>VLOOKUP(A9,Table2[#All],3,FALSE)</f>
        <v>276</v>
      </c>
      <c r="F9" s="1">
        <f t="shared" si="0"/>
        <v>0</v>
      </c>
    </row>
    <row r="10" spans="1:6" x14ac:dyDescent="0.25">
      <c r="A10" t="s">
        <v>112</v>
      </c>
      <c r="B10" t="str">
        <f>VLOOKUP(A10,Table2[#All],2,FALSE)</f>
        <v>Raw LF Fort</v>
      </c>
      <c r="C10">
        <f>COUNTA('Ordering Form'!T$24:T$27)</f>
        <v>0</v>
      </c>
      <c r="D10">
        <f>SUM('Ordering Form'!$T$24:$T$27)</f>
        <v>0</v>
      </c>
      <c r="E10" s="1">
        <f>VLOOKUP(A10,Table2[#All],3,FALSE)</f>
        <v>103</v>
      </c>
      <c r="F10" s="1">
        <f t="shared" si="0"/>
        <v>0</v>
      </c>
    </row>
    <row r="11" spans="1:6" x14ac:dyDescent="0.25">
      <c r="A11" t="s">
        <v>115</v>
      </c>
      <c r="B11" t="str">
        <f>VLOOKUP(A11,Table2[#All],2,FALSE)</f>
        <v>LIT CRM</v>
      </c>
      <c r="C11">
        <f>COUNTA('Ordering Form'!J$24:J$27)</f>
        <v>0</v>
      </c>
      <c r="D11">
        <f>SUM('Ordering Form'!$J$24:$J$27)</f>
        <v>0</v>
      </c>
      <c r="E11" s="1">
        <f>VLOOKUP(A11,Table2[#All],3,FALSE)</f>
        <v>313</v>
      </c>
      <c r="F11" s="1">
        <f t="shared" si="0"/>
        <v>0</v>
      </c>
    </row>
    <row r="12" spans="1:6" x14ac:dyDescent="0.25">
      <c r="A12" t="s">
        <v>119</v>
      </c>
      <c r="B12" t="str">
        <f>VLOOKUP(A12,Table2[#All],2,FALSE)</f>
        <v>H&amp;H</v>
      </c>
      <c r="C12">
        <f>COUNTA('Ordering Form'!K$24:K$27)</f>
        <v>0</v>
      </c>
      <c r="D12">
        <f>SUM('Ordering Form'!$K$24:$K$27)</f>
        <v>0</v>
      </c>
      <c r="E12" s="1">
        <f>VLOOKUP(A12,Table2[#All],3,FALSE)</f>
        <v>306</v>
      </c>
      <c r="F12" s="1">
        <f t="shared" si="0"/>
        <v>0</v>
      </c>
    </row>
    <row r="13" spans="1:6" x14ac:dyDescent="0.25">
      <c r="A13" t="s">
        <v>122</v>
      </c>
      <c r="B13" t="str">
        <f>VLOOKUP(A13,Table2[#All],2,FALSE)</f>
        <v>Cond Skim</v>
      </c>
      <c r="C13">
        <f>COUNTA('Ordering Form'!N$24:N$27)</f>
        <v>0</v>
      </c>
      <c r="D13">
        <f>SUM('Ordering Form'!$N$24:$N$27)</f>
        <v>0</v>
      </c>
      <c r="E13" s="1">
        <f>VLOOKUP(A13,Table2[#All],3,FALSE)</f>
        <v>313</v>
      </c>
      <c r="F13" s="1">
        <f t="shared" si="0"/>
        <v>0</v>
      </c>
    </row>
    <row r="14" spans="1:6" x14ac:dyDescent="0.25">
      <c r="A14" t="s">
        <v>125</v>
      </c>
      <c r="B14" t="str">
        <f>VLOOKUP(A14,Table2[#All],2,FALSE)</f>
        <v>Raw Freeze Point</v>
      </c>
      <c r="C14">
        <f>COUNTA('Ordering Form'!V$24:V$27)</f>
        <v>0</v>
      </c>
      <c r="D14">
        <f>SUM('Ordering Form'!$V$24:$V$27)</f>
        <v>0</v>
      </c>
      <c r="E14" s="1">
        <f>VLOOKUP(A14,Table2[#All],3,FALSE)</f>
        <v>87</v>
      </c>
      <c r="F14" s="1">
        <f t="shared" si="0"/>
        <v>0</v>
      </c>
    </row>
    <row r="15" spans="1:6" x14ac:dyDescent="0.25">
      <c r="A15" t="s">
        <v>128</v>
      </c>
      <c r="B15" t="str">
        <f>VLOOKUP(A15,Table2[#All],2,FALSE)</f>
        <v>Urea</v>
      </c>
      <c r="C15">
        <f>COUNTA('Ordering Form'!AA$24:AA$27)</f>
        <v>0</v>
      </c>
      <c r="D15">
        <f>SUM('Ordering Form'!$AA$27:$AA$27)</f>
        <v>0</v>
      </c>
      <c r="E15" s="1">
        <f>VLOOKUP(A15,Table2[#All],3,FALSE)</f>
        <v>110</v>
      </c>
      <c r="F15" s="1">
        <f t="shared" si="0"/>
        <v>0</v>
      </c>
    </row>
    <row r="16" spans="1:6" x14ac:dyDescent="0.25">
      <c r="A16" t="s">
        <v>130</v>
      </c>
      <c r="B16" t="str">
        <f>VLOOKUP(A16,Table2[#All],2,FALSE)</f>
        <v>California</v>
      </c>
      <c r="C16">
        <f>COUNTA('Ordering Form'!W$24:W$27)</f>
        <v>0</v>
      </c>
      <c r="D16">
        <f>SUM('Ordering Form'!$W$24:$W$27)</f>
        <v>0</v>
      </c>
      <c r="E16" s="1">
        <f>VLOOKUP(A16,Table2[#All],3,FALSE)</f>
        <v>268</v>
      </c>
      <c r="F16" s="1">
        <f t="shared" si="0"/>
        <v>0</v>
      </c>
    </row>
    <row r="17" spans="1:6" x14ac:dyDescent="0.25">
      <c r="A17" t="s">
        <v>132</v>
      </c>
      <c r="B17" t="str">
        <f>VLOOKUP(A17,Table2[#All],2,FALSE)</f>
        <v>UF Skim</v>
      </c>
      <c r="C17">
        <f>COUNTA('Ordering Form'!AB$24:AB$27)</f>
        <v>0</v>
      </c>
      <c r="D17">
        <f>SUM('Ordering Form'!$AB$24:$AB$27)</f>
        <v>0</v>
      </c>
      <c r="E17" s="1">
        <f>VLOOKUP(A17,Table2[#All],3,FALSE)</f>
        <v>335</v>
      </c>
      <c r="F17" s="1">
        <f t="shared" si="0"/>
        <v>0</v>
      </c>
    </row>
    <row r="18" spans="1:6" x14ac:dyDescent="0.25">
      <c r="A18" t="s">
        <v>135</v>
      </c>
      <c r="B18" t="str">
        <f>VLOOKUP(A18,Table2[#All],2,FALSE)</f>
        <v>Cond Whole</v>
      </c>
      <c r="C18">
        <f>COUNTA('Ordering Form'!Y$24:Y$27)</f>
        <v>0</v>
      </c>
      <c r="D18">
        <f>SUM('Ordering Form'!$Y$24:$Y$27)</f>
        <v>0</v>
      </c>
      <c r="E18" s="1">
        <f>VLOOKUP(A18,Table2[#All],3,FALSE)</f>
        <v>313</v>
      </c>
      <c r="F18" s="1">
        <f t="shared" si="0"/>
        <v>0</v>
      </c>
    </row>
    <row r="19" spans="1:6" x14ac:dyDescent="0.25">
      <c r="A19" t="s">
        <v>137</v>
      </c>
      <c r="B19" t="str">
        <f>VLOOKUP(A19,Table2[#All],2,FALSE)</f>
        <v>Cond Buttermilk</v>
      </c>
      <c r="C19">
        <f>COUNTA('Ordering Form'!X$24:X$27)</f>
        <v>0</v>
      </c>
      <c r="D19">
        <f>SUM('Ordering Form'!$X$24:$X$27)</f>
        <v>0</v>
      </c>
      <c r="E19" s="1">
        <f>VLOOKUP(A19,Table2[#All],3,FALSE)</f>
        <v>313</v>
      </c>
      <c r="F19" s="1">
        <f t="shared" si="0"/>
        <v>0</v>
      </c>
    </row>
    <row r="20" spans="1:6" x14ac:dyDescent="0.25">
      <c r="A20" t="s">
        <v>139</v>
      </c>
      <c r="B20" t="str">
        <f>VLOOKUP(A20,Table2[#All],2,FALSE)</f>
        <v>A check</v>
      </c>
      <c r="C20">
        <f>COUNTA('Ordering Form'!P$24:P$27)</f>
        <v>0</v>
      </c>
      <c r="D20">
        <f>SUM('Ordering Form'!$P$24:$P$27)</f>
        <v>0</v>
      </c>
      <c r="E20" s="1">
        <f>VLOOKUP(A20,Table2[#All],3,FALSE)</f>
        <v>5</v>
      </c>
      <c r="F20" s="1">
        <f t="shared" si="0"/>
        <v>0</v>
      </c>
    </row>
    <row r="21" spans="1:6" x14ac:dyDescent="0.25">
      <c r="A21" t="s">
        <v>141</v>
      </c>
      <c r="B21" t="str">
        <f>VLOOKUP(A21,Table2[#All],2,FALSE)</f>
        <v>B check</v>
      </c>
      <c r="C21">
        <f>COUNTA('Ordering Form'!Q$24:Q$27)</f>
        <v>0</v>
      </c>
      <c r="D21">
        <f>SUM('Ordering Form'!$Q$24:$Q$27)</f>
        <v>0</v>
      </c>
      <c r="E21" s="1">
        <f>VLOOKUP(A21,Table2[#All],3,FALSE)</f>
        <v>5</v>
      </c>
      <c r="F21" s="1">
        <f t="shared" si="0"/>
        <v>0</v>
      </c>
    </row>
    <row r="22" spans="1:6" x14ac:dyDescent="0.25">
      <c r="A22" t="s">
        <v>143</v>
      </c>
      <c r="B22" t="str">
        <f>VLOOKUP(A22,Table2[#All],2,FALSE)</f>
        <v>L/M cells</v>
      </c>
      <c r="C22">
        <f>COUNTA('Ordering Form'!D$24:D$27)</f>
        <v>0</v>
      </c>
      <c r="D22">
        <f>SUM('Ordering Form'!$D$24:$D$27)</f>
        <v>0</v>
      </c>
      <c r="E22" s="1">
        <f>VLOOKUP(A22,Table2[#All],3,FALSE)</f>
        <v>5</v>
      </c>
      <c r="F22" s="1">
        <f t="shared" si="0"/>
        <v>0</v>
      </c>
    </row>
    <row r="23" spans="1:6" x14ac:dyDescent="0.25">
      <c r="A23" t="s">
        <v>145</v>
      </c>
      <c r="B23" t="str">
        <f>VLOOKUP(A23,Table2[#All],2,FALSE)</f>
        <v>M/H cells</v>
      </c>
      <c r="C23">
        <f>COUNTA('Ordering Form'!E$24:E$27)</f>
        <v>0</v>
      </c>
      <c r="D23">
        <f>SUM('Ordering Form'!$E$24:$E$27)</f>
        <v>0</v>
      </c>
      <c r="E23" s="1">
        <f>VLOOKUP(A23,Table2[#All],3,FALSE)</f>
        <v>5</v>
      </c>
      <c r="F23" s="1">
        <f t="shared" si="0"/>
        <v>0</v>
      </c>
    </row>
    <row r="24" spans="1:6" x14ac:dyDescent="0.25">
      <c r="A24" t="s">
        <v>147</v>
      </c>
      <c r="B24">
        <f>VLOOKUP(A24,Table2[#All],2,FALSE)</f>
        <v>0.32</v>
      </c>
      <c r="C24">
        <f>COUNTA('Ordering Form'!G$24:G$27)</f>
        <v>0</v>
      </c>
      <c r="D24">
        <f>SUM('Ordering Form'!$G$24:$G$27)</f>
        <v>0</v>
      </c>
      <c r="E24" s="1">
        <f>VLOOKUP(A24,Table2[#All],3,FALSE)</f>
        <v>7</v>
      </c>
      <c r="F24" s="1">
        <f t="shared" si="0"/>
        <v>0</v>
      </c>
    </row>
    <row r="25" spans="1:6" x14ac:dyDescent="0.25">
      <c r="A25" t="s">
        <v>148</v>
      </c>
      <c r="B25">
        <f>VLOOKUP(A25,Table2[#All],2,FALSE)</f>
        <v>0.36</v>
      </c>
      <c r="C25">
        <f>COUNTA('Ordering Form'!H$24:H$27)</f>
        <v>0</v>
      </c>
      <c r="D25">
        <f>SUM('Ordering Form'!$H$24:$H$27)</f>
        <v>0</v>
      </c>
      <c r="E25" s="1">
        <f>VLOOKUP(A25,Table2[#All],3,FALSE)</f>
        <v>7</v>
      </c>
      <c r="F25" s="1">
        <f t="shared" si="0"/>
        <v>0</v>
      </c>
    </row>
    <row r="26" spans="1:6" x14ac:dyDescent="0.25">
      <c r="A26" t="s">
        <v>149</v>
      </c>
      <c r="B26">
        <f>VLOOKUP(A26,Table2[#All],2,FALSE)</f>
        <v>0.4</v>
      </c>
      <c r="C26">
        <f>COUNTA('Ordering Form'!I$24:I$27)</f>
        <v>0</v>
      </c>
      <c r="D26">
        <f>SUM('Ordering Form'!$I$24:$I$27)</f>
        <v>0</v>
      </c>
      <c r="E26" s="1">
        <f>VLOOKUP(A26,Table2[#All],3,FALSE)</f>
        <v>7</v>
      </c>
      <c r="F26" s="1">
        <f t="shared" si="0"/>
        <v>0</v>
      </c>
    </row>
    <row r="27" spans="1:6" x14ac:dyDescent="0.25">
      <c r="A27" t="s">
        <v>150</v>
      </c>
      <c r="B27" t="str">
        <f>VLOOKUP(A27,Table2[#All],2,FALSE)</f>
        <v>Goat</v>
      </c>
      <c r="C27">
        <f>COUNTA('Ordering Form'!AC$24:AC$27)</f>
        <v>0</v>
      </c>
      <c r="D27">
        <f>SUM('Ordering Form'!$AC$24:$AC$27)</f>
        <v>0</v>
      </c>
      <c r="E27" s="1">
        <f>VLOOKUP(A27,Table2[#All],3,FALSE)</f>
        <v>509</v>
      </c>
      <c r="F27" s="1">
        <f t="shared" si="0"/>
        <v>0</v>
      </c>
    </row>
    <row r="28" spans="1:6" x14ac:dyDescent="0.25">
      <c r="A28" t="s">
        <v>152</v>
      </c>
      <c r="B28" t="str">
        <f>VLOOKUP(A28,Table2[#All],2,FALSE)</f>
        <v>WPC</v>
      </c>
      <c r="C28">
        <f>COUNTA('Ordering Form'!AD$24:AD$27)</f>
        <v>0</v>
      </c>
      <c r="D28">
        <f>SUM('Ordering Form'!$AD$24:$AD$27)</f>
        <v>0</v>
      </c>
      <c r="E28" s="1">
        <f>VLOOKUP(A28,Table2[#All],3,FALSE)</f>
        <v>479</v>
      </c>
      <c r="F28" s="1">
        <f t="shared" si="0"/>
        <v>0</v>
      </c>
    </row>
    <row r="29" spans="1:6" x14ac:dyDescent="0.25">
      <c r="A29" t="s">
        <v>4693</v>
      </c>
      <c r="B29" t="str">
        <f>VLOOKUP(A29,Table2[#All],2,FALSE)</f>
        <v>Fatty Acid Standard</v>
      </c>
      <c r="C29">
        <f>COUNTA('Ordering Form'!Z$24:Z$27)</f>
        <v>0</v>
      </c>
      <c r="D29">
        <f>SUM('Ordering Form'!$Z$24:$Z$27)</f>
        <v>0</v>
      </c>
      <c r="E29" s="1">
        <f>VLOOKUP(A29,Table2[#All],3,FALSE)</f>
        <v>250</v>
      </c>
      <c r="F29" s="1">
        <f t="shared" si="0"/>
        <v>0</v>
      </c>
    </row>
    <row r="30" spans="1:6" x14ac:dyDescent="0.25">
      <c r="A30" t="s">
        <v>154</v>
      </c>
      <c r="B30" t="str">
        <f>VLOOKUP(A30,Table2[#All],2,FALSE)</f>
        <v>Int Handling</v>
      </c>
      <c r="C30">
        <f>IF(OR('Ordering Form'!C6="US","USA","U.S.A"),0,SUM(Quote!D52:D55))</f>
        <v>0</v>
      </c>
      <c r="E30" s="1">
        <f>VLOOKUP(A30,Table2[#All],3,FALSE)</f>
        <v>43</v>
      </c>
      <c r="F30" s="1">
        <f>E30*C30</f>
        <v>0</v>
      </c>
    </row>
    <row r="31" spans="1:6" x14ac:dyDescent="0.25">
      <c r="A31" t="s">
        <v>156</v>
      </c>
      <c r="B31" t="str">
        <f>VLOOKUP(A31,Table2[#All],2,FALSE)</f>
        <v>Ground Return</v>
      </c>
      <c r="C31">
        <f>SUM(Quote!E52:E55)</f>
        <v>0</v>
      </c>
      <c r="E31" s="1">
        <f>VLOOKUP(A31,Table2[#All],3,FALSE)</f>
        <v>24</v>
      </c>
      <c r="F31" s="1">
        <f t="shared" ref="F31:F33" si="1">E31*C31</f>
        <v>0</v>
      </c>
    </row>
    <row r="32" spans="1:6" x14ac:dyDescent="0.25">
      <c r="A32" t="s">
        <v>157</v>
      </c>
      <c r="B32" t="str">
        <f>VLOOKUP(A32,Table2[#All],2,FALSE)</f>
        <v>Handling</v>
      </c>
      <c r="C32">
        <f>IF(OR('Ordering Form'!C6="US","USA","U.S.A"),SUM(Quote!D52:D55),0)</f>
        <v>0</v>
      </c>
      <c r="E32" s="1">
        <f>VLOOKUP(A32,Table2[#All],3,FALSE)</f>
        <v>19</v>
      </c>
      <c r="F32" s="1">
        <f t="shared" si="1"/>
        <v>0</v>
      </c>
    </row>
    <row r="33" spans="1:6" x14ac:dyDescent="0.25">
      <c r="A33" t="s">
        <v>158</v>
      </c>
      <c r="B33" t="str">
        <f>VLOOKUP(A33,Table2[#All],2,FALSE)</f>
        <v>*Freight per box</v>
      </c>
      <c r="C33">
        <f>SUM(Quote!E52:E55)</f>
        <v>0</v>
      </c>
      <c r="E33" s="1" t="e">
        <f>VLOOKUP(A33,Table2[#All],3,FALSE)</f>
        <v>#N/A</v>
      </c>
      <c r="F33" s="1" t="e">
        <f t="shared" si="1"/>
        <v>#N/A</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4003F-F43E-47E1-974C-96408E59D53F}">
  <dimension ref="A1:F33"/>
  <sheetViews>
    <sheetView workbookViewId="0">
      <selection activeCell="C30" sqref="C30"/>
    </sheetView>
  </sheetViews>
  <sheetFormatPr defaultRowHeight="15" x14ac:dyDescent="0.25"/>
  <cols>
    <col min="1" max="1" width="8.7109375" bestFit="1" customWidth="1"/>
    <col min="2" max="2" width="18.28515625" customWidth="1"/>
    <col min="3" max="3" width="34.28515625" bestFit="1" customWidth="1"/>
    <col min="4" max="4" width="18.28515625" bestFit="1" customWidth="1"/>
    <col min="5" max="5" width="17.42578125" bestFit="1" customWidth="1"/>
    <col min="6" max="6" width="10.5703125" bestFit="1" customWidth="1"/>
  </cols>
  <sheetData>
    <row r="1" spans="1:6" x14ac:dyDescent="0.25">
      <c r="A1" t="s">
        <v>60</v>
      </c>
      <c r="B1" t="s">
        <v>61</v>
      </c>
      <c r="C1" t="s">
        <v>62</v>
      </c>
      <c r="D1" t="s">
        <v>63</v>
      </c>
      <c r="E1" t="s">
        <v>64</v>
      </c>
      <c r="F1" t="s">
        <v>65</v>
      </c>
    </row>
    <row r="2" spans="1:6" x14ac:dyDescent="0.25">
      <c r="A2" t="s">
        <v>88</v>
      </c>
      <c r="B2" t="str">
        <f>VLOOKUP(A2,Table2[#All],2,FALSE)</f>
        <v>SCC</v>
      </c>
      <c r="C2">
        <f>COUNTA('Ordering Form'!C$28:C$32)</f>
        <v>0</v>
      </c>
      <c r="D2">
        <f>SUM('Ordering Form'!$C$28:$C$32)</f>
        <v>0</v>
      </c>
      <c r="E2" s="1">
        <f>VLOOKUP(A2,Table2[#All],3,FALSE)</f>
        <v>62</v>
      </c>
      <c r="F2" s="1">
        <f>E2*D2</f>
        <v>0</v>
      </c>
    </row>
    <row r="3" spans="1:6" x14ac:dyDescent="0.25">
      <c r="A3" t="s">
        <v>92</v>
      </c>
      <c r="B3" t="str">
        <f>VLOOKUP(A3,Table2[#All],2,FALSE)</f>
        <v>Heavy Cream</v>
      </c>
      <c r="C3">
        <f>COUNTA('Ordering Form'!F$28:F$32)</f>
        <v>0</v>
      </c>
      <c r="D3">
        <f>SUM('Ordering Form'!$F$28:$F$32)</f>
        <v>0</v>
      </c>
      <c r="E3" s="1">
        <f>VLOOKUP(A3,Table2[#All],3,FALSE)</f>
        <v>313</v>
      </c>
      <c r="F3" s="1">
        <f t="shared" ref="F3:F28" si="0">E3*D3</f>
        <v>0</v>
      </c>
    </row>
    <row r="4" spans="1:6" x14ac:dyDescent="0.25">
      <c r="A4" t="s">
        <v>94</v>
      </c>
      <c r="B4" t="str">
        <f>VLOOKUP(A4,Table2[#All],2,FALSE)</f>
        <v>Past.Homo</v>
      </c>
      <c r="C4">
        <f>COUNTA('Ordering Form'!L$28:L$32)</f>
        <v>0</v>
      </c>
      <c r="D4">
        <f>SUM('Ordering Form'!$L$28:$L$32)</f>
        <v>0</v>
      </c>
      <c r="E4" s="1">
        <f>VLOOKUP(A4,Table2[#All],3,FALSE)</f>
        <v>262</v>
      </c>
      <c r="F4" s="1">
        <f t="shared" si="0"/>
        <v>0</v>
      </c>
    </row>
    <row r="5" spans="1:6" x14ac:dyDescent="0.25">
      <c r="A5" t="s">
        <v>96</v>
      </c>
      <c r="B5" t="str">
        <f>VLOOKUP(A5,Table2[#All],2,FALSE)</f>
        <v>Raw Milk</v>
      </c>
      <c r="C5">
        <f>COUNTA('Ordering Form'!O$28:O$32)</f>
        <v>0</v>
      </c>
      <c r="D5">
        <f>SUM('Ordering Form'!$O$28:$O$32)</f>
        <v>0</v>
      </c>
      <c r="E5" s="1">
        <f>VLOOKUP(A5,Table2[#All],3,FALSE)</f>
        <v>146</v>
      </c>
      <c r="F5" s="1">
        <f t="shared" si="0"/>
        <v>0</v>
      </c>
    </row>
    <row r="6" spans="1:6" x14ac:dyDescent="0.25">
      <c r="A6" t="s">
        <v>99</v>
      </c>
      <c r="B6" t="str">
        <f>VLOOKUP(A6,Table2[#All],2,FALSE)</f>
        <v>Raw Skim</v>
      </c>
      <c r="C6">
        <f>COUNTA('Ordering Form'!R$28:R$32)</f>
        <v>0</v>
      </c>
      <c r="D6">
        <f>SUM('Ordering Form'!$R$28:$R$32)</f>
        <v>0</v>
      </c>
      <c r="E6" s="1">
        <f>VLOOKUP(A6,Table2[#All],3,FALSE)</f>
        <v>23</v>
      </c>
      <c r="F6" s="1">
        <f t="shared" si="0"/>
        <v>0</v>
      </c>
    </row>
    <row r="7" spans="1:6" x14ac:dyDescent="0.25">
      <c r="A7" t="s">
        <v>102</v>
      </c>
      <c r="B7" t="str">
        <f>VLOOKUP(A7,Table2[#All],2,FALSE)</f>
        <v>Past.Homo Fort</v>
      </c>
      <c r="C7">
        <f>COUNTA('Ordering Form'!M$28:M$32)</f>
        <v>0</v>
      </c>
      <c r="D7">
        <f>SUM('Ordering Form'!$M$28:$M$32)</f>
        <v>0</v>
      </c>
      <c r="E7" s="1">
        <f>VLOOKUP(A7,Table2[#All],3,FALSE)</f>
        <v>95</v>
      </c>
      <c r="F7" s="1">
        <f t="shared" si="0"/>
        <v>0</v>
      </c>
    </row>
    <row r="8" spans="1:6" x14ac:dyDescent="0.25">
      <c r="A8" t="s">
        <v>105</v>
      </c>
      <c r="B8" t="str">
        <f>VLOOKUP(A8,Table2[#All],2,FALSE)</f>
        <v>Raw Whey</v>
      </c>
      <c r="C8">
        <f>COUNTA('Ordering Form'!U$28:U$32)</f>
        <v>0</v>
      </c>
      <c r="D8">
        <f>SUM('Ordering Form'!$U$28:$U$32)</f>
        <v>0</v>
      </c>
      <c r="E8" s="1">
        <f>VLOOKUP(A8,Table2[#All],3,FALSE)</f>
        <v>313</v>
      </c>
      <c r="F8" s="1">
        <f t="shared" si="0"/>
        <v>0</v>
      </c>
    </row>
    <row r="9" spans="1:6" x14ac:dyDescent="0.25">
      <c r="A9" t="s">
        <v>109</v>
      </c>
      <c r="B9" t="str">
        <f>VLOOKUP(A9,Table2[#All],2,FALSE)</f>
        <v>Raw LF NF</v>
      </c>
      <c r="C9">
        <f>COUNTA('Ordering Form'!S$28:S$32)</f>
        <v>0</v>
      </c>
      <c r="D9">
        <f>SUM('Ordering Form'!$S$28:$S$32)</f>
        <v>0</v>
      </c>
      <c r="E9" s="1">
        <f>VLOOKUP(A9,Table2[#All],3,FALSE)</f>
        <v>276</v>
      </c>
      <c r="F9" s="1">
        <f t="shared" si="0"/>
        <v>0</v>
      </c>
    </row>
    <row r="10" spans="1:6" x14ac:dyDescent="0.25">
      <c r="A10" t="s">
        <v>112</v>
      </c>
      <c r="B10" t="str">
        <f>VLOOKUP(A10,Table2[#All],2,FALSE)</f>
        <v>Raw LF Fort</v>
      </c>
      <c r="C10">
        <f>COUNTA('Ordering Form'!T$28:T$32)</f>
        <v>0</v>
      </c>
      <c r="D10">
        <f>SUM('Ordering Form'!$T$28:$T$32)</f>
        <v>0</v>
      </c>
      <c r="E10" s="1">
        <f>VLOOKUP(A10,Table2[#All],3,FALSE)</f>
        <v>103</v>
      </c>
      <c r="F10" s="1">
        <f t="shared" si="0"/>
        <v>0</v>
      </c>
    </row>
    <row r="11" spans="1:6" x14ac:dyDescent="0.25">
      <c r="A11" t="s">
        <v>115</v>
      </c>
      <c r="B11" t="str">
        <f>VLOOKUP(A11,Table2[#All],2,FALSE)</f>
        <v>LIT CRM</v>
      </c>
      <c r="C11">
        <f>COUNTA('Ordering Form'!J$28:J$32)</f>
        <v>0</v>
      </c>
      <c r="D11">
        <f>SUM('Ordering Form'!$J$28:$J$32)</f>
        <v>0</v>
      </c>
      <c r="E11" s="1">
        <f>VLOOKUP(A11,Table2[#All],3,FALSE)</f>
        <v>313</v>
      </c>
      <c r="F11" s="1">
        <f t="shared" si="0"/>
        <v>0</v>
      </c>
    </row>
    <row r="12" spans="1:6" x14ac:dyDescent="0.25">
      <c r="A12" t="s">
        <v>119</v>
      </c>
      <c r="B12" t="str">
        <f>VLOOKUP(A12,Table2[#All],2,FALSE)</f>
        <v>H&amp;H</v>
      </c>
      <c r="C12">
        <f>COUNTA('Ordering Form'!K$28:K$32)</f>
        <v>0</v>
      </c>
      <c r="D12">
        <f>SUM('Ordering Form'!$K$28:$K$32)</f>
        <v>0</v>
      </c>
      <c r="E12" s="1">
        <f>VLOOKUP(A12,Table2[#All],3,FALSE)</f>
        <v>306</v>
      </c>
      <c r="F12" s="1">
        <f t="shared" si="0"/>
        <v>0</v>
      </c>
    </row>
    <row r="13" spans="1:6" x14ac:dyDescent="0.25">
      <c r="A13" t="s">
        <v>122</v>
      </c>
      <c r="B13" t="str">
        <f>VLOOKUP(A13,Table2[#All],2,FALSE)</f>
        <v>Cond Skim</v>
      </c>
      <c r="C13">
        <f>COUNTA('Ordering Form'!N$28:N$32)</f>
        <v>0</v>
      </c>
      <c r="D13">
        <f>SUM('Ordering Form'!$N$28:$N$32)</f>
        <v>0</v>
      </c>
      <c r="E13" s="1">
        <f>VLOOKUP(A13,Table2[#All],3,FALSE)</f>
        <v>313</v>
      </c>
      <c r="F13" s="1">
        <f t="shared" si="0"/>
        <v>0</v>
      </c>
    </row>
    <row r="14" spans="1:6" x14ac:dyDescent="0.25">
      <c r="A14" t="s">
        <v>125</v>
      </c>
      <c r="B14" t="str">
        <f>VLOOKUP(A14,Table2[#All],2,FALSE)</f>
        <v>Raw Freeze Point</v>
      </c>
      <c r="C14">
        <f>COUNTA('Ordering Form'!V$28:V$32)</f>
        <v>0</v>
      </c>
      <c r="D14">
        <f>SUM('Ordering Form'!$V$28:$V$32)</f>
        <v>0</v>
      </c>
      <c r="E14" s="1">
        <f>VLOOKUP(A14,Table2[#All],3,FALSE)</f>
        <v>87</v>
      </c>
      <c r="F14" s="1">
        <f t="shared" si="0"/>
        <v>0</v>
      </c>
    </row>
    <row r="15" spans="1:6" x14ac:dyDescent="0.25">
      <c r="A15" t="s">
        <v>128</v>
      </c>
      <c r="B15" t="str">
        <f>VLOOKUP(A15,Table2[#All],2,FALSE)</f>
        <v>Urea</v>
      </c>
      <c r="C15">
        <f>COUNTA('Ordering Form'!AA$28:AA$32)</f>
        <v>0</v>
      </c>
      <c r="D15">
        <f>SUM('Ordering Form'!$AA$28:$AA$32)</f>
        <v>0</v>
      </c>
      <c r="E15" s="1">
        <f>VLOOKUP(A15,Table2[#All],3,FALSE)</f>
        <v>110</v>
      </c>
      <c r="F15" s="1">
        <f t="shared" si="0"/>
        <v>0</v>
      </c>
    </row>
    <row r="16" spans="1:6" x14ac:dyDescent="0.25">
      <c r="A16" t="s">
        <v>130</v>
      </c>
      <c r="B16" t="str">
        <f>VLOOKUP(A16,Table2[#All],2,FALSE)</f>
        <v>California</v>
      </c>
      <c r="C16">
        <f>COUNTA('Ordering Form'!W$28:W$32)</f>
        <v>0</v>
      </c>
      <c r="D16">
        <f>SUM('Ordering Form'!$W$28:$W$32)</f>
        <v>0</v>
      </c>
      <c r="E16" s="1">
        <f>VLOOKUP(A16,Table2[#All],3,FALSE)</f>
        <v>268</v>
      </c>
      <c r="F16" s="1">
        <f t="shared" si="0"/>
        <v>0</v>
      </c>
    </row>
    <row r="17" spans="1:6" x14ac:dyDescent="0.25">
      <c r="A17" t="s">
        <v>132</v>
      </c>
      <c r="B17" t="str">
        <f>VLOOKUP(A17,Table2[#All],2,FALSE)</f>
        <v>UF Skim</v>
      </c>
      <c r="C17">
        <f>COUNTA('Ordering Form'!AB$28:AB$32)</f>
        <v>0</v>
      </c>
      <c r="D17">
        <f>SUM('Ordering Form'!$AB$28:$AB$32)</f>
        <v>0</v>
      </c>
      <c r="E17" s="1">
        <f>VLOOKUP(A17,Table2[#All],3,FALSE)</f>
        <v>335</v>
      </c>
      <c r="F17" s="1">
        <f t="shared" si="0"/>
        <v>0</v>
      </c>
    </row>
    <row r="18" spans="1:6" x14ac:dyDescent="0.25">
      <c r="A18" t="s">
        <v>135</v>
      </c>
      <c r="B18" t="str">
        <f>VLOOKUP(A18,Table2[#All],2,FALSE)</f>
        <v>Cond Whole</v>
      </c>
      <c r="C18">
        <f>COUNTA('Ordering Form'!Y$28:Y$32)</f>
        <v>0</v>
      </c>
      <c r="D18">
        <f>SUM('Ordering Form'!$Y$28:$Y$32)</f>
        <v>0</v>
      </c>
      <c r="E18" s="1">
        <f>VLOOKUP(A18,Table2[#All],3,FALSE)</f>
        <v>313</v>
      </c>
      <c r="F18" s="1">
        <f t="shared" si="0"/>
        <v>0</v>
      </c>
    </row>
    <row r="19" spans="1:6" x14ac:dyDescent="0.25">
      <c r="A19" t="s">
        <v>137</v>
      </c>
      <c r="B19" t="str">
        <f>VLOOKUP(A19,Table2[#All],2,FALSE)</f>
        <v>Cond Buttermilk</v>
      </c>
      <c r="C19">
        <f>COUNTA('Ordering Form'!X$28:X$32)</f>
        <v>0</v>
      </c>
      <c r="D19">
        <f>SUM('Ordering Form'!$X$28:$X$32)</f>
        <v>0</v>
      </c>
      <c r="E19" s="1">
        <f>VLOOKUP(A19,Table2[#All],3,FALSE)</f>
        <v>313</v>
      </c>
      <c r="F19" s="1">
        <f t="shared" si="0"/>
        <v>0</v>
      </c>
    </row>
    <row r="20" spans="1:6" x14ac:dyDescent="0.25">
      <c r="A20" t="s">
        <v>139</v>
      </c>
      <c r="B20" t="str">
        <f>VLOOKUP(A20,Table2[#All],2,FALSE)</f>
        <v>A check</v>
      </c>
      <c r="C20">
        <f>COUNTA('Ordering Form'!P$28:P$32)</f>
        <v>0</v>
      </c>
      <c r="D20">
        <f>SUM('Ordering Form'!$P$28:$P$32)</f>
        <v>0</v>
      </c>
      <c r="E20" s="1">
        <f>VLOOKUP(A20,Table2[#All],3,FALSE)</f>
        <v>5</v>
      </c>
      <c r="F20" s="1">
        <f t="shared" si="0"/>
        <v>0</v>
      </c>
    </row>
    <row r="21" spans="1:6" x14ac:dyDescent="0.25">
      <c r="A21" t="s">
        <v>141</v>
      </c>
      <c r="B21" t="str">
        <f>VLOOKUP(A21,Table2[#All],2,FALSE)</f>
        <v>B check</v>
      </c>
      <c r="C21">
        <f>COUNTA('Ordering Form'!Q$28:Q$32)</f>
        <v>0</v>
      </c>
      <c r="D21">
        <f>SUM('Ordering Form'!$Q$28:$Q$32)</f>
        <v>0</v>
      </c>
      <c r="E21" s="1">
        <f>VLOOKUP(A21,Table2[#All],3,FALSE)</f>
        <v>5</v>
      </c>
      <c r="F21" s="1">
        <f t="shared" si="0"/>
        <v>0</v>
      </c>
    </row>
    <row r="22" spans="1:6" x14ac:dyDescent="0.25">
      <c r="A22" t="s">
        <v>143</v>
      </c>
      <c r="B22" t="str">
        <f>VLOOKUP(A22,Table2[#All],2,FALSE)</f>
        <v>L/M cells</v>
      </c>
      <c r="C22">
        <f>COUNTA('Ordering Form'!D$28:D$32)</f>
        <v>0</v>
      </c>
      <c r="D22">
        <f>SUM('Ordering Form'!$D$28:$D$32)</f>
        <v>0</v>
      </c>
      <c r="E22" s="1">
        <f>VLOOKUP(A22,Table2[#All],3,FALSE)</f>
        <v>5</v>
      </c>
      <c r="F22" s="1">
        <f t="shared" si="0"/>
        <v>0</v>
      </c>
    </row>
    <row r="23" spans="1:6" x14ac:dyDescent="0.25">
      <c r="A23" t="s">
        <v>145</v>
      </c>
      <c r="B23" t="str">
        <f>VLOOKUP(A23,Table2[#All],2,FALSE)</f>
        <v>M/H cells</v>
      </c>
      <c r="C23">
        <f>COUNTA('Ordering Form'!E$28:E$32)</f>
        <v>0</v>
      </c>
      <c r="D23">
        <f>SUM('Ordering Form'!$E$28:$E$32)</f>
        <v>0</v>
      </c>
      <c r="E23" s="1">
        <f>VLOOKUP(A23,Table2[#All],3,FALSE)</f>
        <v>5</v>
      </c>
      <c r="F23" s="1">
        <f t="shared" si="0"/>
        <v>0</v>
      </c>
    </row>
    <row r="24" spans="1:6" x14ac:dyDescent="0.25">
      <c r="A24" t="s">
        <v>147</v>
      </c>
      <c r="B24">
        <f>VLOOKUP(A24,Table2[#All],2,FALSE)</f>
        <v>0.32</v>
      </c>
      <c r="C24">
        <f>COUNTA('Ordering Form'!G$28:G$32)</f>
        <v>0</v>
      </c>
      <c r="D24">
        <f>SUM('Ordering Form'!$G$28:$G$32)</f>
        <v>0</v>
      </c>
      <c r="E24" s="1">
        <f>VLOOKUP(A24,Table2[#All],3,FALSE)</f>
        <v>7</v>
      </c>
      <c r="F24" s="1">
        <f t="shared" si="0"/>
        <v>0</v>
      </c>
    </row>
    <row r="25" spans="1:6" x14ac:dyDescent="0.25">
      <c r="A25" t="s">
        <v>148</v>
      </c>
      <c r="B25">
        <f>VLOOKUP(A25,Table2[#All],2,FALSE)</f>
        <v>0.36</v>
      </c>
      <c r="C25">
        <f>COUNTA('Ordering Form'!H$28:H$32)</f>
        <v>0</v>
      </c>
      <c r="D25">
        <f>SUM('Ordering Form'!$H$28:$H$32)</f>
        <v>0</v>
      </c>
      <c r="E25" s="1">
        <f>VLOOKUP(A25,Table2[#All],3,FALSE)</f>
        <v>7</v>
      </c>
      <c r="F25" s="1">
        <f t="shared" si="0"/>
        <v>0</v>
      </c>
    </row>
    <row r="26" spans="1:6" x14ac:dyDescent="0.25">
      <c r="A26" t="s">
        <v>149</v>
      </c>
      <c r="B26">
        <f>VLOOKUP(A26,Table2[#All],2,FALSE)</f>
        <v>0.4</v>
      </c>
      <c r="C26">
        <f>COUNTA('Ordering Form'!I$28:I$32)</f>
        <v>0</v>
      </c>
      <c r="D26">
        <f>SUM('Ordering Form'!$I$28:$I$32)</f>
        <v>0</v>
      </c>
      <c r="E26" s="1">
        <f>VLOOKUP(A26,Table2[#All],3,FALSE)</f>
        <v>7</v>
      </c>
      <c r="F26" s="1">
        <f t="shared" si="0"/>
        <v>0</v>
      </c>
    </row>
    <row r="27" spans="1:6" x14ac:dyDescent="0.25">
      <c r="A27" t="s">
        <v>150</v>
      </c>
      <c r="B27" t="str">
        <f>VLOOKUP(A27,Table2[#All],2,FALSE)</f>
        <v>Goat</v>
      </c>
      <c r="C27">
        <f>COUNTA('Ordering Form'!AC$28:AC$32)</f>
        <v>0</v>
      </c>
      <c r="D27">
        <f>SUM('Ordering Form'!$AC$28:$AC$32)</f>
        <v>0</v>
      </c>
      <c r="E27" s="1">
        <f>VLOOKUP(A27,Table2[#All],3,FALSE)</f>
        <v>509</v>
      </c>
      <c r="F27" s="1">
        <f t="shared" si="0"/>
        <v>0</v>
      </c>
    </row>
    <row r="28" spans="1:6" x14ac:dyDescent="0.25">
      <c r="A28" t="s">
        <v>152</v>
      </c>
      <c r="B28" t="str">
        <f>VLOOKUP(A28,Table2[#All],2,FALSE)</f>
        <v>WPC</v>
      </c>
      <c r="C28">
        <f>COUNTA('Ordering Form'!AD$28:AD$32)</f>
        <v>0</v>
      </c>
      <c r="D28">
        <f>SUM('Ordering Form'!$AD$28:$AD$32)</f>
        <v>0</v>
      </c>
      <c r="E28" s="1">
        <f>VLOOKUP(A28,Table2[#All],3,FALSE)</f>
        <v>479</v>
      </c>
      <c r="F28" s="1">
        <f t="shared" si="0"/>
        <v>0</v>
      </c>
    </row>
    <row r="29" spans="1:6" x14ac:dyDescent="0.25">
      <c r="A29" t="s">
        <v>4693</v>
      </c>
      <c r="B29" t="str">
        <f>VLOOKUP(A29,Table2[#All],2,FALSE)</f>
        <v>Fatty Acid Standard</v>
      </c>
      <c r="C29">
        <f>COUNTA('Ordering Form'!Z$28:Z$32)</f>
        <v>0</v>
      </c>
      <c r="D29">
        <f>SUM('Ordering Form'!$Z$28:$Z$32)</f>
        <v>0</v>
      </c>
      <c r="E29" s="1">
        <f>VLOOKUP(A29,Table2[#All],3,FALSE)</f>
        <v>250</v>
      </c>
      <c r="F29" s="1">
        <f t="shared" ref="F29" si="1">E29*D29</f>
        <v>0</v>
      </c>
    </row>
    <row r="30" spans="1:6" x14ac:dyDescent="0.25">
      <c r="A30" t="s">
        <v>154</v>
      </c>
      <c r="B30" t="str">
        <f>VLOOKUP(A30,Table2[#All],2,FALSE)</f>
        <v>Int Handling</v>
      </c>
      <c r="C30">
        <f>IF(OR('Ordering Form'!C6="US","USA","U.S.A"),0,SUM(Quote!D56:D60))</f>
        <v>0</v>
      </c>
      <c r="E30" s="1">
        <f>VLOOKUP(A30,Table2[#All],3,FALSE)</f>
        <v>43</v>
      </c>
      <c r="F30" s="1">
        <f>E30*C30</f>
        <v>0</v>
      </c>
    </row>
    <row r="31" spans="1:6" x14ac:dyDescent="0.25">
      <c r="A31" t="s">
        <v>156</v>
      </c>
      <c r="B31" t="str">
        <f>VLOOKUP(A31,Table2[#All],2,FALSE)</f>
        <v>Ground Return</v>
      </c>
      <c r="C31">
        <f>SUM(Quote!E56:E60)</f>
        <v>0</v>
      </c>
      <c r="E31" s="1">
        <f>VLOOKUP(A31,Table2[#All],3,FALSE)</f>
        <v>24</v>
      </c>
      <c r="F31" s="1">
        <f t="shared" ref="F31:F33" si="2">E31*C31</f>
        <v>0</v>
      </c>
    </row>
    <row r="32" spans="1:6" x14ac:dyDescent="0.25">
      <c r="A32" t="s">
        <v>157</v>
      </c>
      <c r="B32" t="str">
        <f>VLOOKUP(A32,Table2[#All],2,FALSE)</f>
        <v>Handling</v>
      </c>
      <c r="C32">
        <f>IF(OR('Ordering Form'!C6="US","USA","U.S.A"),SUM(Quote!D56:D60),0)</f>
        <v>0</v>
      </c>
      <c r="E32" s="1">
        <f>VLOOKUP(A32,Table2[#All],3,FALSE)</f>
        <v>19</v>
      </c>
      <c r="F32" s="1">
        <f t="shared" si="2"/>
        <v>0</v>
      </c>
    </row>
    <row r="33" spans="1:6" x14ac:dyDescent="0.25">
      <c r="A33" t="s">
        <v>158</v>
      </c>
      <c r="B33" t="str">
        <f>VLOOKUP(A33,Table2[#All],2,FALSE)</f>
        <v>*Freight per box</v>
      </c>
      <c r="C33">
        <f>SUM(Quote!E56:E60)</f>
        <v>0</v>
      </c>
      <c r="E33" s="1" t="e">
        <f>VLOOKUP(A33,Table2[#All],3,FALSE)</f>
        <v>#N/A</v>
      </c>
      <c r="F33" s="1" t="e">
        <f t="shared" si="2"/>
        <v>#N/A</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B7CDF-208A-46EF-9990-9C29CB88D5D2}">
  <dimension ref="A1:F33"/>
  <sheetViews>
    <sheetView workbookViewId="0">
      <selection activeCell="C34" sqref="C34"/>
    </sheetView>
  </sheetViews>
  <sheetFormatPr defaultRowHeight="15" x14ac:dyDescent="0.25"/>
  <cols>
    <col min="1" max="1" width="8.7109375" bestFit="1" customWidth="1"/>
    <col min="2" max="2" width="16.42578125" bestFit="1" customWidth="1"/>
    <col min="3" max="3" width="34.28515625" bestFit="1" customWidth="1"/>
    <col min="4" max="4" width="18.28515625" bestFit="1" customWidth="1"/>
    <col min="5" max="5" width="17.42578125" bestFit="1" customWidth="1"/>
    <col min="6" max="6" width="10.5703125" bestFit="1" customWidth="1"/>
  </cols>
  <sheetData>
    <row r="1" spans="1:6" x14ac:dyDescent="0.25">
      <c r="A1" t="s">
        <v>60</v>
      </c>
      <c r="B1" t="s">
        <v>61</v>
      </c>
      <c r="C1" t="s">
        <v>62</v>
      </c>
      <c r="D1" t="s">
        <v>63</v>
      </c>
      <c r="E1" t="s">
        <v>64</v>
      </c>
      <c r="F1" t="s">
        <v>65</v>
      </c>
    </row>
    <row r="2" spans="1:6" x14ac:dyDescent="0.25">
      <c r="A2" t="s">
        <v>88</v>
      </c>
      <c r="B2" t="str">
        <f>VLOOKUP(A2,Table2[#All],2,FALSE)</f>
        <v>SCC</v>
      </c>
      <c r="C2">
        <f>COUNTA('Ordering Form'!C$33:C$36)</f>
        <v>0</v>
      </c>
      <c r="D2">
        <f>SUM('Ordering Form'!$C$33:$C$36)</f>
        <v>0</v>
      </c>
      <c r="E2" s="1">
        <f>VLOOKUP(A2,Table2[#All],3,FALSE)</f>
        <v>62</v>
      </c>
      <c r="F2" s="1">
        <f>E2*D2</f>
        <v>0</v>
      </c>
    </row>
    <row r="3" spans="1:6" x14ac:dyDescent="0.25">
      <c r="A3" t="s">
        <v>92</v>
      </c>
      <c r="B3" t="str">
        <f>VLOOKUP(A3,Table2[#All],2,FALSE)</f>
        <v>Heavy Cream</v>
      </c>
      <c r="C3">
        <f>COUNTA('Ordering Form'!F$33:F$36)</f>
        <v>0</v>
      </c>
      <c r="D3">
        <f>SUM('Ordering Form'!$F$33:$F$36)</f>
        <v>0</v>
      </c>
      <c r="E3" s="1">
        <f>VLOOKUP(A3,Table2[#All],3,FALSE)</f>
        <v>313</v>
      </c>
      <c r="F3" s="1">
        <f t="shared" ref="F3:F28" si="0">E3*D3</f>
        <v>0</v>
      </c>
    </row>
    <row r="4" spans="1:6" x14ac:dyDescent="0.25">
      <c r="A4" t="s">
        <v>94</v>
      </c>
      <c r="B4" t="str">
        <f>VLOOKUP(A4,Table2[#All],2,FALSE)</f>
        <v>Past.Homo</v>
      </c>
      <c r="C4">
        <f>COUNTA('Ordering Form'!L$33:L$36)</f>
        <v>0</v>
      </c>
      <c r="D4">
        <f>SUM('Ordering Form'!$L$33:$L$36)</f>
        <v>0</v>
      </c>
      <c r="E4" s="1">
        <f>VLOOKUP(A4,Table2[#All],3,FALSE)</f>
        <v>262</v>
      </c>
      <c r="F4" s="1">
        <f t="shared" si="0"/>
        <v>0</v>
      </c>
    </row>
    <row r="5" spans="1:6" x14ac:dyDescent="0.25">
      <c r="A5" t="s">
        <v>96</v>
      </c>
      <c r="B5" t="str">
        <f>VLOOKUP(A5,Table2[#All],2,FALSE)</f>
        <v>Raw Milk</v>
      </c>
      <c r="C5">
        <f>COUNTA('Ordering Form'!O$33:O$36)</f>
        <v>0</v>
      </c>
      <c r="D5">
        <f>SUM('Ordering Form'!$O$33:$O$36)</f>
        <v>0</v>
      </c>
      <c r="E5" s="1">
        <f>VLOOKUP(A5,Table2[#All],3,FALSE)</f>
        <v>146</v>
      </c>
      <c r="F5" s="1">
        <f t="shared" si="0"/>
        <v>0</v>
      </c>
    </row>
    <row r="6" spans="1:6" x14ac:dyDescent="0.25">
      <c r="A6" t="s">
        <v>99</v>
      </c>
      <c r="B6" t="str">
        <f>VLOOKUP(A6,Table2[#All],2,FALSE)</f>
        <v>Raw Skim</v>
      </c>
      <c r="C6">
        <f>COUNTA('Ordering Form'!R$33:R$36)</f>
        <v>0</v>
      </c>
      <c r="D6">
        <f>SUM('Ordering Form'!$R$33:$R$36)</f>
        <v>0</v>
      </c>
      <c r="E6" s="1">
        <f>VLOOKUP(A6,Table2[#All],3,FALSE)</f>
        <v>23</v>
      </c>
      <c r="F6" s="1">
        <f t="shared" si="0"/>
        <v>0</v>
      </c>
    </row>
    <row r="7" spans="1:6" x14ac:dyDescent="0.25">
      <c r="A7" t="s">
        <v>102</v>
      </c>
      <c r="B7" t="str">
        <f>VLOOKUP(A7,Table2[#All],2,FALSE)</f>
        <v>Past.Homo Fort</v>
      </c>
      <c r="C7">
        <f>COUNTA('Ordering Form'!M$33:M$36)</f>
        <v>0</v>
      </c>
      <c r="D7">
        <f>SUM('Ordering Form'!$M$33:$M$36)</f>
        <v>0</v>
      </c>
      <c r="E7" s="1">
        <f>VLOOKUP(A7,Table2[#All],3,FALSE)</f>
        <v>95</v>
      </c>
      <c r="F7" s="1">
        <f t="shared" si="0"/>
        <v>0</v>
      </c>
    </row>
    <row r="8" spans="1:6" x14ac:dyDescent="0.25">
      <c r="A8" t="s">
        <v>105</v>
      </c>
      <c r="B8" t="str">
        <f>VLOOKUP(A8,Table2[#All],2,FALSE)</f>
        <v>Raw Whey</v>
      </c>
      <c r="C8">
        <f>COUNTA('Ordering Form'!U$33:U$36)</f>
        <v>0</v>
      </c>
      <c r="D8">
        <f>SUM('Ordering Form'!$U$33:$U$36)</f>
        <v>0</v>
      </c>
      <c r="E8" s="1">
        <f>VLOOKUP(A8,Table2[#All],3,FALSE)</f>
        <v>313</v>
      </c>
      <c r="F8" s="1">
        <f t="shared" si="0"/>
        <v>0</v>
      </c>
    </row>
    <row r="9" spans="1:6" x14ac:dyDescent="0.25">
      <c r="A9" t="s">
        <v>109</v>
      </c>
      <c r="B9" t="str">
        <f>VLOOKUP(A9,Table2[#All],2,FALSE)</f>
        <v>Raw LF NF</v>
      </c>
      <c r="C9">
        <f>COUNTA('Ordering Form'!S$33:S$36)</f>
        <v>0</v>
      </c>
      <c r="D9">
        <f>SUM('Ordering Form'!$S$33:$S$36)</f>
        <v>0</v>
      </c>
      <c r="E9" s="1">
        <f>VLOOKUP(A9,Table2[#All],3,FALSE)</f>
        <v>276</v>
      </c>
      <c r="F9" s="1">
        <f t="shared" si="0"/>
        <v>0</v>
      </c>
    </row>
    <row r="10" spans="1:6" x14ac:dyDescent="0.25">
      <c r="A10" t="s">
        <v>112</v>
      </c>
      <c r="B10" t="str">
        <f>VLOOKUP(A10,Table2[#All],2,FALSE)</f>
        <v>Raw LF Fort</v>
      </c>
      <c r="C10">
        <f>COUNTA('Ordering Form'!T$33:T$36)</f>
        <v>0</v>
      </c>
      <c r="D10">
        <f>SUM('Ordering Form'!$T$33:$T$36)</f>
        <v>0</v>
      </c>
      <c r="E10" s="1">
        <f>VLOOKUP(A10,Table2[#All],3,FALSE)</f>
        <v>103</v>
      </c>
      <c r="F10" s="1">
        <f t="shared" si="0"/>
        <v>0</v>
      </c>
    </row>
    <row r="11" spans="1:6" x14ac:dyDescent="0.25">
      <c r="A11" t="s">
        <v>115</v>
      </c>
      <c r="B11" t="str">
        <f>VLOOKUP(A11,Table2[#All],2,FALSE)</f>
        <v>LIT CRM</v>
      </c>
      <c r="C11">
        <f>COUNTA('Ordering Form'!J$33:J$36)</f>
        <v>0</v>
      </c>
      <c r="D11">
        <f>SUM('Ordering Form'!$J$33:$J$36)</f>
        <v>0</v>
      </c>
      <c r="E11" s="1">
        <f>VLOOKUP(A11,Table2[#All],3,FALSE)</f>
        <v>313</v>
      </c>
      <c r="F11" s="1">
        <f t="shared" si="0"/>
        <v>0</v>
      </c>
    </row>
    <row r="12" spans="1:6" x14ac:dyDescent="0.25">
      <c r="A12" t="s">
        <v>119</v>
      </c>
      <c r="B12" t="str">
        <f>VLOOKUP(A12,Table2[#All],2,FALSE)</f>
        <v>H&amp;H</v>
      </c>
      <c r="C12">
        <f>COUNTA('Ordering Form'!K$33:K$36)</f>
        <v>0</v>
      </c>
      <c r="D12">
        <f>SUM('Ordering Form'!$K$33:$K$36)</f>
        <v>0</v>
      </c>
      <c r="E12" s="1">
        <f>VLOOKUP(A12,Table2[#All],3,FALSE)</f>
        <v>306</v>
      </c>
      <c r="F12" s="1">
        <f t="shared" si="0"/>
        <v>0</v>
      </c>
    </row>
    <row r="13" spans="1:6" x14ac:dyDescent="0.25">
      <c r="A13" t="s">
        <v>122</v>
      </c>
      <c r="B13" t="str">
        <f>VLOOKUP(A13,Table2[#All],2,FALSE)</f>
        <v>Cond Skim</v>
      </c>
      <c r="C13">
        <f>COUNTA('Ordering Form'!N$33:N$36)</f>
        <v>0</v>
      </c>
      <c r="D13">
        <f>SUM('Ordering Form'!$N$33:$N$36)</f>
        <v>0</v>
      </c>
      <c r="E13" s="1">
        <f>VLOOKUP(A13,Table2[#All],3,FALSE)</f>
        <v>313</v>
      </c>
      <c r="F13" s="1">
        <f t="shared" si="0"/>
        <v>0</v>
      </c>
    </row>
    <row r="14" spans="1:6" x14ac:dyDescent="0.25">
      <c r="A14" t="s">
        <v>125</v>
      </c>
      <c r="B14" t="str">
        <f>VLOOKUP(A14,Table2[#All],2,FALSE)</f>
        <v>Raw Freeze Point</v>
      </c>
      <c r="C14">
        <f>COUNTA('Ordering Form'!V$33:V$36)</f>
        <v>0</v>
      </c>
      <c r="D14">
        <f>SUM('Ordering Form'!$V$33:$V$36)</f>
        <v>0</v>
      </c>
      <c r="E14" s="1">
        <f>VLOOKUP(A14,Table2[#All],3,FALSE)</f>
        <v>87</v>
      </c>
      <c r="F14" s="1">
        <f t="shared" si="0"/>
        <v>0</v>
      </c>
    </row>
    <row r="15" spans="1:6" x14ac:dyDescent="0.25">
      <c r="A15" t="s">
        <v>128</v>
      </c>
      <c r="B15" t="str">
        <f>VLOOKUP(A15,Table2[#All],2,FALSE)</f>
        <v>Urea</v>
      </c>
      <c r="C15">
        <f>COUNTA('Ordering Form'!AA$33:AA$36)</f>
        <v>0</v>
      </c>
      <c r="D15">
        <f>SUM('Ordering Form'!$AA$33:$AA$36)</f>
        <v>0</v>
      </c>
      <c r="E15" s="1">
        <f>VLOOKUP(A15,Table2[#All],3,FALSE)</f>
        <v>110</v>
      </c>
      <c r="F15" s="1">
        <f t="shared" si="0"/>
        <v>0</v>
      </c>
    </row>
    <row r="16" spans="1:6" x14ac:dyDescent="0.25">
      <c r="A16" t="s">
        <v>130</v>
      </c>
      <c r="B16" t="str">
        <f>VLOOKUP(A16,Table2[#All],2,FALSE)</f>
        <v>California</v>
      </c>
      <c r="C16">
        <f>COUNTA('Ordering Form'!W$33:W$36)</f>
        <v>0</v>
      </c>
      <c r="D16">
        <f>SUM('Ordering Form'!$W$33:$W$36)</f>
        <v>0</v>
      </c>
      <c r="E16" s="1">
        <f>VLOOKUP(A16,Table2[#All],3,FALSE)</f>
        <v>268</v>
      </c>
      <c r="F16" s="1">
        <f t="shared" si="0"/>
        <v>0</v>
      </c>
    </row>
    <row r="17" spans="1:6" x14ac:dyDescent="0.25">
      <c r="A17" t="s">
        <v>132</v>
      </c>
      <c r="B17" t="str">
        <f>VLOOKUP(A17,Table2[#All],2,FALSE)</f>
        <v>UF Skim</v>
      </c>
      <c r="C17">
        <f>COUNTA('Ordering Form'!AB$33:AB$36)</f>
        <v>0</v>
      </c>
      <c r="D17">
        <f>SUM('Ordering Form'!$AB$33:$AB$36)</f>
        <v>0</v>
      </c>
      <c r="E17" s="1">
        <f>VLOOKUP(A17,Table2[#All],3,FALSE)</f>
        <v>335</v>
      </c>
      <c r="F17" s="1">
        <f t="shared" si="0"/>
        <v>0</v>
      </c>
    </row>
    <row r="18" spans="1:6" x14ac:dyDescent="0.25">
      <c r="A18" t="s">
        <v>135</v>
      </c>
      <c r="B18" t="str">
        <f>VLOOKUP(A18,Table2[#All],2,FALSE)</f>
        <v>Cond Whole</v>
      </c>
      <c r="C18">
        <f>COUNTA('Ordering Form'!Y$33:Y$36)</f>
        <v>0</v>
      </c>
      <c r="D18">
        <f>SUM('Ordering Form'!$Y$33:$Y$36)</f>
        <v>0</v>
      </c>
      <c r="E18" s="1">
        <f>VLOOKUP(A18,Table2[#All],3,FALSE)</f>
        <v>313</v>
      </c>
      <c r="F18" s="1">
        <f t="shared" si="0"/>
        <v>0</v>
      </c>
    </row>
    <row r="19" spans="1:6" x14ac:dyDescent="0.25">
      <c r="A19" t="s">
        <v>137</v>
      </c>
      <c r="B19" t="str">
        <f>VLOOKUP(A19,Table2[#All],2,FALSE)</f>
        <v>Cond Buttermilk</v>
      </c>
      <c r="C19">
        <f>COUNTA('Ordering Form'!X$33:X$36)</f>
        <v>0</v>
      </c>
      <c r="D19">
        <f>SUM('Ordering Form'!$X$33:$X$36)</f>
        <v>0</v>
      </c>
      <c r="E19" s="1">
        <f>VLOOKUP(A19,Table2[#All],3,FALSE)</f>
        <v>313</v>
      </c>
      <c r="F19" s="1">
        <f t="shared" si="0"/>
        <v>0</v>
      </c>
    </row>
    <row r="20" spans="1:6" x14ac:dyDescent="0.25">
      <c r="A20" t="s">
        <v>139</v>
      </c>
      <c r="B20" t="str">
        <f>VLOOKUP(A20,Table2[#All],2,FALSE)</f>
        <v>A check</v>
      </c>
      <c r="C20">
        <f>COUNTA('Ordering Form'!P$33:P$36)</f>
        <v>0</v>
      </c>
      <c r="D20">
        <f>SUM('Ordering Form'!$P$33:$P$36)</f>
        <v>0</v>
      </c>
      <c r="E20" s="1">
        <f>VLOOKUP(A20,Table2[#All],3,FALSE)</f>
        <v>5</v>
      </c>
      <c r="F20" s="1">
        <f t="shared" si="0"/>
        <v>0</v>
      </c>
    </row>
    <row r="21" spans="1:6" x14ac:dyDescent="0.25">
      <c r="A21" t="s">
        <v>141</v>
      </c>
      <c r="B21" t="str">
        <f>VLOOKUP(A21,Table2[#All],2,FALSE)</f>
        <v>B check</v>
      </c>
      <c r="C21">
        <f>COUNTA('Ordering Form'!Q$33:Q$36)</f>
        <v>0</v>
      </c>
      <c r="D21">
        <f>SUM('Ordering Form'!$Q$33:$Q$36)</f>
        <v>0</v>
      </c>
      <c r="E21" s="1">
        <f>VLOOKUP(A21,Table2[#All],3,FALSE)</f>
        <v>5</v>
      </c>
      <c r="F21" s="1">
        <f t="shared" si="0"/>
        <v>0</v>
      </c>
    </row>
    <row r="22" spans="1:6" x14ac:dyDescent="0.25">
      <c r="A22" t="s">
        <v>143</v>
      </c>
      <c r="B22" t="str">
        <f>VLOOKUP(A22,Table2[#All],2,FALSE)</f>
        <v>L/M cells</v>
      </c>
      <c r="C22">
        <f>COUNTA('Ordering Form'!D$33:D$36)</f>
        <v>0</v>
      </c>
      <c r="D22">
        <f>SUM('Ordering Form'!$D$33:$D$36)</f>
        <v>0</v>
      </c>
      <c r="E22" s="1">
        <f>VLOOKUP(A22,Table2[#All],3,FALSE)</f>
        <v>5</v>
      </c>
      <c r="F22" s="1">
        <f t="shared" si="0"/>
        <v>0</v>
      </c>
    </row>
    <row r="23" spans="1:6" x14ac:dyDescent="0.25">
      <c r="A23" t="s">
        <v>145</v>
      </c>
      <c r="B23" t="str">
        <f>VLOOKUP(A23,Table2[#All],2,FALSE)</f>
        <v>M/H cells</v>
      </c>
      <c r="C23">
        <f>COUNTA('Ordering Form'!E$33:E$36)</f>
        <v>0</v>
      </c>
      <c r="D23">
        <f>SUM('Ordering Form'!$E$33:$E$36)</f>
        <v>0</v>
      </c>
      <c r="E23" s="1">
        <f>VLOOKUP(A23,Table2[#All],3,FALSE)</f>
        <v>5</v>
      </c>
      <c r="F23" s="1">
        <f t="shared" si="0"/>
        <v>0</v>
      </c>
    </row>
    <row r="24" spans="1:6" x14ac:dyDescent="0.25">
      <c r="A24" t="s">
        <v>147</v>
      </c>
      <c r="B24">
        <f>VLOOKUP(A24,Table2[#All],2,FALSE)</f>
        <v>0.32</v>
      </c>
      <c r="C24">
        <f>COUNTA('Ordering Form'!G$33:G$36)</f>
        <v>0</v>
      </c>
      <c r="D24">
        <f>SUM('Ordering Form'!$G$33:$G$36)</f>
        <v>0</v>
      </c>
      <c r="E24" s="1">
        <f>VLOOKUP(A24,Table2[#All],3,FALSE)</f>
        <v>7</v>
      </c>
      <c r="F24" s="1">
        <f t="shared" si="0"/>
        <v>0</v>
      </c>
    </row>
    <row r="25" spans="1:6" x14ac:dyDescent="0.25">
      <c r="A25" t="s">
        <v>148</v>
      </c>
      <c r="B25">
        <f>VLOOKUP(A25,Table2[#All],2,FALSE)</f>
        <v>0.36</v>
      </c>
      <c r="C25">
        <f>COUNTA('Ordering Form'!H$33:H$36)</f>
        <v>0</v>
      </c>
      <c r="D25">
        <f>SUM('Ordering Form'!$H$33:$H$36)</f>
        <v>0</v>
      </c>
      <c r="E25" s="1">
        <f>VLOOKUP(A25,Table2[#All],3,FALSE)</f>
        <v>7</v>
      </c>
      <c r="F25" s="1">
        <f t="shared" si="0"/>
        <v>0</v>
      </c>
    </row>
    <row r="26" spans="1:6" x14ac:dyDescent="0.25">
      <c r="A26" t="s">
        <v>149</v>
      </c>
      <c r="B26">
        <f>VLOOKUP(A26,Table2[#All],2,FALSE)</f>
        <v>0.4</v>
      </c>
      <c r="C26">
        <f>COUNTA('Ordering Form'!I$33:I$36)</f>
        <v>0</v>
      </c>
      <c r="D26">
        <f>SUM('Ordering Form'!$I$33:$I$36)</f>
        <v>0</v>
      </c>
      <c r="E26" s="1">
        <f>VLOOKUP(A26,Table2[#All],3,FALSE)</f>
        <v>7</v>
      </c>
      <c r="F26" s="1">
        <f t="shared" si="0"/>
        <v>0</v>
      </c>
    </row>
    <row r="27" spans="1:6" x14ac:dyDescent="0.25">
      <c r="A27" t="s">
        <v>150</v>
      </c>
      <c r="B27" t="str">
        <f>VLOOKUP(A27,Table2[#All],2,FALSE)</f>
        <v>Goat</v>
      </c>
      <c r="C27">
        <f>COUNTA('Ordering Form'!AC$33:AC$36)</f>
        <v>0</v>
      </c>
      <c r="D27">
        <f>SUM('Ordering Form'!$AC$33:$AC$36)</f>
        <v>0</v>
      </c>
      <c r="E27" s="1">
        <f>VLOOKUP(A27,Table2[#All],3,FALSE)</f>
        <v>509</v>
      </c>
      <c r="F27" s="1">
        <f t="shared" si="0"/>
        <v>0</v>
      </c>
    </row>
    <row r="28" spans="1:6" x14ac:dyDescent="0.25">
      <c r="A28" t="s">
        <v>152</v>
      </c>
      <c r="B28" t="str">
        <f>VLOOKUP(A28,Table2[#All],2,FALSE)</f>
        <v>WPC</v>
      </c>
      <c r="C28">
        <f>COUNTA('Ordering Form'!AD$33:AD$36)</f>
        <v>0</v>
      </c>
      <c r="D28">
        <f>SUM('Ordering Form'!$AD$33:$AD$36)</f>
        <v>0</v>
      </c>
      <c r="E28" s="1">
        <f>VLOOKUP(A28,Table2[#All],3,FALSE)</f>
        <v>479</v>
      </c>
      <c r="F28" s="1">
        <f t="shared" si="0"/>
        <v>0</v>
      </c>
    </row>
    <row r="29" spans="1:6" x14ac:dyDescent="0.25">
      <c r="A29" t="s">
        <v>4693</v>
      </c>
      <c r="B29" t="str">
        <f>VLOOKUP(A29,Table2[#All],2,FALSE)</f>
        <v>Fatty Acid Standard</v>
      </c>
      <c r="C29">
        <f>COUNTA('Ordering Form'!Z$33:Z$36)</f>
        <v>0</v>
      </c>
      <c r="D29">
        <f>SUM('Ordering Form'!$Z$33:$Z$36)</f>
        <v>0</v>
      </c>
      <c r="E29" s="1">
        <f>VLOOKUP(A29,Table2[#All],3,FALSE)</f>
        <v>250</v>
      </c>
      <c r="F29" s="1">
        <f t="shared" ref="F29" si="1">E29*D29</f>
        <v>0</v>
      </c>
    </row>
    <row r="30" spans="1:6" x14ac:dyDescent="0.25">
      <c r="A30" t="s">
        <v>154</v>
      </c>
      <c r="B30" t="str">
        <f>VLOOKUP(A30,Table2[#All],2,FALSE)</f>
        <v>Int Handling</v>
      </c>
      <c r="C30">
        <f>IF(OR('Ordering Form'!C6="US","USA","U.S.A"),0,SUM(Quote!D61:D64))</f>
        <v>0</v>
      </c>
      <c r="E30" s="1">
        <f>VLOOKUP(A30,Table2[#All],3,FALSE)</f>
        <v>43</v>
      </c>
      <c r="F30" s="1">
        <f>E30*C30</f>
        <v>0</v>
      </c>
    </row>
    <row r="31" spans="1:6" x14ac:dyDescent="0.25">
      <c r="A31" t="s">
        <v>156</v>
      </c>
      <c r="B31" t="str">
        <f>VLOOKUP(A31,Table2[#All],2,FALSE)</f>
        <v>Ground Return</v>
      </c>
      <c r="C31">
        <f>SUM(Quote!E61:E64)</f>
        <v>0</v>
      </c>
      <c r="E31" s="1">
        <f>VLOOKUP(A31,Table2[#All],3,FALSE)</f>
        <v>24</v>
      </c>
      <c r="F31" s="1">
        <f t="shared" ref="F31:F33" si="2">E31*C31</f>
        <v>0</v>
      </c>
    </row>
    <row r="32" spans="1:6" x14ac:dyDescent="0.25">
      <c r="A32" t="s">
        <v>157</v>
      </c>
      <c r="B32" t="str">
        <f>VLOOKUP(A32,Table2[#All],2,FALSE)</f>
        <v>Handling</v>
      </c>
      <c r="C32">
        <f>IF(OR('Ordering Form'!C6="US","USA","U.S.A"),SUM(Quote!D61:D64),0)</f>
        <v>0</v>
      </c>
      <c r="E32" s="1">
        <f>VLOOKUP(A32,Table2[#All],3,FALSE)</f>
        <v>19</v>
      </c>
      <c r="F32" s="1">
        <f t="shared" si="2"/>
        <v>0</v>
      </c>
    </row>
    <row r="33" spans="1:6" x14ac:dyDescent="0.25">
      <c r="A33" t="s">
        <v>158</v>
      </c>
      <c r="B33" t="str">
        <f>VLOOKUP(A33,Table2[#All],2,FALSE)</f>
        <v>*Freight per box</v>
      </c>
      <c r="C33">
        <f>SUM(Quote!E61:E64)</f>
        <v>0</v>
      </c>
      <c r="E33" s="1" t="e">
        <f>VLOOKUP(A33,Table2[#All],3,FALSE)</f>
        <v>#N/A</v>
      </c>
      <c r="F33" s="1" t="e">
        <f t="shared" si="2"/>
        <v>#N/A</v>
      </c>
    </row>
  </sheetData>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BA147-1603-4880-A512-55C9F692494E}">
  <dimension ref="A1:F33"/>
  <sheetViews>
    <sheetView workbookViewId="0">
      <selection activeCell="C33" sqref="C33"/>
    </sheetView>
  </sheetViews>
  <sheetFormatPr defaultRowHeight="15" x14ac:dyDescent="0.25"/>
  <cols>
    <col min="1" max="1" width="8.7109375" bestFit="1" customWidth="1"/>
    <col min="2" max="2" width="16.42578125" bestFit="1" customWidth="1"/>
    <col min="3" max="3" width="34.28515625" bestFit="1" customWidth="1"/>
    <col min="4" max="4" width="18.28515625" bestFit="1" customWidth="1"/>
    <col min="5" max="5" width="17.42578125" bestFit="1" customWidth="1"/>
    <col min="6" max="6" width="10.5703125" bestFit="1" customWidth="1"/>
  </cols>
  <sheetData>
    <row r="1" spans="1:6" x14ac:dyDescent="0.25">
      <c r="A1" t="s">
        <v>60</v>
      </c>
      <c r="B1" t="s">
        <v>61</v>
      </c>
      <c r="C1" t="s">
        <v>62</v>
      </c>
      <c r="D1" t="s">
        <v>63</v>
      </c>
      <c r="E1" t="s">
        <v>64</v>
      </c>
      <c r="F1" t="s">
        <v>65</v>
      </c>
    </row>
    <row r="2" spans="1:6" x14ac:dyDescent="0.25">
      <c r="A2" t="s">
        <v>88</v>
      </c>
      <c r="B2" t="str">
        <f>VLOOKUP(A2,Table2[#All],2,FALSE)</f>
        <v>SCC</v>
      </c>
      <c r="C2">
        <f>COUNTA('Ordering Form'!C$37:C$40)</f>
        <v>0</v>
      </c>
      <c r="D2">
        <f>SUM('Ordering Form'!$C$37:$C$40)</f>
        <v>0</v>
      </c>
      <c r="E2" s="1">
        <f>VLOOKUP(A2,Table2[#All],3,FALSE)</f>
        <v>62</v>
      </c>
      <c r="F2" s="1">
        <f>E2*D2</f>
        <v>0</v>
      </c>
    </row>
    <row r="3" spans="1:6" x14ac:dyDescent="0.25">
      <c r="A3" t="s">
        <v>92</v>
      </c>
      <c r="B3" t="str">
        <f>VLOOKUP(A3,Table2[#All],2,FALSE)</f>
        <v>Heavy Cream</v>
      </c>
      <c r="C3">
        <f>COUNTA('Ordering Form'!F$37:F$40)</f>
        <v>0</v>
      </c>
      <c r="D3">
        <f>SUM('Ordering Form'!$F$37:$F$40)</f>
        <v>0</v>
      </c>
      <c r="E3" s="1">
        <f>VLOOKUP(A3,Table2[#All],3,FALSE)</f>
        <v>313</v>
      </c>
      <c r="F3" s="1">
        <f t="shared" ref="F3:F28" si="0">E3*D3</f>
        <v>0</v>
      </c>
    </row>
    <row r="4" spans="1:6" x14ac:dyDescent="0.25">
      <c r="A4" t="s">
        <v>94</v>
      </c>
      <c r="B4" t="str">
        <f>VLOOKUP(A4,Table2[#All],2,FALSE)</f>
        <v>Past.Homo</v>
      </c>
      <c r="C4">
        <f>COUNTA('Ordering Form'!L$37:L$40)</f>
        <v>0</v>
      </c>
      <c r="D4">
        <f>SUM('Ordering Form'!$L$37:$L$40)</f>
        <v>0</v>
      </c>
      <c r="E4" s="1">
        <f>VLOOKUP(A4,Table2[#All],3,FALSE)</f>
        <v>262</v>
      </c>
      <c r="F4" s="1">
        <f t="shared" si="0"/>
        <v>0</v>
      </c>
    </row>
    <row r="5" spans="1:6" x14ac:dyDescent="0.25">
      <c r="A5" t="s">
        <v>96</v>
      </c>
      <c r="B5" t="str">
        <f>VLOOKUP(A5,Table2[#All],2,FALSE)</f>
        <v>Raw Milk</v>
      </c>
      <c r="C5">
        <f>COUNTA('Ordering Form'!O$37:O$40)</f>
        <v>0</v>
      </c>
      <c r="D5">
        <f>SUM('Ordering Form'!$O$37:$O$40)</f>
        <v>0</v>
      </c>
      <c r="E5" s="1">
        <f>VLOOKUP(A5,Table2[#All],3,FALSE)</f>
        <v>146</v>
      </c>
      <c r="F5" s="1">
        <f t="shared" si="0"/>
        <v>0</v>
      </c>
    </row>
    <row r="6" spans="1:6" x14ac:dyDescent="0.25">
      <c r="A6" t="s">
        <v>99</v>
      </c>
      <c r="B6" t="str">
        <f>VLOOKUP(A6,Table2[#All],2,FALSE)</f>
        <v>Raw Skim</v>
      </c>
      <c r="C6">
        <f>COUNTA('Ordering Form'!R$37:R$40)</f>
        <v>0</v>
      </c>
      <c r="D6">
        <f>SUM('Ordering Form'!$R$37:$R$40)</f>
        <v>0</v>
      </c>
      <c r="E6" s="1">
        <f>VLOOKUP(A6,Table2[#All],3,FALSE)</f>
        <v>23</v>
      </c>
      <c r="F6" s="1">
        <f t="shared" si="0"/>
        <v>0</v>
      </c>
    </row>
    <row r="7" spans="1:6" x14ac:dyDescent="0.25">
      <c r="A7" t="s">
        <v>102</v>
      </c>
      <c r="B7" t="str">
        <f>VLOOKUP(A7,Table2[#All],2,FALSE)</f>
        <v>Past.Homo Fort</v>
      </c>
      <c r="C7">
        <f>COUNTA('Ordering Form'!M$37:M$40)</f>
        <v>0</v>
      </c>
      <c r="D7">
        <f>SUM('Ordering Form'!$M$37:$M$40)</f>
        <v>0</v>
      </c>
      <c r="E7" s="1">
        <f>VLOOKUP(A7,Table2[#All],3,FALSE)</f>
        <v>95</v>
      </c>
      <c r="F7" s="1">
        <f t="shared" si="0"/>
        <v>0</v>
      </c>
    </row>
    <row r="8" spans="1:6" x14ac:dyDescent="0.25">
      <c r="A8" t="s">
        <v>105</v>
      </c>
      <c r="B8" t="str">
        <f>VLOOKUP(A8,Table2[#All],2,FALSE)</f>
        <v>Raw Whey</v>
      </c>
      <c r="C8">
        <f>COUNTA('Ordering Form'!U$37:U$40)</f>
        <v>0</v>
      </c>
      <c r="D8">
        <f>SUM('Ordering Form'!$U$37:$U$40)</f>
        <v>0</v>
      </c>
      <c r="E8" s="1">
        <f>VLOOKUP(A8,Table2[#All],3,FALSE)</f>
        <v>313</v>
      </c>
      <c r="F8" s="1">
        <f t="shared" si="0"/>
        <v>0</v>
      </c>
    </row>
    <row r="9" spans="1:6" x14ac:dyDescent="0.25">
      <c r="A9" t="s">
        <v>109</v>
      </c>
      <c r="B9" t="str">
        <f>VLOOKUP(A9,Table2[#All],2,FALSE)</f>
        <v>Raw LF NF</v>
      </c>
      <c r="C9">
        <f>COUNTA('Ordering Form'!S$37:S$40)</f>
        <v>0</v>
      </c>
      <c r="D9">
        <f>SUM('Ordering Form'!$S$37:$S$40)</f>
        <v>0</v>
      </c>
      <c r="E9" s="1">
        <f>VLOOKUP(A9,Table2[#All],3,FALSE)</f>
        <v>276</v>
      </c>
      <c r="F9" s="1">
        <f t="shared" si="0"/>
        <v>0</v>
      </c>
    </row>
    <row r="10" spans="1:6" x14ac:dyDescent="0.25">
      <c r="A10" t="s">
        <v>112</v>
      </c>
      <c r="B10" t="str">
        <f>VLOOKUP(A10,Table2[#All],2,FALSE)</f>
        <v>Raw LF Fort</v>
      </c>
      <c r="C10">
        <f>COUNTA('Ordering Form'!T$37:T$40)</f>
        <v>0</v>
      </c>
      <c r="D10">
        <f>SUM('Ordering Form'!$T$37:$T$40)</f>
        <v>0</v>
      </c>
      <c r="E10" s="1">
        <f>VLOOKUP(A10,Table2[#All],3,FALSE)</f>
        <v>103</v>
      </c>
      <c r="F10" s="1">
        <f t="shared" si="0"/>
        <v>0</v>
      </c>
    </row>
    <row r="11" spans="1:6" x14ac:dyDescent="0.25">
      <c r="A11" t="s">
        <v>115</v>
      </c>
      <c r="B11" t="str">
        <f>VLOOKUP(A11,Table2[#All],2,FALSE)</f>
        <v>LIT CRM</v>
      </c>
      <c r="C11">
        <f>COUNTA('Ordering Form'!J$37:J$40)</f>
        <v>0</v>
      </c>
      <c r="D11">
        <f>SUM('Ordering Form'!$J$37:$J$40)</f>
        <v>0</v>
      </c>
      <c r="E11" s="1">
        <f>VLOOKUP(A11,Table2[#All],3,FALSE)</f>
        <v>313</v>
      </c>
      <c r="F11" s="1">
        <f t="shared" si="0"/>
        <v>0</v>
      </c>
    </row>
    <row r="12" spans="1:6" x14ac:dyDescent="0.25">
      <c r="A12" t="s">
        <v>119</v>
      </c>
      <c r="B12" t="str">
        <f>VLOOKUP(A12,Table2[#All],2,FALSE)</f>
        <v>H&amp;H</v>
      </c>
      <c r="C12">
        <f>COUNTA('Ordering Form'!K$37:K$40)</f>
        <v>0</v>
      </c>
      <c r="D12">
        <f>SUM('Ordering Form'!$K$37:$K$40)</f>
        <v>0</v>
      </c>
      <c r="E12" s="1">
        <f>VLOOKUP(A12,Table2[#All],3,FALSE)</f>
        <v>306</v>
      </c>
      <c r="F12" s="1">
        <f t="shared" si="0"/>
        <v>0</v>
      </c>
    </row>
    <row r="13" spans="1:6" x14ac:dyDescent="0.25">
      <c r="A13" t="s">
        <v>122</v>
      </c>
      <c r="B13" t="str">
        <f>VLOOKUP(A13,Table2[#All],2,FALSE)</f>
        <v>Cond Skim</v>
      </c>
      <c r="C13">
        <f>COUNTA('Ordering Form'!N$37:N$40)</f>
        <v>0</v>
      </c>
      <c r="D13">
        <f>SUM('Ordering Form'!$N$37:$N$40)</f>
        <v>0</v>
      </c>
      <c r="E13" s="1">
        <f>VLOOKUP(A13,Table2[#All],3,FALSE)</f>
        <v>313</v>
      </c>
      <c r="F13" s="1">
        <f t="shared" si="0"/>
        <v>0</v>
      </c>
    </row>
    <row r="14" spans="1:6" x14ac:dyDescent="0.25">
      <c r="A14" t="s">
        <v>125</v>
      </c>
      <c r="B14" t="str">
        <f>VLOOKUP(A14,Table2[#All],2,FALSE)</f>
        <v>Raw Freeze Point</v>
      </c>
      <c r="C14">
        <f>COUNTA('Ordering Form'!V$37:V$40)</f>
        <v>0</v>
      </c>
      <c r="D14">
        <f>SUM('Ordering Form'!$V$37:$V$40)</f>
        <v>0</v>
      </c>
      <c r="E14" s="1">
        <f>VLOOKUP(A14,Table2[#All],3,FALSE)</f>
        <v>87</v>
      </c>
      <c r="F14" s="1">
        <f t="shared" si="0"/>
        <v>0</v>
      </c>
    </row>
    <row r="15" spans="1:6" x14ac:dyDescent="0.25">
      <c r="A15" t="s">
        <v>128</v>
      </c>
      <c r="B15" t="str">
        <f>VLOOKUP(A15,Table2[#All],2,FALSE)</f>
        <v>Urea</v>
      </c>
      <c r="C15">
        <f>COUNTA('Ordering Form'!AA$37:AA$40)</f>
        <v>0</v>
      </c>
      <c r="D15">
        <f>SUM('Ordering Form'!$AA$37:$AA$40)</f>
        <v>0</v>
      </c>
      <c r="E15" s="1">
        <f>VLOOKUP(A15,Table2[#All],3,FALSE)</f>
        <v>110</v>
      </c>
      <c r="F15" s="1">
        <f t="shared" si="0"/>
        <v>0</v>
      </c>
    </row>
    <row r="16" spans="1:6" x14ac:dyDescent="0.25">
      <c r="A16" t="s">
        <v>130</v>
      </c>
      <c r="B16" t="str">
        <f>VLOOKUP(A16,Table2[#All],2,FALSE)</f>
        <v>California</v>
      </c>
      <c r="C16">
        <f>COUNTA('Ordering Form'!W$37:W$40)</f>
        <v>0</v>
      </c>
      <c r="D16">
        <f>SUM('Ordering Form'!$W$37:$W$40)</f>
        <v>0</v>
      </c>
      <c r="E16" s="1">
        <f>VLOOKUP(A16,Table2[#All],3,FALSE)</f>
        <v>268</v>
      </c>
      <c r="F16" s="1">
        <f t="shared" si="0"/>
        <v>0</v>
      </c>
    </row>
    <row r="17" spans="1:6" x14ac:dyDescent="0.25">
      <c r="A17" t="s">
        <v>132</v>
      </c>
      <c r="B17" t="str">
        <f>VLOOKUP(A17,Table2[#All],2,FALSE)</f>
        <v>UF Skim</v>
      </c>
      <c r="C17">
        <f>COUNTA('Ordering Form'!AB$37:AB$40)</f>
        <v>0</v>
      </c>
      <c r="D17">
        <f>SUM('Ordering Form'!$AB$37:$AB$40)</f>
        <v>0</v>
      </c>
      <c r="E17" s="1">
        <f>VLOOKUP(A17,Table2[#All],3,FALSE)</f>
        <v>335</v>
      </c>
      <c r="F17" s="1">
        <f t="shared" si="0"/>
        <v>0</v>
      </c>
    </row>
    <row r="18" spans="1:6" x14ac:dyDescent="0.25">
      <c r="A18" t="s">
        <v>135</v>
      </c>
      <c r="B18" t="str">
        <f>VLOOKUP(A18,Table2[#All],2,FALSE)</f>
        <v>Cond Whole</v>
      </c>
      <c r="C18">
        <f>COUNTA('Ordering Form'!Y$37:Y$40)</f>
        <v>0</v>
      </c>
      <c r="D18">
        <f>SUM('Ordering Form'!$Y$37:$Y$40)</f>
        <v>0</v>
      </c>
      <c r="E18" s="1">
        <f>VLOOKUP(A18,Table2[#All],3,FALSE)</f>
        <v>313</v>
      </c>
      <c r="F18" s="1">
        <f t="shared" si="0"/>
        <v>0</v>
      </c>
    </row>
    <row r="19" spans="1:6" x14ac:dyDescent="0.25">
      <c r="A19" t="s">
        <v>137</v>
      </c>
      <c r="B19" t="str">
        <f>VLOOKUP(A19,Table2[#All],2,FALSE)</f>
        <v>Cond Buttermilk</v>
      </c>
      <c r="C19">
        <f>COUNTA('Ordering Form'!X$37:X$40)</f>
        <v>0</v>
      </c>
      <c r="D19">
        <f>SUM('Ordering Form'!$X$37:$X$40)</f>
        <v>0</v>
      </c>
      <c r="E19" s="1">
        <f>VLOOKUP(A19,Table2[#All],3,FALSE)</f>
        <v>313</v>
      </c>
      <c r="F19" s="1">
        <f t="shared" si="0"/>
        <v>0</v>
      </c>
    </row>
    <row r="20" spans="1:6" x14ac:dyDescent="0.25">
      <c r="A20" t="s">
        <v>139</v>
      </c>
      <c r="B20" t="str">
        <f>VLOOKUP(A20,Table2[#All],2,FALSE)</f>
        <v>A check</v>
      </c>
      <c r="C20">
        <f>COUNTA('Ordering Form'!P$37:P$40)</f>
        <v>0</v>
      </c>
      <c r="D20">
        <f>SUM('Ordering Form'!$P$37:$P$40)</f>
        <v>0</v>
      </c>
      <c r="E20" s="1">
        <f>VLOOKUP(A20,Table2[#All],3,FALSE)</f>
        <v>5</v>
      </c>
      <c r="F20" s="1">
        <f t="shared" si="0"/>
        <v>0</v>
      </c>
    </row>
    <row r="21" spans="1:6" x14ac:dyDescent="0.25">
      <c r="A21" t="s">
        <v>141</v>
      </c>
      <c r="B21" t="str">
        <f>VLOOKUP(A21,Table2[#All],2,FALSE)</f>
        <v>B check</v>
      </c>
      <c r="C21">
        <f>COUNTA('Ordering Form'!Q$37:Q$40)</f>
        <v>0</v>
      </c>
      <c r="D21">
        <f>SUM('Ordering Form'!$Q$37:$Q$40)</f>
        <v>0</v>
      </c>
      <c r="E21" s="1">
        <f>VLOOKUP(A21,Table2[#All],3,FALSE)</f>
        <v>5</v>
      </c>
      <c r="F21" s="1">
        <f t="shared" si="0"/>
        <v>0</v>
      </c>
    </row>
    <row r="22" spans="1:6" x14ac:dyDescent="0.25">
      <c r="A22" t="s">
        <v>143</v>
      </c>
      <c r="B22" t="str">
        <f>VLOOKUP(A22,Table2[#All],2,FALSE)</f>
        <v>L/M cells</v>
      </c>
      <c r="C22">
        <f>COUNTA('Ordering Form'!D$37:D$40)</f>
        <v>0</v>
      </c>
      <c r="D22">
        <f>SUM('Ordering Form'!$D$37:$D$40)</f>
        <v>0</v>
      </c>
      <c r="E22" s="1">
        <f>VLOOKUP(A22,Table2[#All],3,FALSE)</f>
        <v>5</v>
      </c>
      <c r="F22" s="1">
        <f t="shared" si="0"/>
        <v>0</v>
      </c>
    </row>
    <row r="23" spans="1:6" x14ac:dyDescent="0.25">
      <c r="A23" t="s">
        <v>145</v>
      </c>
      <c r="B23" t="str">
        <f>VLOOKUP(A23,Table2[#All],2,FALSE)</f>
        <v>M/H cells</v>
      </c>
      <c r="C23">
        <f>COUNTA('Ordering Form'!E$37:E$40)</f>
        <v>0</v>
      </c>
      <c r="D23">
        <f>SUM('Ordering Form'!$E$37:$E$40)</f>
        <v>0</v>
      </c>
      <c r="E23" s="1">
        <f>VLOOKUP(A23,Table2[#All],3,FALSE)</f>
        <v>5</v>
      </c>
      <c r="F23" s="1">
        <f t="shared" si="0"/>
        <v>0</v>
      </c>
    </row>
    <row r="24" spans="1:6" x14ac:dyDescent="0.25">
      <c r="A24" t="s">
        <v>147</v>
      </c>
      <c r="B24">
        <f>VLOOKUP(A24,Table2[#All],2,FALSE)</f>
        <v>0.32</v>
      </c>
      <c r="C24">
        <f>COUNTA('Ordering Form'!G$37:G$40)</f>
        <v>0</v>
      </c>
      <c r="D24">
        <f>SUM('Ordering Form'!$G$37:$G$40)</f>
        <v>0</v>
      </c>
      <c r="E24" s="1">
        <f>VLOOKUP(A24,Table2[#All],3,FALSE)</f>
        <v>7</v>
      </c>
      <c r="F24" s="1">
        <f t="shared" si="0"/>
        <v>0</v>
      </c>
    </row>
    <row r="25" spans="1:6" x14ac:dyDescent="0.25">
      <c r="A25" t="s">
        <v>148</v>
      </c>
      <c r="B25">
        <f>VLOOKUP(A25,Table2[#All],2,FALSE)</f>
        <v>0.36</v>
      </c>
      <c r="C25">
        <f>COUNTA('Ordering Form'!H$37:H$40)</f>
        <v>0</v>
      </c>
      <c r="D25">
        <f>SUM('Ordering Form'!$H$37:$H$40)</f>
        <v>0</v>
      </c>
      <c r="E25" s="1">
        <f>VLOOKUP(A25,Table2[#All],3,FALSE)</f>
        <v>7</v>
      </c>
      <c r="F25" s="1">
        <f t="shared" si="0"/>
        <v>0</v>
      </c>
    </row>
    <row r="26" spans="1:6" x14ac:dyDescent="0.25">
      <c r="A26" t="s">
        <v>149</v>
      </c>
      <c r="B26">
        <f>VLOOKUP(A26,Table2[#All],2,FALSE)</f>
        <v>0.4</v>
      </c>
      <c r="C26">
        <f>COUNTA('Ordering Form'!I$37:I$40)</f>
        <v>0</v>
      </c>
      <c r="D26">
        <f>SUM('Ordering Form'!$I$37:$I$40)</f>
        <v>0</v>
      </c>
      <c r="E26" s="1">
        <f>VLOOKUP(A26,Table2[#All],3,FALSE)</f>
        <v>7</v>
      </c>
      <c r="F26" s="1">
        <f t="shared" si="0"/>
        <v>0</v>
      </c>
    </row>
    <row r="27" spans="1:6" x14ac:dyDescent="0.25">
      <c r="A27" t="s">
        <v>150</v>
      </c>
      <c r="B27" t="str">
        <f>VLOOKUP(A27,Table2[#All],2,FALSE)</f>
        <v>Goat</v>
      </c>
      <c r="C27">
        <f>COUNTA('Ordering Form'!AC$37:AC$40)</f>
        <v>0</v>
      </c>
      <c r="D27">
        <f>SUM('Ordering Form'!$AC$37:$AC$40)</f>
        <v>0</v>
      </c>
      <c r="E27" s="1">
        <f>VLOOKUP(A27,Table2[#All],3,FALSE)</f>
        <v>509</v>
      </c>
      <c r="F27" s="1">
        <f t="shared" si="0"/>
        <v>0</v>
      </c>
    </row>
    <row r="28" spans="1:6" x14ac:dyDescent="0.25">
      <c r="A28" t="s">
        <v>152</v>
      </c>
      <c r="B28" t="str">
        <f>VLOOKUP(A28,Table2[#All],2,FALSE)</f>
        <v>WPC</v>
      </c>
      <c r="C28">
        <f>COUNTA('Ordering Form'!AD$37:AD$40)</f>
        <v>0</v>
      </c>
      <c r="D28">
        <f>SUM('Ordering Form'!$AD$37:$AD$40)</f>
        <v>0</v>
      </c>
      <c r="E28" s="1">
        <f>VLOOKUP(A28,Table2[#All],3,FALSE)</f>
        <v>479</v>
      </c>
      <c r="F28" s="1">
        <f t="shared" si="0"/>
        <v>0</v>
      </c>
    </row>
    <row r="29" spans="1:6" x14ac:dyDescent="0.25">
      <c r="A29" t="s">
        <v>4693</v>
      </c>
      <c r="B29" t="str">
        <f>VLOOKUP(A29,Table2[#All],2,FALSE)</f>
        <v>Fatty Acid Standard</v>
      </c>
      <c r="C29">
        <f>COUNTA('Ordering Form'!Z$37:Z$40)</f>
        <v>0</v>
      </c>
      <c r="D29">
        <f>SUM('Ordering Form'!$Z$37:$Z$40)</f>
        <v>0</v>
      </c>
      <c r="E29" s="1">
        <f>VLOOKUP(A29,Table2[#All],3,FALSE)</f>
        <v>250</v>
      </c>
      <c r="F29" s="1">
        <f t="shared" ref="F29" si="1">E29*D29</f>
        <v>0</v>
      </c>
    </row>
    <row r="30" spans="1:6" x14ac:dyDescent="0.25">
      <c r="A30" t="s">
        <v>154</v>
      </c>
      <c r="B30" t="str">
        <f>VLOOKUP(A30,Table2[#All],2,FALSE)</f>
        <v>Int Handling</v>
      </c>
      <c r="C30">
        <f>IF(OR('Ordering Form'!C6="US","USA","U.S.A"),0,SUM(Quote!D65:D68))</f>
        <v>0</v>
      </c>
      <c r="E30" s="1">
        <f>VLOOKUP(A30,Table2[#All],3,FALSE)</f>
        <v>43</v>
      </c>
      <c r="F30" s="1">
        <f>E30*C30</f>
        <v>0</v>
      </c>
    </row>
    <row r="31" spans="1:6" x14ac:dyDescent="0.25">
      <c r="A31" t="s">
        <v>156</v>
      </c>
      <c r="B31" t="str">
        <f>VLOOKUP(A31,Table2[#All],2,FALSE)</f>
        <v>Ground Return</v>
      </c>
      <c r="C31">
        <f>SUM(Quote!E65:E68)</f>
        <v>0</v>
      </c>
      <c r="E31" s="1">
        <f>VLOOKUP(A31,Table2[#All],3,FALSE)</f>
        <v>24</v>
      </c>
      <c r="F31" s="1">
        <f t="shared" ref="F31:F33" si="2">E31*C31</f>
        <v>0</v>
      </c>
    </row>
    <row r="32" spans="1:6" x14ac:dyDescent="0.25">
      <c r="A32" t="s">
        <v>157</v>
      </c>
      <c r="B32" t="str">
        <f>VLOOKUP(A32,Table2[#All],2,FALSE)</f>
        <v>Handling</v>
      </c>
      <c r="C32">
        <f>IF(OR('Ordering Form'!C6="US","USA","U.S.A"),SUM(Quote!D65:D68),0)</f>
        <v>0</v>
      </c>
      <c r="E32" s="1">
        <f>VLOOKUP(A32,Table2[#All],3,FALSE)</f>
        <v>19</v>
      </c>
      <c r="F32" s="1">
        <f t="shared" si="2"/>
        <v>0</v>
      </c>
    </row>
    <row r="33" spans="1:6" x14ac:dyDescent="0.25">
      <c r="A33" t="s">
        <v>158</v>
      </c>
      <c r="B33" t="str">
        <f>VLOOKUP(A33,Table2[#All],2,FALSE)</f>
        <v>*Freight per box</v>
      </c>
      <c r="C33">
        <f>SUM(Quote!E65:E68)</f>
        <v>0</v>
      </c>
      <c r="E33" s="1" t="e">
        <f>VLOOKUP(A33,Table2[#All],3,FALSE)</f>
        <v>#N/A</v>
      </c>
      <c r="F33" s="1" t="e">
        <f t="shared" si="2"/>
        <v>#N/A</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3201C-9FC7-416E-AF3B-92ECD93A2A4F}">
  <dimension ref="A1:F33"/>
  <sheetViews>
    <sheetView workbookViewId="0">
      <selection activeCell="C34" sqref="C34"/>
    </sheetView>
  </sheetViews>
  <sheetFormatPr defaultRowHeight="15" x14ac:dyDescent="0.25"/>
  <cols>
    <col min="1" max="1" width="8.7109375" bestFit="1" customWidth="1"/>
    <col min="2" max="2" width="16.42578125" bestFit="1" customWidth="1"/>
    <col min="3" max="3" width="34.28515625" bestFit="1" customWidth="1"/>
    <col min="4" max="4" width="18.28515625" bestFit="1" customWidth="1"/>
    <col min="5" max="5" width="17.42578125" bestFit="1" customWidth="1"/>
    <col min="6" max="6" width="10.5703125" bestFit="1" customWidth="1"/>
  </cols>
  <sheetData>
    <row r="1" spans="1:6" x14ac:dyDescent="0.25">
      <c r="A1" t="s">
        <v>60</v>
      </c>
      <c r="B1" t="s">
        <v>61</v>
      </c>
      <c r="C1" t="s">
        <v>62</v>
      </c>
      <c r="D1" t="s">
        <v>63</v>
      </c>
      <c r="E1" t="s">
        <v>64</v>
      </c>
      <c r="F1" t="s">
        <v>65</v>
      </c>
    </row>
    <row r="2" spans="1:6" x14ac:dyDescent="0.25">
      <c r="A2" t="s">
        <v>88</v>
      </c>
      <c r="B2" t="str">
        <f>VLOOKUP(A2,Table2[#All],2,FALSE)</f>
        <v>SCC</v>
      </c>
      <c r="C2">
        <f>SUM(COUNTA('Ordering Form'!C$41:C$44),COUNTA('Ordering Form'!C$48))</f>
        <v>0</v>
      </c>
      <c r="D2">
        <f>SUM('Ordering Form'!$C$41:$C$44,'Ordering Form'!$C$48)</f>
        <v>0</v>
      </c>
      <c r="E2" s="1">
        <f>VLOOKUP(A2,Table2[#All],3,FALSE)</f>
        <v>62</v>
      </c>
      <c r="F2" s="1">
        <f>E2*D2</f>
        <v>0</v>
      </c>
    </row>
    <row r="3" spans="1:6" x14ac:dyDescent="0.25">
      <c r="A3" t="s">
        <v>92</v>
      </c>
      <c r="B3" t="str">
        <f>VLOOKUP(A3,Table2[#All],2,FALSE)</f>
        <v>Heavy Cream</v>
      </c>
      <c r="C3">
        <f>SUM(COUNTA('Ordering Form'!F$41:F$44),COUNTA('Ordering Form'!F$48))</f>
        <v>0</v>
      </c>
      <c r="D3">
        <f>SUM('Ordering Form'!$F$41:$F$44,'Ordering Form'!$F$48)</f>
        <v>0</v>
      </c>
      <c r="E3" s="1">
        <f>VLOOKUP(A3,Table2[#All],3,FALSE)</f>
        <v>313</v>
      </c>
      <c r="F3" s="1">
        <f t="shared" ref="F3:F28" si="0">E3*D3</f>
        <v>0</v>
      </c>
    </row>
    <row r="4" spans="1:6" x14ac:dyDescent="0.25">
      <c r="A4" t="s">
        <v>94</v>
      </c>
      <c r="B4" t="str">
        <f>VLOOKUP(A4,Table2[#All],2,FALSE)</f>
        <v>Past.Homo</v>
      </c>
      <c r="C4">
        <f>SUM(COUNTA('Ordering Form'!L$41:L$44),COUNTA('Ordering Form'!L$48))</f>
        <v>0</v>
      </c>
      <c r="D4">
        <f>SUM('Ordering Form'!$L$41:$L$44,'Ordering Form'!$L$48)</f>
        <v>0</v>
      </c>
      <c r="E4" s="1">
        <f>VLOOKUP(A4,Table2[#All],3,FALSE)</f>
        <v>262</v>
      </c>
      <c r="F4" s="1">
        <f t="shared" si="0"/>
        <v>0</v>
      </c>
    </row>
    <row r="5" spans="1:6" x14ac:dyDescent="0.25">
      <c r="A5" t="s">
        <v>96</v>
      </c>
      <c r="B5" t="str">
        <f>VLOOKUP(A5,Table2[#All],2,FALSE)</f>
        <v>Raw Milk</v>
      </c>
      <c r="C5">
        <f>SUM(COUNTA('Ordering Form'!O$41:O$44),COUNTA('Ordering Form'!O$48))</f>
        <v>0</v>
      </c>
      <c r="D5">
        <f>SUM('Ordering Form'!$O$41:$O$44,'Ordering Form'!$O$48)</f>
        <v>0</v>
      </c>
      <c r="E5" s="1">
        <f>VLOOKUP(A5,Table2[#All],3,FALSE)</f>
        <v>146</v>
      </c>
      <c r="F5" s="1">
        <f t="shared" si="0"/>
        <v>0</v>
      </c>
    </row>
    <row r="6" spans="1:6" x14ac:dyDescent="0.25">
      <c r="A6" t="s">
        <v>99</v>
      </c>
      <c r="B6" t="str">
        <f>VLOOKUP(A6,Table2[#All],2,FALSE)</f>
        <v>Raw Skim</v>
      </c>
      <c r="C6">
        <f>SUM(COUNTA('Ordering Form'!R$41:R$44),COUNTA('Ordering Form'!R$48))</f>
        <v>0</v>
      </c>
      <c r="D6">
        <f>SUM('Ordering Form'!$R$41:$R$44,'Ordering Form'!$R$48)</f>
        <v>0</v>
      </c>
      <c r="E6" s="1">
        <f>VLOOKUP(A6,Table2[#All],3,FALSE)</f>
        <v>23</v>
      </c>
      <c r="F6" s="1">
        <f t="shared" si="0"/>
        <v>0</v>
      </c>
    </row>
    <row r="7" spans="1:6" x14ac:dyDescent="0.25">
      <c r="A7" t="s">
        <v>102</v>
      </c>
      <c r="B7" t="str">
        <f>VLOOKUP(A7,Table2[#All],2,FALSE)</f>
        <v>Past.Homo Fort</v>
      </c>
      <c r="C7">
        <f>SUM(COUNTA('Ordering Form'!M$41:M$44),COUNTA('Ordering Form'!M$48))</f>
        <v>0</v>
      </c>
      <c r="D7">
        <f>SUM('Ordering Form'!$M$41:$M$44,'Ordering Form'!$M$48)</f>
        <v>0</v>
      </c>
      <c r="E7" s="1">
        <f>VLOOKUP(A7,Table2[#All],3,FALSE)</f>
        <v>95</v>
      </c>
      <c r="F7" s="1">
        <f t="shared" si="0"/>
        <v>0</v>
      </c>
    </row>
    <row r="8" spans="1:6" x14ac:dyDescent="0.25">
      <c r="A8" t="s">
        <v>105</v>
      </c>
      <c r="B8" t="str">
        <f>VLOOKUP(A8,Table2[#All],2,FALSE)</f>
        <v>Raw Whey</v>
      </c>
      <c r="C8">
        <f>SUM(COUNTA('Ordering Form'!U$41:U$44),COUNTA('Ordering Form'!U$48))</f>
        <v>0</v>
      </c>
      <c r="D8">
        <f>SUM('Ordering Form'!$U$41:$U$44,'Ordering Form'!$U$48)</f>
        <v>0</v>
      </c>
      <c r="E8" s="1">
        <f>VLOOKUP(A8,Table2[#All],3,FALSE)</f>
        <v>313</v>
      </c>
      <c r="F8" s="1">
        <f t="shared" si="0"/>
        <v>0</v>
      </c>
    </row>
    <row r="9" spans="1:6" x14ac:dyDescent="0.25">
      <c r="A9" t="s">
        <v>109</v>
      </c>
      <c r="B9" t="str">
        <f>VLOOKUP(A9,Table2[#All],2,FALSE)</f>
        <v>Raw LF NF</v>
      </c>
      <c r="C9">
        <f>SUM(COUNTA('Ordering Form'!S$41:S$44),COUNTA('Ordering Form'!S$48))</f>
        <v>0</v>
      </c>
      <c r="D9">
        <f>SUM('Ordering Form'!$S$41:$S$44,'Ordering Form'!$S$48)</f>
        <v>0</v>
      </c>
      <c r="E9" s="1">
        <f>VLOOKUP(A9,Table2[#All],3,FALSE)</f>
        <v>276</v>
      </c>
      <c r="F9" s="1">
        <f t="shared" si="0"/>
        <v>0</v>
      </c>
    </row>
    <row r="10" spans="1:6" x14ac:dyDescent="0.25">
      <c r="A10" t="s">
        <v>112</v>
      </c>
      <c r="B10" t="str">
        <f>VLOOKUP(A10,Table2[#All],2,FALSE)</f>
        <v>Raw LF Fort</v>
      </c>
      <c r="C10">
        <f>SUM(COUNTA('Ordering Form'!T$41:T$44),COUNTA('Ordering Form'!T$48))</f>
        <v>0</v>
      </c>
      <c r="D10">
        <f>SUM('Ordering Form'!$T$41:$T$44,'Ordering Form'!$T$48)</f>
        <v>0</v>
      </c>
      <c r="E10" s="1">
        <f>VLOOKUP(A10,Table2[#All],3,FALSE)</f>
        <v>103</v>
      </c>
      <c r="F10" s="1">
        <f t="shared" si="0"/>
        <v>0</v>
      </c>
    </row>
    <row r="11" spans="1:6" x14ac:dyDescent="0.25">
      <c r="A11" t="s">
        <v>115</v>
      </c>
      <c r="B11" t="str">
        <f>VLOOKUP(A11,Table2[#All],2,FALSE)</f>
        <v>LIT CRM</v>
      </c>
      <c r="C11">
        <f>SUM(COUNTA('Ordering Form'!J$41:J$44),COUNTA('Ordering Form'!J$48))</f>
        <v>0</v>
      </c>
      <c r="D11">
        <f>SUM('Ordering Form'!$J$41:$J$44,'Ordering Form'!$J$48)</f>
        <v>0</v>
      </c>
      <c r="E11" s="1">
        <f>VLOOKUP(A11,Table2[#All],3,FALSE)</f>
        <v>313</v>
      </c>
      <c r="F11" s="1">
        <f t="shared" si="0"/>
        <v>0</v>
      </c>
    </row>
    <row r="12" spans="1:6" x14ac:dyDescent="0.25">
      <c r="A12" t="s">
        <v>119</v>
      </c>
      <c r="B12" t="str">
        <f>VLOOKUP(A12,Table2[#All],2,FALSE)</f>
        <v>H&amp;H</v>
      </c>
      <c r="C12">
        <f>SUM(COUNTA('Ordering Form'!K$41:K$44),COUNTA('Ordering Form'!K$48))</f>
        <v>0</v>
      </c>
      <c r="D12">
        <f>SUM('Ordering Form'!$K$41:$K$44,'Ordering Form'!$K$48)</f>
        <v>0</v>
      </c>
      <c r="E12" s="1">
        <f>VLOOKUP(A12,Table2[#All],3,FALSE)</f>
        <v>306</v>
      </c>
      <c r="F12" s="1">
        <f t="shared" si="0"/>
        <v>0</v>
      </c>
    </row>
    <row r="13" spans="1:6" x14ac:dyDescent="0.25">
      <c r="A13" t="s">
        <v>122</v>
      </c>
      <c r="B13" t="str">
        <f>VLOOKUP(A13,Table2[#All],2,FALSE)</f>
        <v>Cond Skim</v>
      </c>
      <c r="C13">
        <f>SUM(COUNTA('Ordering Form'!N$41:N$44),COUNTA('Ordering Form'!N$48))</f>
        <v>0</v>
      </c>
      <c r="D13">
        <f>SUM('Ordering Form'!$N$41:$N$44,'Ordering Form'!$N$48)</f>
        <v>0</v>
      </c>
      <c r="E13" s="1">
        <f>VLOOKUP(A13,Table2[#All],3,FALSE)</f>
        <v>313</v>
      </c>
      <c r="F13" s="1">
        <f t="shared" si="0"/>
        <v>0</v>
      </c>
    </row>
    <row r="14" spans="1:6" x14ac:dyDescent="0.25">
      <c r="A14" t="s">
        <v>125</v>
      </c>
      <c r="B14" t="str">
        <f>VLOOKUP(A14,Table2[#All],2,FALSE)</f>
        <v>Raw Freeze Point</v>
      </c>
      <c r="C14">
        <f>SUM(COUNTA('Ordering Form'!V$41:V$44),COUNTA('Ordering Form'!V$48))</f>
        <v>0</v>
      </c>
      <c r="D14">
        <f>SUM('Ordering Form'!$V$41:$V$44,'Ordering Form'!$V$48)</f>
        <v>0</v>
      </c>
      <c r="E14" s="1">
        <f>VLOOKUP(A14,Table2[#All],3,FALSE)</f>
        <v>87</v>
      </c>
      <c r="F14" s="1">
        <f t="shared" si="0"/>
        <v>0</v>
      </c>
    </row>
    <row r="15" spans="1:6" x14ac:dyDescent="0.25">
      <c r="A15" t="s">
        <v>128</v>
      </c>
      <c r="B15" t="str">
        <f>VLOOKUP(A15,Table2[#All],2,FALSE)</f>
        <v>Urea</v>
      </c>
      <c r="C15">
        <f>SUM(COUNTA('Ordering Form'!AA$41:AA$44),COUNTA('Ordering Form'!AA$48))</f>
        <v>0</v>
      </c>
      <c r="D15">
        <f>SUM('Ordering Form'!$AA$41:$AA$44,'Ordering Form'!$AA$48)</f>
        <v>0</v>
      </c>
      <c r="E15" s="1">
        <f>VLOOKUP(A15,Table2[#All],3,FALSE)</f>
        <v>110</v>
      </c>
      <c r="F15" s="1">
        <f t="shared" si="0"/>
        <v>0</v>
      </c>
    </row>
    <row r="16" spans="1:6" x14ac:dyDescent="0.25">
      <c r="A16" t="s">
        <v>130</v>
      </c>
      <c r="B16" t="str">
        <f>VLOOKUP(A16,Table2[#All],2,FALSE)</f>
        <v>California</v>
      </c>
      <c r="C16">
        <f>SUM(COUNTA('Ordering Form'!W$41:W$44),COUNTA('Ordering Form'!W$48))</f>
        <v>0</v>
      </c>
      <c r="D16">
        <f>SUM('Ordering Form'!$W$41:$W$44,'Ordering Form'!$W$48)</f>
        <v>0</v>
      </c>
      <c r="E16" s="1">
        <f>VLOOKUP(A16,Table2[#All],3,FALSE)</f>
        <v>268</v>
      </c>
      <c r="F16" s="1">
        <f t="shared" si="0"/>
        <v>0</v>
      </c>
    </row>
    <row r="17" spans="1:6" x14ac:dyDescent="0.25">
      <c r="A17" t="s">
        <v>132</v>
      </c>
      <c r="B17" t="str">
        <f>VLOOKUP(A17,Table2[#All],2,FALSE)</f>
        <v>UF Skim</v>
      </c>
      <c r="C17">
        <f>SUM(COUNTA('Ordering Form'!AB$41:AB$44),COUNTA('Ordering Form'!AB$48))</f>
        <v>0</v>
      </c>
      <c r="D17">
        <f>SUM('Ordering Form'!$AB$41:$AB$44,'Ordering Form'!$AB$48)</f>
        <v>0</v>
      </c>
      <c r="E17" s="1">
        <f>VLOOKUP(A17,Table2[#All],3,FALSE)</f>
        <v>335</v>
      </c>
      <c r="F17" s="1">
        <f t="shared" si="0"/>
        <v>0</v>
      </c>
    </row>
    <row r="18" spans="1:6" x14ac:dyDescent="0.25">
      <c r="A18" t="s">
        <v>135</v>
      </c>
      <c r="B18" t="str">
        <f>VLOOKUP(A18,Table2[#All],2,FALSE)</f>
        <v>Cond Whole</v>
      </c>
      <c r="C18">
        <f>SUM(COUNTA('Ordering Form'!Y$41:Y$44),COUNTA('Ordering Form'!Y$48))</f>
        <v>0</v>
      </c>
      <c r="D18">
        <f>SUM('Ordering Form'!$Y$41:$Y$44,'Ordering Form'!$Y$48)</f>
        <v>0</v>
      </c>
      <c r="E18" s="1">
        <f>VLOOKUP(A18,Table2[#All],3,FALSE)</f>
        <v>313</v>
      </c>
      <c r="F18" s="1">
        <f t="shared" si="0"/>
        <v>0</v>
      </c>
    </row>
    <row r="19" spans="1:6" x14ac:dyDescent="0.25">
      <c r="A19" t="s">
        <v>137</v>
      </c>
      <c r="B19" t="str">
        <f>VLOOKUP(A19,Table2[#All],2,FALSE)</f>
        <v>Cond Buttermilk</v>
      </c>
      <c r="C19">
        <f>SUM(COUNTA('Ordering Form'!X$41:X$44),COUNTA('Ordering Form'!X$48))</f>
        <v>0</v>
      </c>
      <c r="D19">
        <f>SUM('Ordering Form'!$X$41:$X$44,'Ordering Form'!$X$48)</f>
        <v>0</v>
      </c>
      <c r="E19" s="1">
        <f>VLOOKUP(A19,Table2[#All],3,FALSE)</f>
        <v>313</v>
      </c>
      <c r="F19" s="1">
        <f t="shared" si="0"/>
        <v>0</v>
      </c>
    </row>
    <row r="20" spans="1:6" x14ac:dyDescent="0.25">
      <c r="A20" t="s">
        <v>139</v>
      </c>
      <c r="B20" t="str">
        <f>VLOOKUP(A20,Table2[#All],2,FALSE)</f>
        <v>A check</v>
      </c>
      <c r="C20">
        <f>SUM(COUNTA('Ordering Form'!P$41:P$44),COUNTA('Ordering Form'!P$48))</f>
        <v>0</v>
      </c>
      <c r="D20">
        <f>SUM('Ordering Form'!$P$41:$P$44,'Ordering Form'!$P$48)</f>
        <v>0</v>
      </c>
      <c r="E20" s="1">
        <f>VLOOKUP(A20,Table2[#All],3,FALSE)</f>
        <v>5</v>
      </c>
      <c r="F20" s="1">
        <f t="shared" si="0"/>
        <v>0</v>
      </c>
    </row>
    <row r="21" spans="1:6" x14ac:dyDescent="0.25">
      <c r="A21" t="s">
        <v>141</v>
      </c>
      <c r="B21" t="str">
        <f>VLOOKUP(A21,Table2[#All],2,FALSE)</f>
        <v>B check</v>
      </c>
      <c r="C21">
        <f>SUM(COUNTA('Ordering Form'!Q$41:Q$44),COUNTA('Ordering Form'!Q$48))</f>
        <v>0</v>
      </c>
      <c r="D21">
        <f>SUM('Ordering Form'!$Q$41:$Q$44,'Ordering Form'!$Q$48)</f>
        <v>0</v>
      </c>
      <c r="E21" s="1">
        <f>VLOOKUP(A21,Table2[#All],3,FALSE)</f>
        <v>5</v>
      </c>
      <c r="F21" s="1">
        <f t="shared" si="0"/>
        <v>0</v>
      </c>
    </row>
    <row r="22" spans="1:6" x14ac:dyDescent="0.25">
      <c r="A22" t="s">
        <v>143</v>
      </c>
      <c r="B22" t="str">
        <f>VLOOKUP(A22,Table2[#All],2,FALSE)</f>
        <v>L/M cells</v>
      </c>
      <c r="C22">
        <f>SUM(COUNTA('Ordering Form'!D$41:D$44),COUNTA('Ordering Form'!D$48))</f>
        <v>0</v>
      </c>
      <c r="D22">
        <f>SUM('Ordering Form'!$D$41:$D$44,'Ordering Form'!$D$48)</f>
        <v>0</v>
      </c>
      <c r="E22" s="1">
        <f>VLOOKUP(A22,Table2[#All],3,FALSE)</f>
        <v>5</v>
      </c>
      <c r="F22" s="1">
        <f t="shared" si="0"/>
        <v>0</v>
      </c>
    </row>
    <row r="23" spans="1:6" x14ac:dyDescent="0.25">
      <c r="A23" t="s">
        <v>145</v>
      </c>
      <c r="B23" t="str">
        <f>VLOOKUP(A23,Table2[#All],2,FALSE)</f>
        <v>M/H cells</v>
      </c>
      <c r="C23">
        <f>SUM(COUNTA('Ordering Form'!E$41:E$44),COUNTA('Ordering Form'!E$48))</f>
        <v>0</v>
      </c>
      <c r="D23">
        <f>SUM('Ordering Form'!$E$41:$E$44,'Ordering Form'!$E$48)</f>
        <v>0</v>
      </c>
      <c r="E23" s="1">
        <f>VLOOKUP(A23,Table2[#All],3,FALSE)</f>
        <v>5</v>
      </c>
      <c r="F23" s="1">
        <f t="shared" si="0"/>
        <v>0</v>
      </c>
    </row>
    <row r="24" spans="1:6" x14ac:dyDescent="0.25">
      <c r="A24" t="s">
        <v>147</v>
      </c>
      <c r="B24">
        <f>VLOOKUP(A24,Table2[#All],2,FALSE)</f>
        <v>0.32</v>
      </c>
      <c r="C24">
        <f>SUM(COUNTA('Ordering Form'!G$41:G$44),COUNTA('Ordering Form'!G$48))</f>
        <v>0</v>
      </c>
      <c r="D24">
        <f>SUM('Ordering Form'!$G$41:$G$44,'Ordering Form'!$G$48)</f>
        <v>0</v>
      </c>
      <c r="E24" s="1">
        <f>VLOOKUP(A24,Table2[#All],3,FALSE)</f>
        <v>7</v>
      </c>
      <c r="F24" s="1">
        <f t="shared" si="0"/>
        <v>0</v>
      </c>
    </row>
    <row r="25" spans="1:6" x14ac:dyDescent="0.25">
      <c r="A25" t="s">
        <v>148</v>
      </c>
      <c r="B25">
        <f>VLOOKUP(A25,Table2[#All],2,FALSE)</f>
        <v>0.36</v>
      </c>
      <c r="C25">
        <f>SUM(COUNTA('Ordering Form'!H$41:H$44),COUNTA('Ordering Form'!H$48))</f>
        <v>0</v>
      </c>
      <c r="D25">
        <f>SUM('Ordering Form'!$H$41:$H$44,'Ordering Form'!$H$48)</f>
        <v>0</v>
      </c>
      <c r="E25" s="1">
        <f>VLOOKUP(A25,Table2[#All],3,FALSE)</f>
        <v>7</v>
      </c>
      <c r="F25" s="1">
        <f t="shared" si="0"/>
        <v>0</v>
      </c>
    </row>
    <row r="26" spans="1:6" x14ac:dyDescent="0.25">
      <c r="A26" t="s">
        <v>149</v>
      </c>
      <c r="B26">
        <f>VLOOKUP(A26,Table2[#All],2,FALSE)</f>
        <v>0.4</v>
      </c>
      <c r="C26">
        <f>SUM(COUNTA('Ordering Form'!I$41:I$44),COUNTA('Ordering Form'!I$48))</f>
        <v>0</v>
      </c>
      <c r="D26">
        <f>SUM('Ordering Form'!$I$41:$I$44,'Ordering Form'!$I$48)</f>
        <v>0</v>
      </c>
      <c r="E26" s="1">
        <f>VLOOKUP(A26,Table2[#All],3,FALSE)</f>
        <v>7</v>
      </c>
      <c r="F26" s="1">
        <f t="shared" si="0"/>
        <v>0</v>
      </c>
    </row>
    <row r="27" spans="1:6" x14ac:dyDescent="0.25">
      <c r="A27" t="s">
        <v>150</v>
      </c>
      <c r="B27" t="str">
        <f>VLOOKUP(A27,Table2[#All],2,FALSE)</f>
        <v>Goat</v>
      </c>
      <c r="C27">
        <f>SUM(COUNTA('Ordering Form'!AC$41:AC$44),COUNTA('Ordering Form'!AC$48))</f>
        <v>0</v>
      </c>
      <c r="D27">
        <f>SUM('Ordering Form'!$AC$41:$AC$44,'Ordering Form'!$AC$48)</f>
        <v>0</v>
      </c>
      <c r="E27" s="1">
        <f>VLOOKUP(A27,Table2[#All],3,FALSE)</f>
        <v>509</v>
      </c>
      <c r="F27" s="1">
        <f t="shared" si="0"/>
        <v>0</v>
      </c>
    </row>
    <row r="28" spans="1:6" x14ac:dyDescent="0.25">
      <c r="A28" t="s">
        <v>152</v>
      </c>
      <c r="B28" t="str">
        <f>VLOOKUP(A28,Table2[#All],2,FALSE)</f>
        <v>WPC</v>
      </c>
      <c r="C28">
        <f>SUM(COUNTA('Ordering Form'!AD$41:AD$44),COUNTA('Ordering Form'!AD$48))</f>
        <v>0</v>
      </c>
      <c r="D28">
        <f>SUM('Ordering Form'!$AD$41:$AD$44,'Ordering Form'!$AD$48)</f>
        <v>0</v>
      </c>
      <c r="E28" s="1">
        <f>VLOOKUP(A28,Table2[#All],3,FALSE)</f>
        <v>479</v>
      </c>
      <c r="F28" s="1">
        <f t="shared" si="0"/>
        <v>0</v>
      </c>
    </row>
    <row r="29" spans="1:6" x14ac:dyDescent="0.25">
      <c r="A29" t="s">
        <v>4693</v>
      </c>
      <c r="B29" t="str">
        <f>VLOOKUP(A29,Table2[#All],2,FALSE)</f>
        <v>Fatty Acid Standard</v>
      </c>
      <c r="C29">
        <f>SUM(COUNTA('Ordering Form'!Z$41:Z$44),COUNTA('Ordering Form'!Z$48))</f>
        <v>0</v>
      </c>
      <c r="D29">
        <f>SUM('Ordering Form'!$Z$41:$Z$44,'Ordering Form'!$Z$48)</f>
        <v>0</v>
      </c>
      <c r="E29" s="1">
        <f>VLOOKUP(A29,Table2[#All],3,FALSE)</f>
        <v>250</v>
      </c>
      <c r="F29" s="1">
        <f t="shared" ref="F29" si="1">E29*D29</f>
        <v>0</v>
      </c>
    </row>
    <row r="30" spans="1:6" x14ac:dyDescent="0.25">
      <c r="A30" t="s">
        <v>154</v>
      </c>
      <c r="B30" t="str">
        <f>VLOOKUP(A30,Table2[#All],2,FALSE)</f>
        <v>Int Handling</v>
      </c>
      <c r="C30">
        <f>IF(OR('Ordering Form'!C6="US","USA","U.S.A"),0,SUM(Quote!D69:D73))</f>
        <v>0</v>
      </c>
      <c r="E30" s="1">
        <f>VLOOKUP(A30,Table2[#All],3,FALSE)</f>
        <v>43</v>
      </c>
      <c r="F30" s="1">
        <f>E30*C30</f>
        <v>0</v>
      </c>
    </row>
    <row r="31" spans="1:6" x14ac:dyDescent="0.25">
      <c r="A31" t="s">
        <v>156</v>
      </c>
      <c r="B31" t="str">
        <f>VLOOKUP(A31,Table2[#All],2,FALSE)</f>
        <v>Ground Return</v>
      </c>
      <c r="C31">
        <f>SUM(Quote!E69:E73)</f>
        <v>0</v>
      </c>
      <c r="E31" s="1">
        <f>VLOOKUP(A31,Table2[#All],3,FALSE)</f>
        <v>24</v>
      </c>
      <c r="F31" s="1">
        <f t="shared" ref="F31:F33" si="2">E31*C31</f>
        <v>0</v>
      </c>
    </row>
    <row r="32" spans="1:6" x14ac:dyDescent="0.25">
      <c r="A32" t="s">
        <v>157</v>
      </c>
      <c r="B32" t="str">
        <f>VLOOKUP(A32,Table2[#All],2,FALSE)</f>
        <v>Handling</v>
      </c>
      <c r="C32">
        <f>IF(OR('Ordering Form'!C6="US","USA","U.S.A"),SUM(Quote!D69:D73),0)</f>
        <v>0</v>
      </c>
      <c r="E32" s="1">
        <f>VLOOKUP(A32,Table2[#All],3,FALSE)</f>
        <v>19</v>
      </c>
      <c r="F32" s="1">
        <f t="shared" si="2"/>
        <v>0</v>
      </c>
    </row>
    <row r="33" spans="1:6" x14ac:dyDescent="0.25">
      <c r="A33" t="s">
        <v>158</v>
      </c>
      <c r="B33" t="str">
        <f>VLOOKUP(A33,Table2[#All],2,FALSE)</f>
        <v>*Freight per box</v>
      </c>
      <c r="C33">
        <f>SUM(Quote!E69:E73)</f>
        <v>0</v>
      </c>
      <c r="E33" s="1" t="e">
        <f>VLOOKUP(A33,Table2[#All],3,FALSE)</f>
        <v>#N/A</v>
      </c>
      <c r="F33" s="1" t="e">
        <f t="shared" si="2"/>
        <v>#N/A</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5F2F9-3F5A-498B-BA55-D93B976AC579}">
  <dimension ref="A1:F33"/>
  <sheetViews>
    <sheetView workbookViewId="0">
      <selection activeCell="C34" sqref="C34"/>
    </sheetView>
  </sheetViews>
  <sheetFormatPr defaultRowHeight="15" x14ac:dyDescent="0.25"/>
  <cols>
    <col min="1" max="1" width="8.7109375" bestFit="1" customWidth="1"/>
    <col min="2" max="2" width="19" customWidth="1"/>
    <col min="3" max="3" width="34.28515625" bestFit="1" customWidth="1"/>
    <col min="4" max="4" width="18.28515625" bestFit="1" customWidth="1"/>
    <col min="5" max="5" width="17.42578125" bestFit="1" customWidth="1"/>
    <col min="6" max="6" width="10.5703125" bestFit="1" customWidth="1"/>
  </cols>
  <sheetData>
    <row r="1" spans="1:6" x14ac:dyDescent="0.25">
      <c r="A1" t="s">
        <v>60</v>
      </c>
      <c r="B1" t="s">
        <v>61</v>
      </c>
      <c r="C1" t="s">
        <v>62</v>
      </c>
      <c r="D1" t="s">
        <v>63</v>
      </c>
      <c r="E1" t="s">
        <v>64</v>
      </c>
      <c r="F1" t="s">
        <v>65</v>
      </c>
    </row>
    <row r="2" spans="1:6" x14ac:dyDescent="0.25">
      <c r="A2" t="s">
        <v>88</v>
      </c>
      <c r="B2" t="str">
        <f>VLOOKUP(A2,Table2[#All],2,FALSE)</f>
        <v>SCC</v>
      </c>
      <c r="C2">
        <f>COUNTA('Ordering Form'!C$49:C$52)</f>
        <v>0</v>
      </c>
      <c r="D2">
        <f>SUM('Ordering Form'!$C$49:$C$52)</f>
        <v>0</v>
      </c>
      <c r="E2" s="1">
        <f>VLOOKUP(A2,Table2[#All],3,FALSE)</f>
        <v>62</v>
      </c>
      <c r="F2" s="1">
        <f>E2*D2</f>
        <v>0</v>
      </c>
    </row>
    <row r="3" spans="1:6" x14ac:dyDescent="0.25">
      <c r="A3" t="s">
        <v>92</v>
      </c>
      <c r="B3" t="str">
        <f>VLOOKUP(A3,Table2[#All],2,FALSE)</f>
        <v>Heavy Cream</v>
      </c>
      <c r="C3">
        <f>COUNTA('Ordering Form'!F$49:F$52)</f>
        <v>0</v>
      </c>
      <c r="D3">
        <f>SUM('Ordering Form'!$F$49:$F$52)</f>
        <v>0</v>
      </c>
      <c r="E3" s="1">
        <f>VLOOKUP(A3,Table2[#All],3,FALSE)</f>
        <v>313</v>
      </c>
      <c r="F3" s="1">
        <f t="shared" ref="F3:F28" si="0">E3*D3</f>
        <v>0</v>
      </c>
    </row>
    <row r="4" spans="1:6" x14ac:dyDescent="0.25">
      <c r="A4" t="s">
        <v>94</v>
      </c>
      <c r="B4" t="str">
        <f>VLOOKUP(A4,Table2[#All],2,FALSE)</f>
        <v>Past.Homo</v>
      </c>
      <c r="C4">
        <f>COUNTA('Ordering Form'!L$49:L$52)</f>
        <v>0</v>
      </c>
      <c r="D4">
        <f>SUM('Ordering Form'!$L$49:$L$52)</f>
        <v>0</v>
      </c>
      <c r="E4" s="1">
        <f>VLOOKUP(A4,Table2[#All],3,FALSE)</f>
        <v>262</v>
      </c>
      <c r="F4" s="1">
        <f t="shared" si="0"/>
        <v>0</v>
      </c>
    </row>
    <row r="5" spans="1:6" x14ac:dyDescent="0.25">
      <c r="A5" t="s">
        <v>96</v>
      </c>
      <c r="B5" t="str">
        <f>VLOOKUP(A5,Table2[#All],2,FALSE)</f>
        <v>Raw Milk</v>
      </c>
      <c r="C5">
        <f>COUNTA('Ordering Form'!O$49:O$52)</f>
        <v>0</v>
      </c>
      <c r="D5">
        <f>SUM('Ordering Form'!$O$49:$O$52)</f>
        <v>0</v>
      </c>
      <c r="E5" s="1">
        <f>VLOOKUP(A5,Table2[#All],3,FALSE)</f>
        <v>146</v>
      </c>
      <c r="F5" s="1">
        <f t="shared" si="0"/>
        <v>0</v>
      </c>
    </row>
    <row r="6" spans="1:6" x14ac:dyDescent="0.25">
      <c r="A6" t="s">
        <v>99</v>
      </c>
      <c r="B6" t="str">
        <f>VLOOKUP(A6,Table2[#All],2,FALSE)</f>
        <v>Raw Skim</v>
      </c>
      <c r="C6">
        <f>COUNTA('Ordering Form'!R$49:R$52)</f>
        <v>0</v>
      </c>
      <c r="D6">
        <f>SUM('Ordering Form'!$R$49:$R$52)</f>
        <v>0</v>
      </c>
      <c r="E6" s="1">
        <f>VLOOKUP(A6,Table2[#All],3,FALSE)</f>
        <v>23</v>
      </c>
      <c r="F6" s="1">
        <f t="shared" si="0"/>
        <v>0</v>
      </c>
    </row>
    <row r="7" spans="1:6" x14ac:dyDescent="0.25">
      <c r="A7" t="s">
        <v>102</v>
      </c>
      <c r="B7" t="str">
        <f>VLOOKUP(A7,Table2[#All],2,FALSE)</f>
        <v>Past.Homo Fort</v>
      </c>
      <c r="C7">
        <f>COUNTA('Ordering Form'!M$49:M$52)</f>
        <v>0</v>
      </c>
      <c r="D7">
        <f>SUM('Ordering Form'!$M$49:$M$52)</f>
        <v>0</v>
      </c>
      <c r="E7" s="1">
        <f>VLOOKUP(A7,Table2[#All],3,FALSE)</f>
        <v>95</v>
      </c>
      <c r="F7" s="1">
        <f t="shared" si="0"/>
        <v>0</v>
      </c>
    </row>
    <row r="8" spans="1:6" x14ac:dyDescent="0.25">
      <c r="A8" t="s">
        <v>105</v>
      </c>
      <c r="B8" t="str">
        <f>VLOOKUP(A8,Table2[#All],2,FALSE)</f>
        <v>Raw Whey</v>
      </c>
      <c r="C8">
        <f>COUNTA('Ordering Form'!U$49:U$52)</f>
        <v>0</v>
      </c>
      <c r="D8">
        <f>SUM('Ordering Form'!$U$49:$U$52)</f>
        <v>0</v>
      </c>
      <c r="E8" s="1">
        <f>VLOOKUP(A8,Table2[#All],3,FALSE)</f>
        <v>313</v>
      </c>
      <c r="F8" s="1">
        <f t="shared" si="0"/>
        <v>0</v>
      </c>
    </row>
    <row r="9" spans="1:6" x14ac:dyDescent="0.25">
      <c r="A9" t="s">
        <v>109</v>
      </c>
      <c r="B9" t="str">
        <f>VLOOKUP(A9,Table2[#All],2,FALSE)</f>
        <v>Raw LF NF</v>
      </c>
      <c r="C9">
        <f>COUNTA('Ordering Form'!S$49:S$52)</f>
        <v>0</v>
      </c>
      <c r="D9">
        <f>SUM('Ordering Form'!$S$49:$S$52)</f>
        <v>0</v>
      </c>
      <c r="E9" s="1">
        <f>VLOOKUP(A9,Table2[#All],3,FALSE)</f>
        <v>276</v>
      </c>
      <c r="F9" s="1">
        <f t="shared" si="0"/>
        <v>0</v>
      </c>
    </row>
    <row r="10" spans="1:6" x14ac:dyDescent="0.25">
      <c r="A10" t="s">
        <v>112</v>
      </c>
      <c r="B10" t="str">
        <f>VLOOKUP(A10,Table2[#All],2,FALSE)</f>
        <v>Raw LF Fort</v>
      </c>
      <c r="C10">
        <f>COUNTA('Ordering Form'!T$49:T$52)</f>
        <v>0</v>
      </c>
      <c r="D10">
        <f>SUM('Ordering Form'!$T$49:$T$52)</f>
        <v>0</v>
      </c>
      <c r="E10" s="1">
        <f>VLOOKUP(A10,Table2[#All],3,FALSE)</f>
        <v>103</v>
      </c>
      <c r="F10" s="1">
        <f t="shared" si="0"/>
        <v>0</v>
      </c>
    </row>
    <row r="11" spans="1:6" x14ac:dyDescent="0.25">
      <c r="A11" t="s">
        <v>115</v>
      </c>
      <c r="B11" t="str">
        <f>VLOOKUP(A11,Table2[#All],2,FALSE)</f>
        <v>LIT CRM</v>
      </c>
      <c r="C11">
        <f>COUNTA('Ordering Form'!J$49:J$52)</f>
        <v>0</v>
      </c>
      <c r="D11">
        <f>SUM('Ordering Form'!$J$49:$J$52)</f>
        <v>0</v>
      </c>
      <c r="E11" s="1">
        <f>VLOOKUP(A11,Table2[#All],3,FALSE)</f>
        <v>313</v>
      </c>
      <c r="F11" s="1">
        <f t="shared" si="0"/>
        <v>0</v>
      </c>
    </row>
    <row r="12" spans="1:6" x14ac:dyDescent="0.25">
      <c r="A12" t="s">
        <v>119</v>
      </c>
      <c r="B12" t="str">
        <f>VLOOKUP(A12,Table2[#All],2,FALSE)</f>
        <v>H&amp;H</v>
      </c>
      <c r="C12">
        <f>COUNTA('Ordering Form'!K$49:K$52)</f>
        <v>0</v>
      </c>
      <c r="D12">
        <f>SUM('Ordering Form'!$K$49:$K$52)</f>
        <v>0</v>
      </c>
      <c r="E12" s="1">
        <f>VLOOKUP(A12,Table2[#All],3,FALSE)</f>
        <v>306</v>
      </c>
      <c r="F12" s="1">
        <f t="shared" si="0"/>
        <v>0</v>
      </c>
    </row>
    <row r="13" spans="1:6" x14ac:dyDescent="0.25">
      <c r="A13" t="s">
        <v>122</v>
      </c>
      <c r="B13" t="str">
        <f>VLOOKUP(A13,Table2[#All],2,FALSE)</f>
        <v>Cond Skim</v>
      </c>
      <c r="C13">
        <f>COUNTA('Ordering Form'!N$49:N$52)</f>
        <v>0</v>
      </c>
      <c r="D13">
        <f>SUM('Ordering Form'!$N$49:$N$52)</f>
        <v>0</v>
      </c>
      <c r="E13" s="1">
        <f>VLOOKUP(A13,Table2[#All],3,FALSE)</f>
        <v>313</v>
      </c>
      <c r="F13" s="1">
        <f t="shared" si="0"/>
        <v>0</v>
      </c>
    </row>
    <row r="14" spans="1:6" x14ac:dyDescent="0.25">
      <c r="A14" t="s">
        <v>125</v>
      </c>
      <c r="B14" t="str">
        <f>VLOOKUP(A14,Table2[#All],2,FALSE)</f>
        <v>Raw Freeze Point</v>
      </c>
      <c r="C14">
        <f>COUNTA('Ordering Form'!V$49:V$52)</f>
        <v>0</v>
      </c>
      <c r="D14">
        <f>SUM('Ordering Form'!$V$49:$V$52)</f>
        <v>0</v>
      </c>
      <c r="E14" s="1">
        <f>VLOOKUP(A14,Table2[#All],3,FALSE)</f>
        <v>87</v>
      </c>
      <c r="F14" s="1">
        <f t="shared" si="0"/>
        <v>0</v>
      </c>
    </row>
    <row r="15" spans="1:6" x14ac:dyDescent="0.25">
      <c r="A15" t="s">
        <v>128</v>
      </c>
      <c r="B15" t="str">
        <f>VLOOKUP(A15,Table2[#All],2,FALSE)</f>
        <v>Urea</v>
      </c>
      <c r="C15">
        <f>COUNTA('Ordering Form'!AA$49:AA$52)</f>
        <v>0</v>
      </c>
      <c r="D15">
        <f>SUM('Ordering Form'!$AA$49:$AA$52)</f>
        <v>0</v>
      </c>
      <c r="E15" s="1">
        <f>VLOOKUP(A15,Table2[#All],3,FALSE)</f>
        <v>110</v>
      </c>
      <c r="F15" s="1">
        <f t="shared" si="0"/>
        <v>0</v>
      </c>
    </row>
    <row r="16" spans="1:6" x14ac:dyDescent="0.25">
      <c r="A16" t="s">
        <v>130</v>
      </c>
      <c r="B16" t="str">
        <f>VLOOKUP(A16,Table2[#All],2,FALSE)</f>
        <v>California</v>
      </c>
      <c r="C16">
        <f>COUNTA('Ordering Form'!W$49:W$52)</f>
        <v>0</v>
      </c>
      <c r="D16">
        <f>SUM('Ordering Form'!$W$49:$W$52)</f>
        <v>0</v>
      </c>
      <c r="E16" s="1">
        <f>VLOOKUP(A16,Table2[#All],3,FALSE)</f>
        <v>268</v>
      </c>
      <c r="F16" s="1">
        <f t="shared" si="0"/>
        <v>0</v>
      </c>
    </row>
    <row r="17" spans="1:6" x14ac:dyDescent="0.25">
      <c r="A17" t="s">
        <v>132</v>
      </c>
      <c r="B17" t="str">
        <f>VLOOKUP(A17,Table2[#All],2,FALSE)</f>
        <v>UF Skim</v>
      </c>
      <c r="C17">
        <f>COUNTA('Ordering Form'!AB$49:AB$52)</f>
        <v>0</v>
      </c>
      <c r="D17">
        <f>SUM('Ordering Form'!$AB$49:$AB$52)</f>
        <v>0</v>
      </c>
      <c r="E17" s="1">
        <f>VLOOKUP(A17,Table2[#All],3,FALSE)</f>
        <v>335</v>
      </c>
      <c r="F17" s="1">
        <f t="shared" si="0"/>
        <v>0</v>
      </c>
    </row>
    <row r="18" spans="1:6" x14ac:dyDescent="0.25">
      <c r="A18" t="s">
        <v>135</v>
      </c>
      <c r="B18" t="str">
        <f>VLOOKUP(A18,Table2[#All],2,FALSE)</f>
        <v>Cond Whole</v>
      </c>
      <c r="C18">
        <f>COUNTA('Ordering Form'!Y$49:Y$52)</f>
        <v>0</v>
      </c>
      <c r="D18">
        <f>SUM('Ordering Form'!$Y$49:$Y$52)</f>
        <v>0</v>
      </c>
      <c r="E18" s="1">
        <f>VLOOKUP(A18,Table2[#All],3,FALSE)</f>
        <v>313</v>
      </c>
      <c r="F18" s="1">
        <f t="shared" si="0"/>
        <v>0</v>
      </c>
    </row>
    <row r="19" spans="1:6" x14ac:dyDescent="0.25">
      <c r="A19" t="s">
        <v>137</v>
      </c>
      <c r="B19" t="str">
        <f>VLOOKUP(A19,Table2[#All],2,FALSE)</f>
        <v>Cond Buttermilk</v>
      </c>
      <c r="C19">
        <f>COUNTA('Ordering Form'!X$49:X$52)</f>
        <v>0</v>
      </c>
      <c r="D19">
        <f>SUM('Ordering Form'!$X$49:$X$52)</f>
        <v>0</v>
      </c>
      <c r="E19" s="1">
        <f>VLOOKUP(A19,Table2[#All],3,FALSE)</f>
        <v>313</v>
      </c>
      <c r="F19" s="1">
        <f t="shared" si="0"/>
        <v>0</v>
      </c>
    </row>
    <row r="20" spans="1:6" x14ac:dyDescent="0.25">
      <c r="A20" t="s">
        <v>139</v>
      </c>
      <c r="B20" t="str">
        <f>VLOOKUP(A20,Table2[#All],2,FALSE)</f>
        <v>A check</v>
      </c>
      <c r="C20">
        <f>COUNTA('Ordering Form'!P$49:P$52)</f>
        <v>0</v>
      </c>
      <c r="D20">
        <f>SUM('Ordering Form'!$P$49:$P$52)</f>
        <v>0</v>
      </c>
      <c r="E20" s="1">
        <f>VLOOKUP(A20,Table2[#All],3,FALSE)</f>
        <v>5</v>
      </c>
      <c r="F20" s="1">
        <f t="shared" si="0"/>
        <v>0</v>
      </c>
    </row>
    <row r="21" spans="1:6" x14ac:dyDescent="0.25">
      <c r="A21" t="s">
        <v>141</v>
      </c>
      <c r="B21" t="str">
        <f>VLOOKUP(A21,Table2[#All],2,FALSE)</f>
        <v>B check</v>
      </c>
      <c r="C21">
        <f>COUNTA('Ordering Form'!Q$49:Q$52)</f>
        <v>0</v>
      </c>
      <c r="D21">
        <f>SUM('Ordering Form'!$Q$49:$Q$52)</f>
        <v>0</v>
      </c>
      <c r="E21" s="1">
        <f>VLOOKUP(A21,Table2[#All],3,FALSE)</f>
        <v>5</v>
      </c>
      <c r="F21" s="1">
        <f t="shared" si="0"/>
        <v>0</v>
      </c>
    </row>
    <row r="22" spans="1:6" x14ac:dyDescent="0.25">
      <c r="A22" t="s">
        <v>143</v>
      </c>
      <c r="B22" t="str">
        <f>VLOOKUP(A22,Table2[#All],2,FALSE)</f>
        <v>L/M cells</v>
      </c>
      <c r="C22">
        <f>COUNTA('Ordering Form'!D$49:D$52)</f>
        <v>0</v>
      </c>
      <c r="D22">
        <f>SUM('Ordering Form'!$D$49:$D$52)</f>
        <v>0</v>
      </c>
      <c r="E22" s="1">
        <f>VLOOKUP(A22,Table2[#All],3,FALSE)</f>
        <v>5</v>
      </c>
      <c r="F22" s="1">
        <f t="shared" si="0"/>
        <v>0</v>
      </c>
    </row>
    <row r="23" spans="1:6" x14ac:dyDescent="0.25">
      <c r="A23" t="s">
        <v>145</v>
      </c>
      <c r="B23" t="str">
        <f>VLOOKUP(A23,Table2[#All],2,FALSE)</f>
        <v>M/H cells</v>
      </c>
      <c r="C23">
        <f>COUNTA('Ordering Form'!E$49:E$52)</f>
        <v>0</v>
      </c>
      <c r="D23">
        <f>SUM('Ordering Form'!$E$49:$E$52)</f>
        <v>0</v>
      </c>
      <c r="E23" s="1">
        <f>VLOOKUP(A23,Table2[#All],3,FALSE)</f>
        <v>5</v>
      </c>
      <c r="F23" s="1">
        <f t="shared" si="0"/>
        <v>0</v>
      </c>
    </row>
    <row r="24" spans="1:6" x14ac:dyDescent="0.25">
      <c r="A24" t="s">
        <v>147</v>
      </c>
      <c r="B24">
        <f>VLOOKUP(A24,Table2[#All],2,FALSE)</f>
        <v>0.32</v>
      </c>
      <c r="C24">
        <f>COUNTA('Ordering Form'!G$49:G$52)</f>
        <v>0</v>
      </c>
      <c r="D24">
        <f>SUM('Ordering Form'!$G$49:$G$52)</f>
        <v>0</v>
      </c>
      <c r="E24" s="1">
        <f>VLOOKUP(A24,Table2[#All],3,FALSE)</f>
        <v>7</v>
      </c>
      <c r="F24" s="1">
        <f t="shared" si="0"/>
        <v>0</v>
      </c>
    </row>
    <row r="25" spans="1:6" x14ac:dyDescent="0.25">
      <c r="A25" t="s">
        <v>148</v>
      </c>
      <c r="B25">
        <f>VLOOKUP(A25,Table2[#All],2,FALSE)</f>
        <v>0.36</v>
      </c>
      <c r="C25">
        <f>COUNTA('Ordering Form'!H$49:H$52)</f>
        <v>0</v>
      </c>
      <c r="D25">
        <f>SUM('Ordering Form'!$H$49:$H$52)</f>
        <v>0</v>
      </c>
      <c r="E25" s="1">
        <f>VLOOKUP(A25,Table2[#All],3,FALSE)</f>
        <v>7</v>
      </c>
      <c r="F25" s="1">
        <f t="shared" si="0"/>
        <v>0</v>
      </c>
    </row>
    <row r="26" spans="1:6" x14ac:dyDescent="0.25">
      <c r="A26" t="s">
        <v>149</v>
      </c>
      <c r="B26">
        <f>VLOOKUP(A26,Table2[#All],2,FALSE)</f>
        <v>0.4</v>
      </c>
      <c r="C26">
        <f>COUNTA('Ordering Form'!I$49:I$52)</f>
        <v>0</v>
      </c>
      <c r="D26">
        <f>SUM('Ordering Form'!$I$49:$I$52)</f>
        <v>0</v>
      </c>
      <c r="E26" s="1">
        <f>VLOOKUP(A26,Table2[#All],3,FALSE)</f>
        <v>7</v>
      </c>
      <c r="F26" s="1">
        <f t="shared" si="0"/>
        <v>0</v>
      </c>
    </row>
    <row r="27" spans="1:6" x14ac:dyDescent="0.25">
      <c r="A27" t="s">
        <v>150</v>
      </c>
      <c r="B27" t="str">
        <f>VLOOKUP(A27,Table2[#All],2,FALSE)</f>
        <v>Goat</v>
      </c>
      <c r="C27">
        <f>COUNTA('Ordering Form'!AC$49:AC$52)</f>
        <v>0</v>
      </c>
      <c r="D27">
        <f>SUM('Ordering Form'!$AC$49:$AC$52)</f>
        <v>0</v>
      </c>
      <c r="E27" s="1">
        <f>VLOOKUP(A27,Table2[#All],3,FALSE)</f>
        <v>509</v>
      </c>
      <c r="F27" s="1">
        <f t="shared" si="0"/>
        <v>0</v>
      </c>
    </row>
    <row r="28" spans="1:6" x14ac:dyDescent="0.25">
      <c r="A28" t="s">
        <v>152</v>
      </c>
      <c r="B28" t="str">
        <f>VLOOKUP(A28,Table2[#All],2,FALSE)</f>
        <v>WPC</v>
      </c>
      <c r="C28">
        <f>COUNTA('Ordering Form'!AD$49:AD$52)</f>
        <v>0</v>
      </c>
      <c r="D28">
        <f>SUM('Ordering Form'!$AD$49:$AD$52)</f>
        <v>0</v>
      </c>
      <c r="E28" s="1">
        <f>VLOOKUP(A28,Table2[#All],3,FALSE)</f>
        <v>479</v>
      </c>
      <c r="F28" s="1">
        <f t="shared" si="0"/>
        <v>0</v>
      </c>
    </row>
    <row r="29" spans="1:6" x14ac:dyDescent="0.25">
      <c r="A29" t="s">
        <v>4693</v>
      </c>
      <c r="B29" t="str">
        <f>VLOOKUP(A29,Table2[#All],2,FALSE)</f>
        <v>Fatty Acid Standard</v>
      </c>
      <c r="C29">
        <f>COUNTA('Ordering Form'!Z$49:Z$52)</f>
        <v>0</v>
      </c>
      <c r="D29">
        <f>SUM('Ordering Form'!$Z$49:$Z$52)</f>
        <v>0</v>
      </c>
      <c r="E29" s="1">
        <f>VLOOKUP(A29,Table2[#All],3,FALSE)</f>
        <v>250</v>
      </c>
      <c r="F29" s="1">
        <f t="shared" ref="F29" si="1">E29*D29</f>
        <v>0</v>
      </c>
    </row>
    <row r="30" spans="1:6" x14ac:dyDescent="0.25">
      <c r="A30" t="s">
        <v>154</v>
      </c>
      <c r="B30" t="str">
        <f>VLOOKUP(A30,Table2[#All],2,FALSE)</f>
        <v>Int Handling</v>
      </c>
      <c r="C30">
        <f>IF(OR('Ordering Form'!C6="US","USA","U.S.A"),0,SUM(Quote!D74:D77))</f>
        <v>0</v>
      </c>
      <c r="E30" s="1">
        <f>VLOOKUP(A30,Table2[#All],3,FALSE)</f>
        <v>43</v>
      </c>
      <c r="F30" s="1">
        <f>E30*C30</f>
        <v>0</v>
      </c>
    </row>
    <row r="31" spans="1:6" x14ac:dyDescent="0.25">
      <c r="A31" t="s">
        <v>156</v>
      </c>
      <c r="B31" t="str">
        <f>VLOOKUP(A31,Table2[#All],2,FALSE)</f>
        <v>Ground Return</v>
      </c>
      <c r="C31">
        <f>SUM(Quote!E74:E77)</f>
        <v>0</v>
      </c>
      <c r="E31" s="1">
        <f>VLOOKUP(A31,Table2[#All],3,FALSE)</f>
        <v>24</v>
      </c>
      <c r="F31" s="1">
        <f t="shared" ref="F31:F33" si="2">E31*C31</f>
        <v>0</v>
      </c>
    </row>
    <row r="32" spans="1:6" x14ac:dyDescent="0.25">
      <c r="A32" t="s">
        <v>157</v>
      </c>
      <c r="B32" t="str">
        <f>VLOOKUP(A32,Table2[#All],2,FALSE)</f>
        <v>Handling</v>
      </c>
      <c r="C32">
        <f>IF(OR('Ordering Form'!C6="US","USA","U.S.A"),SUM(Quote!D74:D77),0)</f>
        <v>0</v>
      </c>
      <c r="E32" s="1">
        <f>VLOOKUP(A32,Table2[#All],3,FALSE)</f>
        <v>19</v>
      </c>
      <c r="F32" s="1">
        <f t="shared" si="2"/>
        <v>0</v>
      </c>
    </row>
    <row r="33" spans="1:6" x14ac:dyDescent="0.25">
      <c r="A33" t="s">
        <v>158</v>
      </c>
      <c r="B33" t="str">
        <f>VLOOKUP(A33,Table2[#All],2,FALSE)</f>
        <v>*Freight per box</v>
      </c>
      <c r="C33">
        <f>SUM(Quote!E74:E77)</f>
        <v>0</v>
      </c>
      <c r="E33" s="1" t="e">
        <f>VLOOKUP(A33,Table2[#All],3,FALSE)</f>
        <v>#N/A</v>
      </c>
      <c r="F33" s="1" t="e">
        <f t="shared" si="2"/>
        <v>#N/A</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AFA3-F389-48CB-9EAD-7A6F646FA410}">
  <dimension ref="A1:F33"/>
  <sheetViews>
    <sheetView workbookViewId="0">
      <selection activeCell="C30" sqref="C30"/>
    </sheetView>
  </sheetViews>
  <sheetFormatPr defaultRowHeight="15" x14ac:dyDescent="0.25"/>
  <cols>
    <col min="1" max="1" width="8.7109375" bestFit="1" customWidth="1"/>
    <col min="2" max="2" width="16.42578125" bestFit="1" customWidth="1"/>
    <col min="3" max="3" width="34.28515625" bestFit="1" customWidth="1"/>
    <col min="4" max="4" width="18.28515625" bestFit="1" customWidth="1"/>
    <col min="5" max="5" width="17.42578125" bestFit="1" customWidth="1"/>
    <col min="6" max="6" width="10.5703125" bestFit="1" customWidth="1"/>
  </cols>
  <sheetData>
    <row r="1" spans="1:6" x14ac:dyDescent="0.25">
      <c r="A1" t="s">
        <v>60</v>
      </c>
      <c r="B1" t="s">
        <v>61</v>
      </c>
      <c r="C1" t="s">
        <v>62</v>
      </c>
      <c r="D1" t="s">
        <v>63</v>
      </c>
      <c r="E1" t="s">
        <v>64</v>
      </c>
      <c r="F1" t="s">
        <v>65</v>
      </c>
    </row>
    <row r="2" spans="1:6" x14ac:dyDescent="0.25">
      <c r="A2" t="s">
        <v>88</v>
      </c>
      <c r="B2" t="str">
        <f>VLOOKUP(A2,Table2[#All],2,FALSE)</f>
        <v>SCC</v>
      </c>
      <c r="C2">
        <f>COUNTA('Ordering Form'!C$53:C$56)</f>
        <v>0</v>
      </c>
      <c r="D2">
        <f>SUM('Ordering Form'!$C$53:$C$56)</f>
        <v>0</v>
      </c>
      <c r="E2" s="1">
        <f>VLOOKUP(A2,Table2[#All],3,FALSE)</f>
        <v>62</v>
      </c>
      <c r="F2" s="1">
        <f>E2*D2</f>
        <v>0</v>
      </c>
    </row>
    <row r="3" spans="1:6" x14ac:dyDescent="0.25">
      <c r="A3" t="s">
        <v>92</v>
      </c>
      <c r="B3" t="str">
        <f>VLOOKUP(A3,Table2[#All],2,FALSE)</f>
        <v>Heavy Cream</v>
      </c>
      <c r="C3">
        <f>COUNTA('Ordering Form'!F$53:F$56)</f>
        <v>0</v>
      </c>
      <c r="D3">
        <f>SUM('Ordering Form'!$F53:$F$56)</f>
        <v>0</v>
      </c>
      <c r="E3" s="1">
        <f>VLOOKUP(A3,Table2[#All],3,FALSE)</f>
        <v>313</v>
      </c>
      <c r="F3" s="1">
        <f t="shared" ref="F3:F28" si="0">E3*D3</f>
        <v>0</v>
      </c>
    </row>
    <row r="4" spans="1:6" x14ac:dyDescent="0.25">
      <c r="A4" t="s">
        <v>94</v>
      </c>
      <c r="B4" t="str">
        <f>VLOOKUP(A4,Table2[#All],2,FALSE)</f>
        <v>Past.Homo</v>
      </c>
      <c r="C4">
        <f>COUNTA('Ordering Form'!L$53:L$56)</f>
        <v>0</v>
      </c>
      <c r="D4">
        <f>SUM('Ordering Form'!$L$53:$L$56)</f>
        <v>0</v>
      </c>
      <c r="E4" s="1">
        <f>VLOOKUP(A4,Table2[#All],3,FALSE)</f>
        <v>262</v>
      </c>
      <c r="F4" s="1">
        <f t="shared" si="0"/>
        <v>0</v>
      </c>
    </row>
    <row r="5" spans="1:6" x14ac:dyDescent="0.25">
      <c r="A5" t="s">
        <v>96</v>
      </c>
      <c r="B5" t="str">
        <f>VLOOKUP(A5,Table2[#All],2,FALSE)</f>
        <v>Raw Milk</v>
      </c>
      <c r="C5">
        <f>COUNTA('Ordering Form'!O$53:O$56)</f>
        <v>0</v>
      </c>
      <c r="D5">
        <f>SUM('Ordering Form'!$O$53:$O$56)</f>
        <v>0</v>
      </c>
      <c r="E5" s="1">
        <f>VLOOKUP(A5,Table2[#All],3,FALSE)</f>
        <v>146</v>
      </c>
      <c r="F5" s="1">
        <f t="shared" si="0"/>
        <v>0</v>
      </c>
    </row>
    <row r="6" spans="1:6" x14ac:dyDescent="0.25">
      <c r="A6" t="s">
        <v>99</v>
      </c>
      <c r="B6" t="str">
        <f>VLOOKUP(A6,Table2[#All],2,FALSE)</f>
        <v>Raw Skim</v>
      </c>
      <c r="C6">
        <f>COUNTA('Ordering Form'!R$53:R$56)</f>
        <v>0</v>
      </c>
      <c r="D6">
        <f>SUM('Ordering Form'!$R$53:$R$56)</f>
        <v>0</v>
      </c>
      <c r="E6" s="1">
        <f>VLOOKUP(A6,Table2[#All],3,FALSE)</f>
        <v>23</v>
      </c>
      <c r="F6" s="1">
        <f t="shared" si="0"/>
        <v>0</v>
      </c>
    </row>
    <row r="7" spans="1:6" x14ac:dyDescent="0.25">
      <c r="A7" t="s">
        <v>102</v>
      </c>
      <c r="B7" t="str">
        <f>VLOOKUP(A7,Table2[#All],2,FALSE)</f>
        <v>Past.Homo Fort</v>
      </c>
      <c r="C7">
        <f>COUNTA('Ordering Form'!M$53:M$56)</f>
        <v>0</v>
      </c>
      <c r="D7">
        <f>SUM('Ordering Form'!$M$53:$M$56)</f>
        <v>0</v>
      </c>
      <c r="E7" s="1">
        <f>VLOOKUP(A7,Table2[#All],3,FALSE)</f>
        <v>95</v>
      </c>
      <c r="F7" s="1">
        <f t="shared" si="0"/>
        <v>0</v>
      </c>
    </row>
    <row r="8" spans="1:6" x14ac:dyDescent="0.25">
      <c r="A8" t="s">
        <v>105</v>
      </c>
      <c r="B8" t="str">
        <f>VLOOKUP(A8,Table2[#All],2,FALSE)</f>
        <v>Raw Whey</v>
      </c>
      <c r="C8">
        <f>COUNTA('Ordering Form'!U$53:U$56)</f>
        <v>0</v>
      </c>
      <c r="D8">
        <f>SUM('Ordering Form'!$U$53:$U$56)</f>
        <v>0</v>
      </c>
      <c r="E8" s="1">
        <f>VLOOKUP(A8,Table2[#All],3,FALSE)</f>
        <v>313</v>
      </c>
      <c r="F8" s="1">
        <f t="shared" si="0"/>
        <v>0</v>
      </c>
    </row>
    <row r="9" spans="1:6" x14ac:dyDescent="0.25">
      <c r="A9" t="s">
        <v>109</v>
      </c>
      <c r="B9" t="str">
        <f>VLOOKUP(A9,Table2[#All],2,FALSE)</f>
        <v>Raw LF NF</v>
      </c>
      <c r="C9">
        <f>COUNTA('Ordering Form'!S$53:S$56)</f>
        <v>0</v>
      </c>
      <c r="D9">
        <f>SUM('Ordering Form'!$S$53:$S$56)</f>
        <v>0</v>
      </c>
      <c r="E9" s="1">
        <f>VLOOKUP(A9,Table2[#All],3,FALSE)</f>
        <v>276</v>
      </c>
      <c r="F9" s="1">
        <f t="shared" si="0"/>
        <v>0</v>
      </c>
    </row>
    <row r="10" spans="1:6" x14ac:dyDescent="0.25">
      <c r="A10" t="s">
        <v>112</v>
      </c>
      <c r="B10" t="str">
        <f>VLOOKUP(A10,Table2[#All],2,FALSE)</f>
        <v>Raw LF Fort</v>
      </c>
      <c r="C10">
        <f>COUNTA('Ordering Form'!T$53:T$56)</f>
        <v>0</v>
      </c>
      <c r="D10">
        <f>SUM('Ordering Form'!$T$53:$T$56)</f>
        <v>0</v>
      </c>
      <c r="E10" s="1">
        <f>VLOOKUP(A10,Table2[#All],3,FALSE)</f>
        <v>103</v>
      </c>
      <c r="F10" s="1">
        <f t="shared" si="0"/>
        <v>0</v>
      </c>
    </row>
    <row r="11" spans="1:6" x14ac:dyDescent="0.25">
      <c r="A11" t="s">
        <v>115</v>
      </c>
      <c r="B11" t="str">
        <f>VLOOKUP(A11,Table2[#All],2,FALSE)</f>
        <v>LIT CRM</v>
      </c>
      <c r="C11">
        <f>COUNTA('Ordering Form'!J$53:J$56)</f>
        <v>0</v>
      </c>
      <c r="D11">
        <f>SUM('Ordering Form'!$J$53:$J$56)</f>
        <v>0</v>
      </c>
      <c r="E11" s="1">
        <f>VLOOKUP(A11,Table2[#All],3,FALSE)</f>
        <v>313</v>
      </c>
      <c r="F11" s="1">
        <f t="shared" si="0"/>
        <v>0</v>
      </c>
    </row>
    <row r="12" spans="1:6" x14ac:dyDescent="0.25">
      <c r="A12" t="s">
        <v>119</v>
      </c>
      <c r="B12" t="str">
        <f>VLOOKUP(A12,Table2[#All],2,FALSE)</f>
        <v>H&amp;H</v>
      </c>
      <c r="C12">
        <f>COUNTA('Ordering Form'!K$53:K$56)</f>
        <v>0</v>
      </c>
      <c r="D12">
        <f>SUM('Ordering Form'!$K$53:$K$56)</f>
        <v>0</v>
      </c>
      <c r="E12" s="1">
        <f>VLOOKUP(A12,Table2[#All],3,FALSE)</f>
        <v>306</v>
      </c>
      <c r="F12" s="1">
        <f t="shared" si="0"/>
        <v>0</v>
      </c>
    </row>
    <row r="13" spans="1:6" x14ac:dyDescent="0.25">
      <c r="A13" t="s">
        <v>122</v>
      </c>
      <c r="B13" t="str">
        <f>VLOOKUP(A13,Table2[#All],2,FALSE)</f>
        <v>Cond Skim</v>
      </c>
      <c r="C13">
        <f>COUNTA('Ordering Form'!N$53:N$56)</f>
        <v>0</v>
      </c>
      <c r="D13">
        <f>SUM('Ordering Form'!$N$53:$N$56)</f>
        <v>0</v>
      </c>
      <c r="E13" s="1">
        <f>VLOOKUP(A13,Table2[#All],3,FALSE)</f>
        <v>313</v>
      </c>
      <c r="F13" s="1">
        <f t="shared" si="0"/>
        <v>0</v>
      </c>
    </row>
    <row r="14" spans="1:6" x14ac:dyDescent="0.25">
      <c r="A14" t="s">
        <v>125</v>
      </c>
      <c r="B14" t="str">
        <f>VLOOKUP(A14,Table2[#All],2,FALSE)</f>
        <v>Raw Freeze Point</v>
      </c>
      <c r="C14">
        <f>COUNTA('Ordering Form'!V$53:V$56)</f>
        <v>0</v>
      </c>
      <c r="D14">
        <f>SUM('Ordering Form'!$V$53:$V$56)</f>
        <v>0</v>
      </c>
      <c r="E14" s="1">
        <f>VLOOKUP(A14,Table2[#All],3,FALSE)</f>
        <v>87</v>
      </c>
      <c r="F14" s="1">
        <f t="shared" si="0"/>
        <v>0</v>
      </c>
    </row>
    <row r="15" spans="1:6" x14ac:dyDescent="0.25">
      <c r="A15" t="s">
        <v>128</v>
      </c>
      <c r="B15" t="str">
        <f>VLOOKUP(A15,Table2[#All],2,FALSE)</f>
        <v>Urea</v>
      </c>
      <c r="C15">
        <f>COUNTA('Ordering Form'!AA$53:AA$56)</f>
        <v>0</v>
      </c>
      <c r="D15">
        <f>SUM('Ordering Form'!$AA$53:$AA$56)</f>
        <v>0</v>
      </c>
      <c r="E15" s="1">
        <f>VLOOKUP(A15,Table2[#All],3,FALSE)</f>
        <v>110</v>
      </c>
      <c r="F15" s="1">
        <f t="shared" si="0"/>
        <v>0</v>
      </c>
    </row>
    <row r="16" spans="1:6" x14ac:dyDescent="0.25">
      <c r="A16" t="s">
        <v>130</v>
      </c>
      <c r="B16" t="str">
        <f>VLOOKUP(A16,Table2[#All],2,FALSE)</f>
        <v>California</v>
      </c>
      <c r="C16">
        <f>COUNTA('Ordering Form'!W$53:W$56)</f>
        <v>0</v>
      </c>
      <c r="D16">
        <f>SUM('Ordering Form'!$W$53:$W$56)</f>
        <v>0</v>
      </c>
      <c r="E16" s="1">
        <f>VLOOKUP(A16,Table2[#All],3,FALSE)</f>
        <v>268</v>
      </c>
      <c r="F16" s="1">
        <f t="shared" si="0"/>
        <v>0</v>
      </c>
    </row>
    <row r="17" spans="1:6" x14ac:dyDescent="0.25">
      <c r="A17" t="s">
        <v>132</v>
      </c>
      <c r="B17" t="str">
        <f>VLOOKUP(A17,Table2[#All],2,FALSE)</f>
        <v>UF Skim</v>
      </c>
      <c r="C17">
        <f>COUNTA('Ordering Form'!AB$53:AB$56)</f>
        <v>0</v>
      </c>
      <c r="D17">
        <f>SUM('Ordering Form'!$AB$53:$AB$56)</f>
        <v>0</v>
      </c>
      <c r="E17" s="1">
        <f>VLOOKUP(A17,Table2[#All],3,FALSE)</f>
        <v>335</v>
      </c>
      <c r="F17" s="1">
        <f t="shared" si="0"/>
        <v>0</v>
      </c>
    </row>
    <row r="18" spans="1:6" x14ac:dyDescent="0.25">
      <c r="A18" t="s">
        <v>135</v>
      </c>
      <c r="B18" t="str">
        <f>VLOOKUP(A18,Table2[#All],2,FALSE)</f>
        <v>Cond Whole</v>
      </c>
      <c r="C18">
        <f>COUNTA('Ordering Form'!Y$53:Y$56)</f>
        <v>0</v>
      </c>
      <c r="D18">
        <f>SUM('Ordering Form'!$Y$53:$Y$56)</f>
        <v>0</v>
      </c>
      <c r="E18" s="1">
        <f>VLOOKUP(A18,Table2[#All],3,FALSE)</f>
        <v>313</v>
      </c>
      <c r="F18" s="1">
        <f t="shared" si="0"/>
        <v>0</v>
      </c>
    </row>
    <row r="19" spans="1:6" x14ac:dyDescent="0.25">
      <c r="A19" t="s">
        <v>137</v>
      </c>
      <c r="B19" t="str">
        <f>VLOOKUP(A19,Table2[#All],2,FALSE)</f>
        <v>Cond Buttermilk</v>
      </c>
      <c r="C19">
        <f>COUNTA('Ordering Form'!X$53:X$56)</f>
        <v>0</v>
      </c>
      <c r="D19">
        <f>SUM('Ordering Form'!$X$53:$X$56)</f>
        <v>0</v>
      </c>
      <c r="E19" s="1">
        <f>VLOOKUP(A19,Table2[#All],3,FALSE)</f>
        <v>313</v>
      </c>
      <c r="F19" s="1">
        <f t="shared" si="0"/>
        <v>0</v>
      </c>
    </row>
    <row r="20" spans="1:6" x14ac:dyDescent="0.25">
      <c r="A20" t="s">
        <v>139</v>
      </c>
      <c r="B20" t="str">
        <f>VLOOKUP(A20,Table2[#All],2,FALSE)</f>
        <v>A check</v>
      </c>
      <c r="C20">
        <f>COUNTA('Ordering Form'!P$53:P$56)</f>
        <v>0</v>
      </c>
      <c r="D20">
        <f>SUM('Ordering Form'!$P$53:$P$56)</f>
        <v>0</v>
      </c>
      <c r="E20" s="1">
        <f>VLOOKUP(A20,Table2[#All],3,FALSE)</f>
        <v>5</v>
      </c>
      <c r="F20" s="1">
        <f t="shared" si="0"/>
        <v>0</v>
      </c>
    </row>
    <row r="21" spans="1:6" x14ac:dyDescent="0.25">
      <c r="A21" t="s">
        <v>141</v>
      </c>
      <c r="B21" t="str">
        <f>VLOOKUP(A21,Table2[#All],2,FALSE)</f>
        <v>B check</v>
      </c>
      <c r="C21">
        <f>COUNTA('Ordering Form'!Q$53:Q$56)</f>
        <v>0</v>
      </c>
      <c r="D21">
        <f>SUM('Ordering Form'!$Q$53:$Q$56)</f>
        <v>0</v>
      </c>
      <c r="E21" s="1">
        <f>VLOOKUP(A21,Table2[#All],3,FALSE)</f>
        <v>5</v>
      </c>
      <c r="F21" s="1">
        <f t="shared" si="0"/>
        <v>0</v>
      </c>
    </row>
    <row r="22" spans="1:6" x14ac:dyDescent="0.25">
      <c r="A22" t="s">
        <v>143</v>
      </c>
      <c r="B22" t="str">
        <f>VLOOKUP(A22,Table2[#All],2,FALSE)</f>
        <v>L/M cells</v>
      </c>
      <c r="C22">
        <f>COUNTA('Ordering Form'!D$53:D$56)</f>
        <v>0</v>
      </c>
      <c r="D22">
        <f>SUM('Ordering Form'!$D$53:$D$56)</f>
        <v>0</v>
      </c>
      <c r="E22" s="1">
        <f>VLOOKUP(A22,Table2[#All],3,FALSE)</f>
        <v>5</v>
      </c>
      <c r="F22" s="1">
        <f t="shared" si="0"/>
        <v>0</v>
      </c>
    </row>
    <row r="23" spans="1:6" x14ac:dyDescent="0.25">
      <c r="A23" t="s">
        <v>145</v>
      </c>
      <c r="B23" t="str">
        <f>VLOOKUP(A23,Table2[#All],2,FALSE)</f>
        <v>M/H cells</v>
      </c>
      <c r="C23">
        <f>COUNTA('Ordering Form'!E$53:E$56)</f>
        <v>0</v>
      </c>
      <c r="D23">
        <f>SUM('Ordering Form'!$E$53:$E$56)</f>
        <v>0</v>
      </c>
      <c r="E23" s="1">
        <f>VLOOKUP(A23,Table2[#All],3,FALSE)</f>
        <v>5</v>
      </c>
      <c r="F23" s="1">
        <f t="shared" si="0"/>
        <v>0</v>
      </c>
    </row>
    <row r="24" spans="1:6" x14ac:dyDescent="0.25">
      <c r="A24" t="s">
        <v>147</v>
      </c>
      <c r="B24">
        <f>VLOOKUP(A24,Table2[#All],2,FALSE)</f>
        <v>0.32</v>
      </c>
      <c r="C24">
        <f>COUNTA('Ordering Form'!G$53:G$56)</f>
        <v>0</v>
      </c>
      <c r="D24">
        <f>SUM('Ordering Form'!$G$53:$G$56)</f>
        <v>0</v>
      </c>
      <c r="E24" s="1">
        <f>VLOOKUP(A24,Table2[#All],3,FALSE)</f>
        <v>7</v>
      </c>
      <c r="F24" s="1">
        <f t="shared" si="0"/>
        <v>0</v>
      </c>
    </row>
    <row r="25" spans="1:6" x14ac:dyDescent="0.25">
      <c r="A25" t="s">
        <v>148</v>
      </c>
      <c r="B25">
        <f>VLOOKUP(A25,Table2[#All],2,FALSE)</f>
        <v>0.36</v>
      </c>
      <c r="C25">
        <f>COUNTA('Ordering Form'!H$53:H$56)</f>
        <v>0</v>
      </c>
      <c r="D25">
        <f>SUM('Ordering Form'!$H$53:$H$56)</f>
        <v>0</v>
      </c>
      <c r="E25" s="1">
        <f>VLOOKUP(A25,Table2[#All],3,FALSE)</f>
        <v>7</v>
      </c>
      <c r="F25" s="1">
        <f t="shared" si="0"/>
        <v>0</v>
      </c>
    </row>
    <row r="26" spans="1:6" x14ac:dyDescent="0.25">
      <c r="A26" t="s">
        <v>149</v>
      </c>
      <c r="B26">
        <f>VLOOKUP(A26,Table2[#All],2,FALSE)</f>
        <v>0.4</v>
      </c>
      <c r="C26">
        <f>COUNTA('Ordering Form'!I$53:I$56)</f>
        <v>0</v>
      </c>
      <c r="D26">
        <f>SUM('Ordering Form'!$I$53:$I$56)</f>
        <v>0</v>
      </c>
      <c r="E26" s="1">
        <f>VLOOKUP(A26,Table2[#All],3,FALSE)</f>
        <v>7</v>
      </c>
      <c r="F26" s="1">
        <f t="shared" si="0"/>
        <v>0</v>
      </c>
    </row>
    <row r="27" spans="1:6" x14ac:dyDescent="0.25">
      <c r="A27" t="s">
        <v>150</v>
      </c>
      <c r="B27" t="str">
        <f>VLOOKUP(A27,Table2[#All],2,FALSE)</f>
        <v>Goat</v>
      </c>
      <c r="C27">
        <f>COUNTA('Ordering Form'!AC$53:AC$56)</f>
        <v>0</v>
      </c>
      <c r="D27">
        <f>SUM('Ordering Form'!$AC$53:$AC$56)</f>
        <v>0</v>
      </c>
      <c r="E27" s="1">
        <f>VLOOKUP(A27,Table2[#All],3,FALSE)</f>
        <v>509</v>
      </c>
      <c r="F27" s="1">
        <f t="shared" si="0"/>
        <v>0</v>
      </c>
    </row>
    <row r="28" spans="1:6" x14ac:dyDescent="0.25">
      <c r="A28" t="s">
        <v>152</v>
      </c>
      <c r="B28" t="str">
        <f>VLOOKUP(A28,Table2[#All],2,FALSE)</f>
        <v>WPC</v>
      </c>
      <c r="C28">
        <f>COUNTA('Ordering Form'!AD$53:AD$56)</f>
        <v>0</v>
      </c>
      <c r="D28">
        <f>SUM('Ordering Form'!$AD$53:$AD$56)</f>
        <v>0</v>
      </c>
      <c r="E28" s="1">
        <f>VLOOKUP(A28,Table2[#All],3,FALSE)</f>
        <v>479</v>
      </c>
      <c r="F28" s="1">
        <f t="shared" si="0"/>
        <v>0</v>
      </c>
    </row>
    <row r="29" spans="1:6" x14ac:dyDescent="0.25">
      <c r="A29" t="s">
        <v>4693</v>
      </c>
      <c r="B29" t="str">
        <f>VLOOKUP(A29,Table2[#All],2,FALSE)</f>
        <v>Fatty Acid Standard</v>
      </c>
      <c r="C29">
        <f>COUNTA('Ordering Form'!Z$53:Z$56)</f>
        <v>0</v>
      </c>
      <c r="D29">
        <f>SUM('Ordering Form'!$Z$53:$Z$56)</f>
        <v>0</v>
      </c>
      <c r="E29" s="1">
        <f>VLOOKUP(A29,Table2[#All],3,FALSE)</f>
        <v>250</v>
      </c>
      <c r="F29" s="1">
        <f t="shared" ref="F29" si="1">E29*D29</f>
        <v>0</v>
      </c>
    </row>
    <row r="30" spans="1:6" x14ac:dyDescent="0.25">
      <c r="A30" t="s">
        <v>154</v>
      </c>
      <c r="B30" t="str">
        <f>VLOOKUP(A30,Table2[#All],2,FALSE)</f>
        <v>Int Handling</v>
      </c>
      <c r="C30">
        <f>IF(OR('Ordering Form'!C6="US","USA","U.S.A"),0,SUM(Quote!D78:D81))</f>
        <v>0</v>
      </c>
      <c r="E30" s="1">
        <f>VLOOKUP(A30,Table2[#All],3,FALSE)</f>
        <v>43</v>
      </c>
      <c r="F30" s="1">
        <f>E30*C30</f>
        <v>0</v>
      </c>
    </row>
    <row r="31" spans="1:6" x14ac:dyDescent="0.25">
      <c r="A31" t="s">
        <v>156</v>
      </c>
      <c r="B31" t="str">
        <f>VLOOKUP(A31,Table2[#All],2,FALSE)</f>
        <v>Ground Return</v>
      </c>
      <c r="C31">
        <f>SUM(Quote!E78:E81)</f>
        <v>0</v>
      </c>
      <c r="E31" s="1">
        <f>VLOOKUP(A31,Table2[#All],3,FALSE)</f>
        <v>24</v>
      </c>
      <c r="F31" s="1">
        <f t="shared" ref="F31:F33" si="2">E31*C31</f>
        <v>0</v>
      </c>
    </row>
    <row r="32" spans="1:6" x14ac:dyDescent="0.25">
      <c r="A32" t="s">
        <v>157</v>
      </c>
      <c r="B32" t="str">
        <f>VLOOKUP(A32,Table2[#All],2,FALSE)</f>
        <v>Handling</v>
      </c>
      <c r="C32">
        <f>IF(OR('Ordering Form'!C6="US","USA","U.S.A"),SUM(Quote!D78:D81),0)</f>
        <v>0</v>
      </c>
      <c r="E32" s="1">
        <f>VLOOKUP(A32,Table2[#All],3,FALSE)</f>
        <v>19</v>
      </c>
      <c r="F32" s="1">
        <f t="shared" si="2"/>
        <v>0</v>
      </c>
    </row>
    <row r="33" spans="1:6" x14ac:dyDescent="0.25">
      <c r="A33" t="s">
        <v>158</v>
      </c>
      <c r="B33" t="str">
        <f>VLOOKUP(A33,Table2[#All],2,FALSE)</f>
        <v>*Freight per box</v>
      </c>
      <c r="C33">
        <f>SUM(Quote!E78:E81)</f>
        <v>0</v>
      </c>
      <c r="E33" s="1" t="e">
        <f>VLOOKUP(A33,Table2[#All],3,FALSE)</f>
        <v>#N/A</v>
      </c>
      <c r="F33" s="1" t="e">
        <f t="shared" si="2"/>
        <v>#N/A</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A914F-9625-462E-A111-F9D3638BE74B}">
  <dimension ref="A1:F33"/>
  <sheetViews>
    <sheetView workbookViewId="0">
      <selection activeCell="C31" sqref="C31"/>
    </sheetView>
  </sheetViews>
  <sheetFormatPr defaultRowHeight="15" x14ac:dyDescent="0.25"/>
  <cols>
    <col min="1" max="1" width="8.7109375" bestFit="1" customWidth="1"/>
    <col min="2" max="2" width="17.42578125" bestFit="1" customWidth="1"/>
    <col min="3" max="3" width="34.28515625" bestFit="1" customWidth="1"/>
    <col min="4" max="4" width="18.28515625" bestFit="1" customWidth="1"/>
    <col min="5" max="5" width="17.42578125" bestFit="1" customWidth="1"/>
    <col min="6" max="6" width="10.5703125" bestFit="1" customWidth="1"/>
  </cols>
  <sheetData>
    <row r="1" spans="1:6" x14ac:dyDescent="0.25">
      <c r="A1" t="s">
        <v>60</v>
      </c>
      <c r="B1" t="s">
        <v>61</v>
      </c>
      <c r="C1" t="s">
        <v>62</v>
      </c>
      <c r="D1" t="s">
        <v>63</v>
      </c>
      <c r="E1" t="s">
        <v>64</v>
      </c>
      <c r="F1" t="s">
        <v>65</v>
      </c>
    </row>
    <row r="2" spans="1:6" x14ac:dyDescent="0.25">
      <c r="A2" t="s">
        <v>88</v>
      </c>
      <c r="B2" t="str">
        <f>VLOOKUP(A2,Table2[#All],2,FALSE)</f>
        <v>SCC</v>
      </c>
      <c r="C2">
        <f>COUNTA('Ordering Form'!C$57:C$61)</f>
        <v>0</v>
      </c>
      <c r="D2">
        <f>SUM('Ordering Form'!$C$57:$C$61)</f>
        <v>0</v>
      </c>
      <c r="E2" s="1">
        <f>VLOOKUP(A2,Table2[#All],3,FALSE)</f>
        <v>62</v>
      </c>
      <c r="F2" s="1">
        <f>E2*D2</f>
        <v>0</v>
      </c>
    </row>
    <row r="3" spans="1:6" x14ac:dyDescent="0.25">
      <c r="A3" t="s">
        <v>92</v>
      </c>
      <c r="B3" t="str">
        <f>VLOOKUP(A3,Table2[#All],2,FALSE)</f>
        <v>Heavy Cream</v>
      </c>
      <c r="C3">
        <f>COUNTA('Ordering Form'!F$57:F$61)</f>
        <v>0</v>
      </c>
      <c r="D3">
        <f>SUM('Ordering Form'!$F$57:$F$61)</f>
        <v>0</v>
      </c>
      <c r="E3" s="1">
        <f>VLOOKUP(A3,Table2[#All],3,FALSE)</f>
        <v>313</v>
      </c>
      <c r="F3" s="1">
        <f t="shared" ref="F3:F28" si="0">E3*D3</f>
        <v>0</v>
      </c>
    </row>
    <row r="4" spans="1:6" x14ac:dyDescent="0.25">
      <c r="A4" t="s">
        <v>94</v>
      </c>
      <c r="B4" t="str">
        <f>VLOOKUP(A4,Table2[#All],2,FALSE)</f>
        <v>Past.Homo</v>
      </c>
      <c r="C4">
        <f>COUNTA('Ordering Form'!L$57:L$61)</f>
        <v>0</v>
      </c>
      <c r="D4">
        <f>SUM('Ordering Form'!$L$57:$L$61)</f>
        <v>0</v>
      </c>
      <c r="E4" s="1">
        <f>VLOOKUP(A4,Table2[#All],3,FALSE)</f>
        <v>262</v>
      </c>
      <c r="F4" s="1">
        <f t="shared" si="0"/>
        <v>0</v>
      </c>
    </row>
    <row r="5" spans="1:6" x14ac:dyDescent="0.25">
      <c r="A5" t="s">
        <v>96</v>
      </c>
      <c r="B5" t="str">
        <f>VLOOKUP(A5,Table2[#All],2,FALSE)</f>
        <v>Raw Milk</v>
      </c>
      <c r="C5">
        <f>COUNTA('Ordering Form'!O$57:O$61)</f>
        <v>0</v>
      </c>
      <c r="D5">
        <f>SUM('Ordering Form'!$O$57:$O$61)</f>
        <v>0</v>
      </c>
      <c r="E5" s="1">
        <f>VLOOKUP(A5,Table2[#All],3,FALSE)</f>
        <v>146</v>
      </c>
      <c r="F5" s="1">
        <f t="shared" si="0"/>
        <v>0</v>
      </c>
    </row>
    <row r="6" spans="1:6" x14ac:dyDescent="0.25">
      <c r="A6" t="s">
        <v>99</v>
      </c>
      <c r="B6" t="str">
        <f>VLOOKUP(A6,Table2[#All],2,FALSE)</f>
        <v>Raw Skim</v>
      </c>
      <c r="C6">
        <f>COUNTA('Ordering Form'!R$57:R$61)</f>
        <v>0</v>
      </c>
      <c r="D6">
        <f>SUM('Ordering Form'!$R$57:$R$61)</f>
        <v>0</v>
      </c>
      <c r="E6" s="1">
        <f>VLOOKUP(A6,Table2[#All],3,FALSE)</f>
        <v>23</v>
      </c>
      <c r="F6" s="1">
        <f t="shared" si="0"/>
        <v>0</v>
      </c>
    </row>
    <row r="7" spans="1:6" x14ac:dyDescent="0.25">
      <c r="A7" t="s">
        <v>102</v>
      </c>
      <c r="B7" t="str">
        <f>VLOOKUP(A7,Table2[#All],2,FALSE)</f>
        <v>Past.Homo Fort</v>
      </c>
      <c r="C7">
        <f>COUNTA('Ordering Form'!M$57:M$61)</f>
        <v>0</v>
      </c>
      <c r="D7">
        <f>SUM('Ordering Form'!$M$57:$M$61)</f>
        <v>0</v>
      </c>
      <c r="E7" s="1">
        <f>VLOOKUP(A7,Table2[#All],3,FALSE)</f>
        <v>95</v>
      </c>
      <c r="F7" s="1">
        <f t="shared" si="0"/>
        <v>0</v>
      </c>
    </row>
    <row r="8" spans="1:6" x14ac:dyDescent="0.25">
      <c r="A8" t="s">
        <v>105</v>
      </c>
      <c r="B8" t="str">
        <f>VLOOKUP(A8,Table2[#All],2,FALSE)</f>
        <v>Raw Whey</v>
      </c>
      <c r="C8">
        <f>COUNTA('Ordering Form'!U$57:U$61)</f>
        <v>0</v>
      </c>
      <c r="D8">
        <f>SUM('Ordering Form'!$U$57:$U$61)</f>
        <v>0</v>
      </c>
      <c r="E8" s="1">
        <f>VLOOKUP(A8,Table2[#All],3,FALSE)</f>
        <v>313</v>
      </c>
      <c r="F8" s="1">
        <f t="shared" si="0"/>
        <v>0</v>
      </c>
    </row>
    <row r="9" spans="1:6" x14ac:dyDescent="0.25">
      <c r="A9" t="s">
        <v>109</v>
      </c>
      <c r="B9" t="str">
        <f>VLOOKUP(A9,Table2[#All],2,FALSE)</f>
        <v>Raw LF NF</v>
      </c>
      <c r="C9">
        <f>COUNTA('Ordering Form'!S$57:S$61)</f>
        <v>0</v>
      </c>
      <c r="D9">
        <f>SUM('Ordering Form'!$S$57:$S$61)</f>
        <v>0</v>
      </c>
      <c r="E9" s="1">
        <f>VLOOKUP(A9,Table2[#All],3,FALSE)</f>
        <v>276</v>
      </c>
      <c r="F9" s="1">
        <f t="shared" si="0"/>
        <v>0</v>
      </c>
    </row>
    <row r="10" spans="1:6" x14ac:dyDescent="0.25">
      <c r="A10" t="s">
        <v>112</v>
      </c>
      <c r="B10" t="str">
        <f>VLOOKUP(A10,Table2[#All],2,FALSE)</f>
        <v>Raw LF Fort</v>
      </c>
      <c r="C10">
        <f>COUNTA('Ordering Form'!T$57:T$61)</f>
        <v>0</v>
      </c>
      <c r="D10">
        <f>SUM('Ordering Form'!$T$57:$T$61)</f>
        <v>0</v>
      </c>
      <c r="E10" s="1">
        <f>VLOOKUP(A10,Table2[#All],3,FALSE)</f>
        <v>103</v>
      </c>
      <c r="F10" s="1">
        <f t="shared" si="0"/>
        <v>0</v>
      </c>
    </row>
    <row r="11" spans="1:6" x14ac:dyDescent="0.25">
      <c r="A11" t="s">
        <v>115</v>
      </c>
      <c r="B11" t="str">
        <f>VLOOKUP(A11,Table2[#All],2,FALSE)</f>
        <v>LIT CRM</v>
      </c>
      <c r="C11">
        <f>COUNTA('Ordering Form'!J$57:J$61)</f>
        <v>0</v>
      </c>
      <c r="D11">
        <f>SUM('Ordering Form'!$J$57:$J$61)</f>
        <v>0</v>
      </c>
      <c r="E11" s="1">
        <f>VLOOKUP(A11,Table2[#All],3,FALSE)</f>
        <v>313</v>
      </c>
      <c r="F11" s="1">
        <f t="shared" si="0"/>
        <v>0</v>
      </c>
    </row>
    <row r="12" spans="1:6" x14ac:dyDescent="0.25">
      <c r="A12" t="s">
        <v>119</v>
      </c>
      <c r="B12" t="str">
        <f>VLOOKUP(A12,Table2[#All],2,FALSE)</f>
        <v>H&amp;H</v>
      </c>
      <c r="C12">
        <f>COUNTA('Ordering Form'!K$57:K$61)</f>
        <v>0</v>
      </c>
      <c r="D12">
        <f>SUM('Ordering Form'!$K$57:$K$61)</f>
        <v>0</v>
      </c>
      <c r="E12" s="1">
        <f>VLOOKUP(A12,Table2[#All],3,FALSE)</f>
        <v>306</v>
      </c>
      <c r="F12" s="1">
        <f t="shared" si="0"/>
        <v>0</v>
      </c>
    </row>
    <row r="13" spans="1:6" x14ac:dyDescent="0.25">
      <c r="A13" t="s">
        <v>122</v>
      </c>
      <c r="B13" t="str">
        <f>VLOOKUP(A13,Table2[#All],2,FALSE)</f>
        <v>Cond Skim</v>
      </c>
      <c r="C13">
        <f>COUNTA('Ordering Form'!N$57:N$61)</f>
        <v>0</v>
      </c>
      <c r="D13">
        <f>SUM('Ordering Form'!$N$57:$N$61)</f>
        <v>0</v>
      </c>
      <c r="E13" s="1">
        <f>VLOOKUP(A13,Table2[#All],3,FALSE)</f>
        <v>313</v>
      </c>
      <c r="F13" s="1">
        <f t="shared" si="0"/>
        <v>0</v>
      </c>
    </row>
    <row r="14" spans="1:6" x14ac:dyDescent="0.25">
      <c r="A14" t="s">
        <v>125</v>
      </c>
      <c r="B14" t="str">
        <f>VLOOKUP(A14,Table2[#All],2,FALSE)</f>
        <v>Raw Freeze Point</v>
      </c>
      <c r="C14">
        <f>COUNTA('Ordering Form'!V$57:V$61)</f>
        <v>0</v>
      </c>
      <c r="D14">
        <f>SUM('Ordering Form'!$V$57:$V$61)</f>
        <v>0</v>
      </c>
      <c r="E14" s="1">
        <f>VLOOKUP(A14,Table2[#All],3,FALSE)</f>
        <v>87</v>
      </c>
      <c r="F14" s="1">
        <f t="shared" si="0"/>
        <v>0</v>
      </c>
    </row>
    <row r="15" spans="1:6" x14ac:dyDescent="0.25">
      <c r="A15" t="s">
        <v>128</v>
      </c>
      <c r="B15" t="str">
        <f>VLOOKUP(A15,Table2[#All],2,FALSE)</f>
        <v>Urea</v>
      </c>
      <c r="C15">
        <f>COUNTA('Ordering Form'!AA$57:AA$61)</f>
        <v>0</v>
      </c>
      <c r="D15">
        <f>SUM('Ordering Form'!$AA$57:$AA$61)</f>
        <v>0</v>
      </c>
      <c r="E15" s="1">
        <f>VLOOKUP(A15,Table2[#All],3,FALSE)</f>
        <v>110</v>
      </c>
      <c r="F15" s="1">
        <f t="shared" si="0"/>
        <v>0</v>
      </c>
    </row>
    <row r="16" spans="1:6" x14ac:dyDescent="0.25">
      <c r="A16" t="s">
        <v>130</v>
      </c>
      <c r="B16" t="str">
        <f>VLOOKUP(A16,Table2[#All],2,FALSE)</f>
        <v>California</v>
      </c>
      <c r="C16">
        <f>COUNTA('Ordering Form'!W$57:W$61)</f>
        <v>0</v>
      </c>
      <c r="D16">
        <f>SUM('Ordering Form'!$W$57:$W$61)</f>
        <v>0</v>
      </c>
      <c r="E16" s="1">
        <f>VLOOKUP(A16,Table2[#All],3,FALSE)</f>
        <v>268</v>
      </c>
      <c r="F16" s="1">
        <f t="shared" si="0"/>
        <v>0</v>
      </c>
    </row>
    <row r="17" spans="1:6" x14ac:dyDescent="0.25">
      <c r="A17" t="s">
        <v>132</v>
      </c>
      <c r="B17" t="str">
        <f>VLOOKUP(A17,Table2[#All],2,FALSE)</f>
        <v>UF Skim</v>
      </c>
      <c r="C17">
        <f>COUNTA('Ordering Form'!AB$57:AB$61)</f>
        <v>0</v>
      </c>
      <c r="D17">
        <f>SUM('Ordering Form'!$AB$57:$AB$61)</f>
        <v>0</v>
      </c>
      <c r="E17" s="1">
        <f>VLOOKUP(A17,Table2[#All],3,FALSE)</f>
        <v>335</v>
      </c>
      <c r="F17" s="1">
        <f t="shared" si="0"/>
        <v>0</v>
      </c>
    </row>
    <row r="18" spans="1:6" x14ac:dyDescent="0.25">
      <c r="A18" t="s">
        <v>135</v>
      </c>
      <c r="B18" t="str">
        <f>VLOOKUP(A18,Table2[#All],2,FALSE)</f>
        <v>Cond Whole</v>
      </c>
      <c r="C18">
        <f>COUNTA('Ordering Form'!Y$57:Y$61)</f>
        <v>0</v>
      </c>
      <c r="D18">
        <f>SUM('Ordering Form'!$Y$57:$Y$61)</f>
        <v>0</v>
      </c>
      <c r="E18" s="1">
        <f>VLOOKUP(A18,Table2[#All],3,FALSE)</f>
        <v>313</v>
      </c>
      <c r="F18" s="1">
        <f t="shared" si="0"/>
        <v>0</v>
      </c>
    </row>
    <row r="19" spans="1:6" x14ac:dyDescent="0.25">
      <c r="A19" t="s">
        <v>137</v>
      </c>
      <c r="B19" t="str">
        <f>VLOOKUP(A19,Table2[#All],2,FALSE)</f>
        <v>Cond Buttermilk</v>
      </c>
      <c r="C19">
        <f>COUNTA('Ordering Form'!X$57:X$61)</f>
        <v>0</v>
      </c>
      <c r="D19">
        <f>SUM('Ordering Form'!$X$57:$X$61)</f>
        <v>0</v>
      </c>
      <c r="E19" s="1">
        <f>VLOOKUP(A19,Table2[#All],3,FALSE)</f>
        <v>313</v>
      </c>
      <c r="F19" s="1">
        <f t="shared" si="0"/>
        <v>0</v>
      </c>
    </row>
    <row r="20" spans="1:6" x14ac:dyDescent="0.25">
      <c r="A20" t="s">
        <v>139</v>
      </c>
      <c r="B20" t="str">
        <f>VLOOKUP(A20,Table2[#All],2,FALSE)</f>
        <v>A check</v>
      </c>
      <c r="C20">
        <f>COUNTA('Ordering Form'!P$57:P$61)</f>
        <v>0</v>
      </c>
      <c r="D20">
        <f>SUM('Ordering Form'!$P$57:$P$61)</f>
        <v>0</v>
      </c>
      <c r="E20" s="1">
        <f>VLOOKUP(A20,Table2[#All],3,FALSE)</f>
        <v>5</v>
      </c>
      <c r="F20" s="1">
        <f t="shared" si="0"/>
        <v>0</v>
      </c>
    </row>
    <row r="21" spans="1:6" x14ac:dyDescent="0.25">
      <c r="A21" t="s">
        <v>141</v>
      </c>
      <c r="B21" t="str">
        <f>VLOOKUP(A21,Table2[#All],2,FALSE)</f>
        <v>B check</v>
      </c>
      <c r="C21">
        <f>COUNTA('Ordering Form'!Q$57:Q$61)</f>
        <v>0</v>
      </c>
      <c r="D21">
        <f>SUM('Ordering Form'!$Q$57:$Q$61)</f>
        <v>0</v>
      </c>
      <c r="E21" s="1">
        <f>VLOOKUP(A21,Table2[#All],3,FALSE)</f>
        <v>5</v>
      </c>
      <c r="F21" s="1">
        <f t="shared" si="0"/>
        <v>0</v>
      </c>
    </row>
    <row r="22" spans="1:6" x14ac:dyDescent="0.25">
      <c r="A22" t="s">
        <v>143</v>
      </c>
      <c r="B22" t="str">
        <f>VLOOKUP(A22,Table2[#All],2,FALSE)</f>
        <v>L/M cells</v>
      </c>
      <c r="C22">
        <f>COUNTA('Ordering Form'!D$57:D$61)</f>
        <v>0</v>
      </c>
      <c r="D22">
        <f>SUM('Ordering Form'!$D$57:$D$61)</f>
        <v>0</v>
      </c>
      <c r="E22" s="1">
        <f>VLOOKUP(A22,Table2[#All],3,FALSE)</f>
        <v>5</v>
      </c>
      <c r="F22" s="1">
        <f t="shared" si="0"/>
        <v>0</v>
      </c>
    </row>
    <row r="23" spans="1:6" x14ac:dyDescent="0.25">
      <c r="A23" t="s">
        <v>145</v>
      </c>
      <c r="B23" t="str">
        <f>VLOOKUP(A23,Table2[#All],2,FALSE)</f>
        <v>M/H cells</v>
      </c>
      <c r="C23">
        <f>COUNTA('Ordering Form'!E$57:E$61)</f>
        <v>0</v>
      </c>
      <c r="D23">
        <f>SUM('Ordering Form'!$E$57:$E$61)</f>
        <v>0</v>
      </c>
      <c r="E23" s="1">
        <f>VLOOKUP(A23,Table2[#All],3,FALSE)</f>
        <v>5</v>
      </c>
      <c r="F23" s="1">
        <f t="shared" si="0"/>
        <v>0</v>
      </c>
    </row>
    <row r="24" spans="1:6" x14ac:dyDescent="0.25">
      <c r="A24" t="s">
        <v>147</v>
      </c>
      <c r="B24">
        <f>VLOOKUP(A24,Table2[#All],2,FALSE)</f>
        <v>0.32</v>
      </c>
      <c r="C24">
        <f>COUNTA('Ordering Form'!G$57:G$61)</f>
        <v>0</v>
      </c>
      <c r="D24">
        <f>SUM('Ordering Form'!$G$57:$G$61)</f>
        <v>0</v>
      </c>
      <c r="E24" s="1">
        <f>VLOOKUP(A24,Table2[#All],3,FALSE)</f>
        <v>7</v>
      </c>
      <c r="F24" s="1">
        <f t="shared" si="0"/>
        <v>0</v>
      </c>
    </row>
    <row r="25" spans="1:6" x14ac:dyDescent="0.25">
      <c r="A25" t="s">
        <v>148</v>
      </c>
      <c r="B25">
        <f>VLOOKUP(A25,Table2[#All],2,FALSE)</f>
        <v>0.36</v>
      </c>
      <c r="C25">
        <f>COUNTA('Ordering Form'!H$57:H$61)</f>
        <v>0</v>
      </c>
      <c r="D25">
        <f>SUM('Ordering Form'!$H$57:$H$61)</f>
        <v>0</v>
      </c>
      <c r="E25" s="1">
        <f>VLOOKUP(A25,Table2[#All],3,FALSE)</f>
        <v>7</v>
      </c>
      <c r="F25" s="1">
        <f t="shared" si="0"/>
        <v>0</v>
      </c>
    </row>
    <row r="26" spans="1:6" x14ac:dyDescent="0.25">
      <c r="A26" t="s">
        <v>149</v>
      </c>
      <c r="B26">
        <f>VLOOKUP(A26,Table2[#All],2,FALSE)</f>
        <v>0.4</v>
      </c>
      <c r="C26">
        <f>COUNTA('Ordering Form'!I$57:I$61)</f>
        <v>0</v>
      </c>
      <c r="D26">
        <f>SUM('Ordering Form'!$I$57:$I$61)</f>
        <v>0</v>
      </c>
      <c r="E26" s="1">
        <f>VLOOKUP(A26,Table2[#All],3,FALSE)</f>
        <v>7</v>
      </c>
      <c r="F26" s="1">
        <f t="shared" si="0"/>
        <v>0</v>
      </c>
    </row>
    <row r="27" spans="1:6" x14ac:dyDescent="0.25">
      <c r="A27" t="s">
        <v>150</v>
      </c>
      <c r="B27" t="str">
        <f>VLOOKUP(A27,Table2[#All],2,FALSE)</f>
        <v>Goat</v>
      </c>
      <c r="C27">
        <f>COUNTA('Ordering Form'!AC$57:AC$61)</f>
        <v>0</v>
      </c>
      <c r="D27">
        <f>SUM('Ordering Form'!$AC$57:$AC$61)</f>
        <v>0</v>
      </c>
      <c r="E27" s="1">
        <f>VLOOKUP(A27,Table2[#All],3,FALSE)</f>
        <v>509</v>
      </c>
      <c r="F27" s="1">
        <f t="shared" si="0"/>
        <v>0</v>
      </c>
    </row>
    <row r="28" spans="1:6" x14ac:dyDescent="0.25">
      <c r="A28" t="s">
        <v>152</v>
      </c>
      <c r="B28" t="str">
        <f>VLOOKUP(A28,Table2[#All],2,FALSE)</f>
        <v>WPC</v>
      </c>
      <c r="C28">
        <f>COUNTA('Ordering Form'!AD$57:AD$61)</f>
        <v>0</v>
      </c>
      <c r="D28">
        <f>SUM('Ordering Form'!$AD$57:$AD$61)</f>
        <v>0</v>
      </c>
      <c r="E28" s="1">
        <f>VLOOKUP(A28,Table2[#All],3,FALSE)</f>
        <v>479</v>
      </c>
      <c r="F28" s="1">
        <f t="shared" si="0"/>
        <v>0</v>
      </c>
    </row>
    <row r="29" spans="1:6" x14ac:dyDescent="0.25">
      <c r="A29" t="s">
        <v>4693</v>
      </c>
      <c r="B29" t="str">
        <f>VLOOKUP(A29,Table2[#All],2,FALSE)</f>
        <v>Fatty Acid Standard</v>
      </c>
      <c r="C29">
        <f>COUNTA('Ordering Form'!Z$57:Z$61)</f>
        <v>0</v>
      </c>
      <c r="D29">
        <f>SUM('Ordering Form'!$Z$57:$Z$61)</f>
        <v>0</v>
      </c>
      <c r="E29" s="1">
        <f>VLOOKUP(A29,Table2[#All],3,FALSE)</f>
        <v>250</v>
      </c>
      <c r="F29" s="1">
        <f t="shared" ref="F29" si="1">E29*D29</f>
        <v>0</v>
      </c>
    </row>
    <row r="30" spans="1:6" x14ac:dyDescent="0.25">
      <c r="A30" t="s">
        <v>154</v>
      </c>
      <c r="B30" t="str">
        <f>VLOOKUP(A30,Table2[#All],2,FALSE)</f>
        <v>Int Handling</v>
      </c>
      <c r="C30">
        <f>IF(OR('Ordering Form'!C6="US","USA","U.S.A"),0,SUM(Quote!D82:D86))</f>
        <v>0</v>
      </c>
      <c r="E30" s="1">
        <f>VLOOKUP(A30,Table2[#All],3,FALSE)</f>
        <v>43</v>
      </c>
      <c r="F30" s="1">
        <f>E30*C30</f>
        <v>0</v>
      </c>
    </row>
    <row r="31" spans="1:6" x14ac:dyDescent="0.25">
      <c r="A31" t="s">
        <v>156</v>
      </c>
      <c r="B31" t="str">
        <f>VLOOKUP(A31,Table2[#All],2,FALSE)</f>
        <v>Ground Return</v>
      </c>
      <c r="C31">
        <f>SUM(Quote!E82:E86)</f>
        <v>0</v>
      </c>
      <c r="E31" s="1">
        <f>VLOOKUP(A31,Table2[#All],3,FALSE)</f>
        <v>24</v>
      </c>
      <c r="F31" s="1">
        <f t="shared" ref="F31:F33" si="2">E31*C31</f>
        <v>0</v>
      </c>
    </row>
    <row r="32" spans="1:6" x14ac:dyDescent="0.25">
      <c r="A32" t="s">
        <v>157</v>
      </c>
      <c r="B32" t="str">
        <f>VLOOKUP(A32,Table2[#All],2,FALSE)</f>
        <v>Handling</v>
      </c>
      <c r="C32">
        <f>IF(OR('Ordering Form'!C6="US","USA","U.S.A"),SUM(Quote!D82:D86),0)</f>
        <v>0</v>
      </c>
      <c r="E32" s="1">
        <f>VLOOKUP(A32,Table2[#All],3,FALSE)</f>
        <v>19</v>
      </c>
      <c r="F32" s="1">
        <f t="shared" si="2"/>
        <v>0</v>
      </c>
    </row>
    <row r="33" spans="1:6" x14ac:dyDescent="0.25">
      <c r="A33" t="s">
        <v>158</v>
      </c>
      <c r="B33" t="str">
        <f>VLOOKUP(A33,Table2[#All],2,FALSE)</f>
        <v>*Freight per box</v>
      </c>
      <c r="C33">
        <f>SUM(Quote!E82:E86)</f>
        <v>0</v>
      </c>
      <c r="E33" s="1" t="e">
        <f>VLOOKUP(A33,Table2[#All],3,FALSE)</f>
        <v>#N/A</v>
      </c>
      <c r="F33" s="1" t="e">
        <f t="shared" si="2"/>
        <v>#N/A</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98045-2FAA-4771-B98A-E99ADC5AD3E9}">
  <dimension ref="A1:F33"/>
  <sheetViews>
    <sheetView workbookViewId="0">
      <selection activeCell="C31" sqref="C31"/>
    </sheetView>
  </sheetViews>
  <sheetFormatPr defaultRowHeight="15" x14ac:dyDescent="0.25"/>
  <cols>
    <col min="1" max="1" width="8.7109375" bestFit="1" customWidth="1"/>
    <col min="2" max="2" width="17.42578125" bestFit="1" customWidth="1"/>
    <col min="3" max="3" width="34.28515625" bestFit="1" customWidth="1"/>
    <col min="4" max="4" width="18.28515625" bestFit="1" customWidth="1"/>
    <col min="5" max="5" width="17.42578125" bestFit="1" customWidth="1"/>
    <col min="6" max="6" width="9" bestFit="1" customWidth="1"/>
  </cols>
  <sheetData>
    <row r="1" spans="1:6" x14ac:dyDescent="0.25">
      <c r="A1" t="s">
        <v>60</v>
      </c>
      <c r="B1" t="s">
        <v>61</v>
      </c>
      <c r="C1" t="s">
        <v>62</v>
      </c>
      <c r="D1" t="s">
        <v>63</v>
      </c>
      <c r="E1" t="s">
        <v>64</v>
      </c>
      <c r="F1" t="s">
        <v>65</v>
      </c>
    </row>
    <row r="2" spans="1:6" x14ac:dyDescent="0.25">
      <c r="A2" t="s">
        <v>88</v>
      </c>
      <c r="B2" t="str">
        <f>VLOOKUP(A2,Table2[#All],2,FALSE)</f>
        <v>SCC</v>
      </c>
      <c r="C2">
        <f>COUNTA('Ordering Form'!C$62:C$65)</f>
        <v>0</v>
      </c>
      <c r="D2">
        <f>SUM('Ordering Form'!$C$62:$C$65)</f>
        <v>0</v>
      </c>
      <c r="E2" s="1">
        <f>VLOOKUP(A2,Table2[#All],3,FALSE)</f>
        <v>62</v>
      </c>
      <c r="F2" s="1">
        <f>E2*D2</f>
        <v>0</v>
      </c>
    </row>
    <row r="3" spans="1:6" x14ac:dyDescent="0.25">
      <c r="A3" t="s">
        <v>92</v>
      </c>
      <c r="B3" t="str">
        <f>VLOOKUP(A3,Table2[#All],2,FALSE)</f>
        <v>Heavy Cream</v>
      </c>
      <c r="C3">
        <f>COUNTA('Ordering Form'!F$62:F$65)</f>
        <v>0</v>
      </c>
      <c r="D3">
        <f>SUM('Ordering Form'!$F62:$F$65)</f>
        <v>0</v>
      </c>
      <c r="E3" s="1">
        <f>VLOOKUP(A3,Table2[#All],3,FALSE)</f>
        <v>313</v>
      </c>
      <c r="F3" s="1">
        <f t="shared" ref="F3:F28" si="0">E3*D3</f>
        <v>0</v>
      </c>
    </row>
    <row r="4" spans="1:6" x14ac:dyDescent="0.25">
      <c r="A4" t="s">
        <v>94</v>
      </c>
      <c r="B4" t="str">
        <f>VLOOKUP(A4,Table2[#All],2,FALSE)</f>
        <v>Past.Homo</v>
      </c>
      <c r="C4">
        <f>COUNTA('Ordering Form'!L$62:L$65)</f>
        <v>0</v>
      </c>
      <c r="D4">
        <f>SUM('Ordering Form'!$L$62:$L$65)</f>
        <v>0</v>
      </c>
      <c r="E4" s="1">
        <f>VLOOKUP(A4,Table2[#All],3,FALSE)</f>
        <v>262</v>
      </c>
      <c r="F4" s="1">
        <f t="shared" si="0"/>
        <v>0</v>
      </c>
    </row>
    <row r="5" spans="1:6" x14ac:dyDescent="0.25">
      <c r="A5" t="s">
        <v>96</v>
      </c>
      <c r="B5" t="str">
        <f>VLOOKUP(A5,Table2[#All],2,FALSE)</f>
        <v>Raw Milk</v>
      </c>
      <c r="C5">
        <f>COUNTA('Ordering Form'!O$62:O$65)</f>
        <v>0</v>
      </c>
      <c r="D5">
        <f>SUM('Ordering Form'!$O$62:$O$65)</f>
        <v>0</v>
      </c>
      <c r="E5" s="1">
        <f>VLOOKUP(A5,Table2[#All],3,FALSE)</f>
        <v>146</v>
      </c>
      <c r="F5" s="1">
        <f t="shared" si="0"/>
        <v>0</v>
      </c>
    </row>
    <row r="6" spans="1:6" x14ac:dyDescent="0.25">
      <c r="A6" t="s">
        <v>99</v>
      </c>
      <c r="B6" t="str">
        <f>VLOOKUP(A6,Table2[#All],2,FALSE)</f>
        <v>Raw Skim</v>
      </c>
      <c r="C6">
        <f>COUNTA('Ordering Form'!R$62:R$65)</f>
        <v>0</v>
      </c>
      <c r="D6">
        <f>SUM('Ordering Form'!$R$62:$R$65)</f>
        <v>0</v>
      </c>
      <c r="E6" s="1">
        <f>VLOOKUP(A6,Table2[#All],3,FALSE)</f>
        <v>23</v>
      </c>
      <c r="F6" s="1">
        <f t="shared" si="0"/>
        <v>0</v>
      </c>
    </row>
    <row r="7" spans="1:6" x14ac:dyDescent="0.25">
      <c r="A7" t="s">
        <v>102</v>
      </c>
      <c r="B7" t="str">
        <f>VLOOKUP(A7,Table2[#All],2,FALSE)</f>
        <v>Past.Homo Fort</v>
      </c>
      <c r="C7">
        <f>COUNTA('Ordering Form'!M$62:M$65)</f>
        <v>0</v>
      </c>
      <c r="D7">
        <f>SUM('Ordering Form'!$M$62:$M$65)</f>
        <v>0</v>
      </c>
      <c r="E7" s="1">
        <f>VLOOKUP(A7,Table2[#All],3,FALSE)</f>
        <v>95</v>
      </c>
      <c r="F7" s="1">
        <f t="shared" si="0"/>
        <v>0</v>
      </c>
    </row>
    <row r="8" spans="1:6" x14ac:dyDescent="0.25">
      <c r="A8" t="s">
        <v>105</v>
      </c>
      <c r="B8" t="str">
        <f>VLOOKUP(A8,Table2[#All],2,FALSE)</f>
        <v>Raw Whey</v>
      </c>
      <c r="C8">
        <f>COUNTA('Ordering Form'!U$62:U$65)</f>
        <v>0</v>
      </c>
      <c r="D8">
        <f>SUM('Ordering Form'!$U$62:$U$65)</f>
        <v>0</v>
      </c>
      <c r="E8" s="1">
        <f>VLOOKUP(A8,Table2[#All],3,FALSE)</f>
        <v>313</v>
      </c>
      <c r="F8" s="1">
        <f t="shared" si="0"/>
        <v>0</v>
      </c>
    </row>
    <row r="9" spans="1:6" x14ac:dyDescent="0.25">
      <c r="A9" t="s">
        <v>109</v>
      </c>
      <c r="B9" t="str">
        <f>VLOOKUP(A9,Table2[#All],2,FALSE)</f>
        <v>Raw LF NF</v>
      </c>
      <c r="C9">
        <f>COUNTA('Ordering Form'!S$62:S$65)</f>
        <v>0</v>
      </c>
      <c r="D9">
        <f>SUM('Ordering Form'!$S$62:$S$65)</f>
        <v>0</v>
      </c>
      <c r="E9" s="1">
        <f>VLOOKUP(A9,Table2[#All],3,FALSE)</f>
        <v>276</v>
      </c>
      <c r="F9" s="1">
        <f t="shared" si="0"/>
        <v>0</v>
      </c>
    </row>
    <row r="10" spans="1:6" x14ac:dyDescent="0.25">
      <c r="A10" t="s">
        <v>112</v>
      </c>
      <c r="B10" t="str">
        <f>VLOOKUP(A10,Table2[#All],2,FALSE)</f>
        <v>Raw LF Fort</v>
      </c>
      <c r="C10">
        <f>COUNTA('Ordering Form'!T$62:T$65)</f>
        <v>0</v>
      </c>
      <c r="D10">
        <f>SUM('Ordering Form'!$T$62:$T$65)</f>
        <v>0</v>
      </c>
      <c r="E10" s="1">
        <f>VLOOKUP(A10,Table2[#All],3,FALSE)</f>
        <v>103</v>
      </c>
      <c r="F10" s="1">
        <f t="shared" si="0"/>
        <v>0</v>
      </c>
    </row>
    <row r="11" spans="1:6" x14ac:dyDescent="0.25">
      <c r="A11" t="s">
        <v>115</v>
      </c>
      <c r="B11" t="str">
        <f>VLOOKUP(A11,Table2[#All],2,FALSE)</f>
        <v>LIT CRM</v>
      </c>
      <c r="C11">
        <f>COUNTA('Ordering Form'!J$62:J$65)</f>
        <v>0</v>
      </c>
      <c r="D11">
        <f>SUM('Ordering Form'!$J$62:$J$65)</f>
        <v>0</v>
      </c>
      <c r="E11" s="1">
        <f>VLOOKUP(A11,Table2[#All],3,FALSE)</f>
        <v>313</v>
      </c>
      <c r="F11" s="1">
        <f t="shared" si="0"/>
        <v>0</v>
      </c>
    </row>
    <row r="12" spans="1:6" x14ac:dyDescent="0.25">
      <c r="A12" t="s">
        <v>119</v>
      </c>
      <c r="B12" t="str">
        <f>VLOOKUP(A12,Table2[#All],2,FALSE)</f>
        <v>H&amp;H</v>
      </c>
      <c r="C12">
        <f>COUNTA('Ordering Form'!K$62:K$65)</f>
        <v>0</v>
      </c>
      <c r="D12">
        <f>SUM('Ordering Form'!$K$62:$K$65)</f>
        <v>0</v>
      </c>
      <c r="E12" s="1">
        <f>VLOOKUP(A12,Table2[#All],3,FALSE)</f>
        <v>306</v>
      </c>
      <c r="F12" s="1">
        <f t="shared" si="0"/>
        <v>0</v>
      </c>
    </row>
    <row r="13" spans="1:6" x14ac:dyDescent="0.25">
      <c r="A13" t="s">
        <v>122</v>
      </c>
      <c r="B13" t="str">
        <f>VLOOKUP(A13,Table2[#All],2,FALSE)</f>
        <v>Cond Skim</v>
      </c>
      <c r="C13">
        <f>COUNTA('Ordering Form'!N$62:N$65)</f>
        <v>0</v>
      </c>
      <c r="D13">
        <f>SUM('Ordering Form'!$N$62:$N$65)</f>
        <v>0</v>
      </c>
      <c r="E13" s="1">
        <f>VLOOKUP(A13,Table2[#All],3,FALSE)</f>
        <v>313</v>
      </c>
      <c r="F13" s="1">
        <f t="shared" si="0"/>
        <v>0</v>
      </c>
    </row>
    <row r="14" spans="1:6" x14ac:dyDescent="0.25">
      <c r="A14" t="s">
        <v>125</v>
      </c>
      <c r="B14" t="str">
        <f>VLOOKUP(A14,Table2[#All],2,FALSE)</f>
        <v>Raw Freeze Point</v>
      </c>
      <c r="C14">
        <f>COUNTA('Ordering Form'!V$62:V$65)</f>
        <v>0</v>
      </c>
      <c r="D14">
        <f>SUM('Ordering Form'!$V$62:$V$65)</f>
        <v>0</v>
      </c>
      <c r="E14" s="1">
        <f>VLOOKUP(A14,Table2[#All],3,FALSE)</f>
        <v>87</v>
      </c>
      <c r="F14" s="1">
        <f t="shared" si="0"/>
        <v>0</v>
      </c>
    </row>
    <row r="15" spans="1:6" x14ac:dyDescent="0.25">
      <c r="A15" t="s">
        <v>128</v>
      </c>
      <c r="B15" t="str">
        <f>VLOOKUP(A15,Table2[#All],2,FALSE)</f>
        <v>Urea</v>
      </c>
      <c r="C15">
        <f>COUNTA('Ordering Form'!AA$62:AA$65)</f>
        <v>0</v>
      </c>
      <c r="D15">
        <f>SUM('Ordering Form'!$AA$62:$AA$65)</f>
        <v>0</v>
      </c>
      <c r="E15" s="1">
        <f>VLOOKUP(A15,Table2[#All],3,FALSE)</f>
        <v>110</v>
      </c>
      <c r="F15" s="1">
        <f t="shared" si="0"/>
        <v>0</v>
      </c>
    </row>
    <row r="16" spans="1:6" x14ac:dyDescent="0.25">
      <c r="A16" t="s">
        <v>130</v>
      </c>
      <c r="B16" t="str">
        <f>VLOOKUP(A16,Table2[#All],2,FALSE)</f>
        <v>California</v>
      </c>
      <c r="C16">
        <f>COUNTA('Ordering Form'!W$62:W$65)</f>
        <v>0</v>
      </c>
      <c r="D16">
        <f>SUM('Ordering Form'!$W$62:$W$65)</f>
        <v>0</v>
      </c>
      <c r="E16" s="1">
        <f>VLOOKUP(A16,Table2[#All],3,FALSE)</f>
        <v>268</v>
      </c>
      <c r="F16" s="1">
        <f t="shared" si="0"/>
        <v>0</v>
      </c>
    </row>
    <row r="17" spans="1:6" x14ac:dyDescent="0.25">
      <c r="A17" t="s">
        <v>132</v>
      </c>
      <c r="B17" t="str">
        <f>VLOOKUP(A17,Table2[#All],2,FALSE)</f>
        <v>UF Skim</v>
      </c>
      <c r="C17">
        <f>COUNTA('Ordering Form'!AB$62:AB$65)</f>
        <v>0</v>
      </c>
      <c r="D17">
        <f>SUM('Ordering Form'!$AB$62:$AB$65)</f>
        <v>0</v>
      </c>
      <c r="E17" s="1">
        <f>VLOOKUP(A17,Table2[#All],3,FALSE)</f>
        <v>335</v>
      </c>
      <c r="F17" s="1">
        <f t="shared" si="0"/>
        <v>0</v>
      </c>
    </row>
    <row r="18" spans="1:6" x14ac:dyDescent="0.25">
      <c r="A18" t="s">
        <v>135</v>
      </c>
      <c r="B18" t="str">
        <f>VLOOKUP(A18,Table2[#All],2,FALSE)</f>
        <v>Cond Whole</v>
      </c>
      <c r="C18">
        <f>COUNTA('Ordering Form'!Y$62:Y$65)</f>
        <v>0</v>
      </c>
      <c r="D18">
        <f>SUM('Ordering Form'!$Y$62:$Y$65)</f>
        <v>0</v>
      </c>
      <c r="E18" s="1">
        <f>VLOOKUP(A18,Table2[#All],3,FALSE)</f>
        <v>313</v>
      </c>
      <c r="F18" s="1">
        <f t="shared" si="0"/>
        <v>0</v>
      </c>
    </row>
    <row r="19" spans="1:6" x14ac:dyDescent="0.25">
      <c r="A19" t="s">
        <v>137</v>
      </c>
      <c r="B19" t="str">
        <f>VLOOKUP(A19,Table2[#All],2,FALSE)</f>
        <v>Cond Buttermilk</v>
      </c>
      <c r="C19">
        <f>COUNTA('Ordering Form'!X$62:X$65)</f>
        <v>0</v>
      </c>
      <c r="D19">
        <f>SUM('Ordering Form'!$X$62:$X$65)</f>
        <v>0</v>
      </c>
      <c r="E19" s="1">
        <f>VLOOKUP(A19,Table2[#All],3,FALSE)</f>
        <v>313</v>
      </c>
      <c r="F19" s="1">
        <f t="shared" si="0"/>
        <v>0</v>
      </c>
    </row>
    <row r="20" spans="1:6" x14ac:dyDescent="0.25">
      <c r="A20" t="s">
        <v>139</v>
      </c>
      <c r="B20" t="str">
        <f>VLOOKUP(A20,Table2[#All],2,FALSE)</f>
        <v>A check</v>
      </c>
      <c r="C20">
        <f>COUNTA('Ordering Form'!P$62:P$65)</f>
        <v>0</v>
      </c>
      <c r="D20">
        <f>SUM('Ordering Form'!$P$62:$P$65)</f>
        <v>0</v>
      </c>
      <c r="E20" s="1">
        <f>VLOOKUP(A20,Table2[#All],3,FALSE)</f>
        <v>5</v>
      </c>
      <c r="F20" s="1">
        <f t="shared" si="0"/>
        <v>0</v>
      </c>
    </row>
    <row r="21" spans="1:6" x14ac:dyDescent="0.25">
      <c r="A21" t="s">
        <v>141</v>
      </c>
      <c r="B21" t="str">
        <f>VLOOKUP(A21,Table2[#All],2,FALSE)</f>
        <v>B check</v>
      </c>
      <c r="C21">
        <f>COUNTA('Ordering Form'!Q$62:Q$65)</f>
        <v>0</v>
      </c>
      <c r="D21">
        <f>SUM('Ordering Form'!$Q$62:$Q$65)</f>
        <v>0</v>
      </c>
      <c r="E21" s="1">
        <f>VLOOKUP(A21,Table2[#All],3,FALSE)</f>
        <v>5</v>
      </c>
      <c r="F21" s="1">
        <f t="shared" si="0"/>
        <v>0</v>
      </c>
    </row>
    <row r="22" spans="1:6" x14ac:dyDescent="0.25">
      <c r="A22" t="s">
        <v>143</v>
      </c>
      <c r="B22" t="str">
        <f>VLOOKUP(A22,Table2[#All],2,FALSE)</f>
        <v>L/M cells</v>
      </c>
      <c r="C22">
        <f>COUNTA('Ordering Form'!D$62:D$65)</f>
        <v>0</v>
      </c>
      <c r="D22">
        <f>SUM('Ordering Form'!$D$62:$D$65)</f>
        <v>0</v>
      </c>
      <c r="E22" s="1">
        <f>VLOOKUP(A22,Table2[#All],3,FALSE)</f>
        <v>5</v>
      </c>
      <c r="F22" s="1">
        <f t="shared" si="0"/>
        <v>0</v>
      </c>
    </row>
    <row r="23" spans="1:6" x14ac:dyDescent="0.25">
      <c r="A23" t="s">
        <v>145</v>
      </c>
      <c r="B23" t="str">
        <f>VLOOKUP(A23,Table2[#All],2,FALSE)</f>
        <v>M/H cells</v>
      </c>
      <c r="C23">
        <f>COUNTA('Ordering Form'!E$62:E$65)</f>
        <v>0</v>
      </c>
      <c r="D23">
        <f>SUM('Ordering Form'!$E$62:$E$65)</f>
        <v>0</v>
      </c>
      <c r="E23" s="1">
        <f>VLOOKUP(A23,Table2[#All],3,FALSE)</f>
        <v>5</v>
      </c>
      <c r="F23" s="1">
        <f t="shared" si="0"/>
        <v>0</v>
      </c>
    </row>
    <row r="24" spans="1:6" x14ac:dyDescent="0.25">
      <c r="A24" t="s">
        <v>147</v>
      </c>
      <c r="B24">
        <f>VLOOKUP(A24,Table2[#All],2,FALSE)</f>
        <v>0.32</v>
      </c>
      <c r="C24">
        <f>COUNTA('Ordering Form'!G$62:G$65)</f>
        <v>0</v>
      </c>
      <c r="D24">
        <f>SUM('Ordering Form'!$G$62:$G$65)</f>
        <v>0</v>
      </c>
      <c r="E24" s="1">
        <f>VLOOKUP(A24,Table2[#All],3,FALSE)</f>
        <v>7</v>
      </c>
      <c r="F24" s="1">
        <f t="shared" si="0"/>
        <v>0</v>
      </c>
    </row>
    <row r="25" spans="1:6" x14ac:dyDescent="0.25">
      <c r="A25" t="s">
        <v>148</v>
      </c>
      <c r="B25">
        <f>VLOOKUP(A25,Table2[#All],2,FALSE)</f>
        <v>0.36</v>
      </c>
      <c r="C25">
        <f>COUNTA('Ordering Form'!H$62:H$65)</f>
        <v>0</v>
      </c>
      <c r="D25">
        <f>SUM('Ordering Form'!$H$62:$H$65)</f>
        <v>0</v>
      </c>
      <c r="E25" s="1">
        <f>VLOOKUP(A25,Table2[#All],3,FALSE)</f>
        <v>7</v>
      </c>
      <c r="F25" s="1">
        <f t="shared" si="0"/>
        <v>0</v>
      </c>
    </row>
    <row r="26" spans="1:6" x14ac:dyDescent="0.25">
      <c r="A26" t="s">
        <v>149</v>
      </c>
      <c r="B26">
        <f>VLOOKUP(A26,Table2[#All],2,FALSE)</f>
        <v>0.4</v>
      </c>
      <c r="C26">
        <f>COUNTA('Ordering Form'!I$62:I$65)</f>
        <v>0</v>
      </c>
      <c r="D26">
        <f>SUM('Ordering Form'!$I$62:$I$65)</f>
        <v>0</v>
      </c>
      <c r="E26" s="1">
        <f>VLOOKUP(A26,Table2[#All],3,FALSE)</f>
        <v>7</v>
      </c>
      <c r="F26" s="1">
        <f t="shared" si="0"/>
        <v>0</v>
      </c>
    </row>
    <row r="27" spans="1:6" x14ac:dyDescent="0.25">
      <c r="A27" t="s">
        <v>150</v>
      </c>
      <c r="B27" t="str">
        <f>VLOOKUP(A27,Table2[#All],2,FALSE)</f>
        <v>Goat</v>
      </c>
      <c r="C27">
        <f>COUNTA('Ordering Form'!AC$62:AC$65)</f>
        <v>0</v>
      </c>
      <c r="D27">
        <f>SUM('Ordering Form'!$AC$62:$AC$65)</f>
        <v>0</v>
      </c>
      <c r="E27" s="1">
        <f>VLOOKUP(A27,Table2[#All],3,FALSE)</f>
        <v>509</v>
      </c>
      <c r="F27" s="1">
        <f t="shared" si="0"/>
        <v>0</v>
      </c>
    </row>
    <row r="28" spans="1:6" x14ac:dyDescent="0.25">
      <c r="A28" t="s">
        <v>152</v>
      </c>
      <c r="B28" t="str">
        <f>VLOOKUP(A28,Table2[#All],2,FALSE)</f>
        <v>WPC</v>
      </c>
      <c r="C28">
        <f>COUNTA('Ordering Form'!AD$62:AD$65)</f>
        <v>0</v>
      </c>
      <c r="D28">
        <f>SUM('Ordering Form'!$AD$62:$AD$65)</f>
        <v>0</v>
      </c>
      <c r="E28" s="1">
        <f>VLOOKUP(A28,Table2[#All],3,FALSE)</f>
        <v>479</v>
      </c>
      <c r="F28" s="1">
        <f t="shared" si="0"/>
        <v>0</v>
      </c>
    </row>
    <row r="29" spans="1:6" x14ac:dyDescent="0.25">
      <c r="A29" t="s">
        <v>4693</v>
      </c>
      <c r="B29" t="str">
        <f>VLOOKUP(A29,Table2[#All],2,FALSE)</f>
        <v>Fatty Acid Standard</v>
      </c>
      <c r="C29">
        <f>COUNTA('Ordering Form'!Z$62:Z$65)</f>
        <v>0</v>
      </c>
      <c r="D29">
        <f>SUM('Ordering Form'!$Z$62:$Z$65)</f>
        <v>0</v>
      </c>
      <c r="E29" s="1">
        <f>VLOOKUP(A29,Table2[#All],3,FALSE)</f>
        <v>250</v>
      </c>
      <c r="F29" s="1">
        <f t="shared" ref="F29" si="1">E29*D29</f>
        <v>0</v>
      </c>
    </row>
    <row r="30" spans="1:6" x14ac:dyDescent="0.25">
      <c r="A30" t="s">
        <v>154</v>
      </c>
      <c r="B30" t="str">
        <f>VLOOKUP(A30,Table2[#All],2,FALSE)</f>
        <v>Int Handling</v>
      </c>
      <c r="C30">
        <f>IF(OR('Ordering Form'!C6="US","USA","U.S.A"),0,SUM(Quote!D87:D90))</f>
        <v>0</v>
      </c>
      <c r="E30" s="1">
        <f>VLOOKUP(A30,Table2[#All],3,FALSE)</f>
        <v>43</v>
      </c>
      <c r="F30" s="1">
        <f>E30*C30</f>
        <v>0</v>
      </c>
    </row>
    <row r="31" spans="1:6" x14ac:dyDescent="0.25">
      <c r="A31" t="s">
        <v>156</v>
      </c>
      <c r="B31" t="str">
        <f>VLOOKUP(A31,Table2[#All],2,FALSE)</f>
        <v>Ground Return</v>
      </c>
      <c r="C31">
        <f>SUM(Quote!E87:E90)</f>
        <v>0</v>
      </c>
      <c r="E31" s="1">
        <f>VLOOKUP(A31,Table2[#All],3,FALSE)</f>
        <v>24</v>
      </c>
      <c r="F31" s="1">
        <f t="shared" ref="F31:F33" si="2">E31*C31</f>
        <v>0</v>
      </c>
    </row>
    <row r="32" spans="1:6" x14ac:dyDescent="0.25">
      <c r="A32" t="s">
        <v>157</v>
      </c>
      <c r="B32" t="str">
        <f>VLOOKUP(A32,Table2[#All],2,FALSE)</f>
        <v>Handling</v>
      </c>
      <c r="C32">
        <f>IF(OR('Ordering Form'!C6="US","USA","U.S.A"),SUM(Quote!D87:D90),0)</f>
        <v>0</v>
      </c>
      <c r="E32" s="1">
        <f>VLOOKUP(A32,Table2[#All],3,FALSE)</f>
        <v>19</v>
      </c>
      <c r="F32" s="1">
        <f t="shared" si="2"/>
        <v>0</v>
      </c>
    </row>
    <row r="33" spans="1:6" x14ac:dyDescent="0.25">
      <c r="A33" t="s">
        <v>158</v>
      </c>
      <c r="B33" t="str">
        <f>VLOOKUP(A33,Table2[#All],2,FALSE)</f>
        <v>*Freight per box</v>
      </c>
      <c r="C33">
        <f>SUM(Quote!E87:E90)</f>
        <v>0</v>
      </c>
      <c r="E33" s="1" t="e">
        <f>VLOOKUP(A33,Table2[#All],3,FALSE)</f>
        <v>#N/A</v>
      </c>
      <c r="F33" s="1" t="e">
        <f t="shared" si="2"/>
        <v>#N/A</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A4EFE-637E-4C59-B9AE-F03B31D75F66}">
  <dimension ref="A1:F33"/>
  <sheetViews>
    <sheetView workbookViewId="0">
      <selection activeCell="C31" sqref="C31"/>
    </sheetView>
  </sheetViews>
  <sheetFormatPr defaultRowHeight="15" x14ac:dyDescent="0.25"/>
  <cols>
    <col min="1" max="1" width="8.7109375" bestFit="1" customWidth="1"/>
    <col min="2" max="2" width="16.42578125" bestFit="1" customWidth="1"/>
    <col min="3" max="3" width="34.28515625" bestFit="1" customWidth="1"/>
    <col min="4" max="4" width="18.28515625" bestFit="1" customWidth="1"/>
    <col min="5" max="5" width="17.42578125" bestFit="1" customWidth="1"/>
    <col min="6" max="6" width="10.5703125" bestFit="1" customWidth="1"/>
  </cols>
  <sheetData>
    <row r="1" spans="1:6" x14ac:dyDescent="0.25">
      <c r="A1" t="s">
        <v>60</v>
      </c>
      <c r="B1" t="s">
        <v>61</v>
      </c>
      <c r="C1" t="s">
        <v>62</v>
      </c>
      <c r="D1" t="s">
        <v>63</v>
      </c>
      <c r="E1" t="s">
        <v>64</v>
      </c>
      <c r="F1" t="s">
        <v>65</v>
      </c>
    </row>
    <row r="2" spans="1:6" x14ac:dyDescent="0.25">
      <c r="A2" t="s">
        <v>88</v>
      </c>
      <c r="B2" t="str">
        <f>VLOOKUP(A2,Table2[#All],2,FALSE)</f>
        <v>SCC</v>
      </c>
      <c r="C2">
        <f>COUNTA('Ordering Form'!C$66:C$69)</f>
        <v>0</v>
      </c>
      <c r="D2">
        <f>SUM('Ordering Form'!$C$66:$C$69)</f>
        <v>0</v>
      </c>
      <c r="E2" s="1">
        <f>VLOOKUP(A2,Table2[#All],3,FALSE)</f>
        <v>62</v>
      </c>
      <c r="F2" s="1">
        <f>E2*D2</f>
        <v>0</v>
      </c>
    </row>
    <row r="3" spans="1:6" x14ac:dyDescent="0.25">
      <c r="A3" t="s">
        <v>92</v>
      </c>
      <c r="B3" t="str">
        <f>VLOOKUP(A3,Table2[#All],2,FALSE)</f>
        <v>Heavy Cream</v>
      </c>
      <c r="C3">
        <f>COUNTA('Ordering Form'!F$66:F$69)</f>
        <v>0</v>
      </c>
      <c r="D3">
        <f>SUM('Ordering Form'!$F66:$F$69)</f>
        <v>0</v>
      </c>
      <c r="E3" s="1">
        <f>VLOOKUP(A3,Table2[#All],3,FALSE)</f>
        <v>313</v>
      </c>
      <c r="F3" s="1">
        <f t="shared" ref="F3:F28" si="0">E3*D3</f>
        <v>0</v>
      </c>
    </row>
    <row r="4" spans="1:6" x14ac:dyDescent="0.25">
      <c r="A4" t="s">
        <v>94</v>
      </c>
      <c r="B4" t="str">
        <f>VLOOKUP(A4,Table2[#All],2,FALSE)</f>
        <v>Past.Homo</v>
      </c>
      <c r="C4">
        <f>COUNTA('Ordering Form'!L$66:L$69)</f>
        <v>0</v>
      </c>
      <c r="D4">
        <f>SUM('Ordering Form'!$L$66:$L$69)</f>
        <v>0</v>
      </c>
      <c r="E4" s="1">
        <f>VLOOKUP(A4,Table2[#All],3,FALSE)</f>
        <v>262</v>
      </c>
      <c r="F4" s="1">
        <f t="shared" si="0"/>
        <v>0</v>
      </c>
    </row>
    <row r="5" spans="1:6" x14ac:dyDescent="0.25">
      <c r="A5" t="s">
        <v>96</v>
      </c>
      <c r="B5" t="str">
        <f>VLOOKUP(A5,Table2[#All],2,FALSE)</f>
        <v>Raw Milk</v>
      </c>
      <c r="C5">
        <f>COUNTA('Ordering Form'!O$66:O$69)</f>
        <v>0</v>
      </c>
      <c r="D5">
        <f>SUM('Ordering Form'!$O$66:$O$69)</f>
        <v>0</v>
      </c>
      <c r="E5" s="1">
        <f>VLOOKUP(A5,Table2[#All],3,FALSE)</f>
        <v>146</v>
      </c>
      <c r="F5" s="1">
        <f t="shared" si="0"/>
        <v>0</v>
      </c>
    </row>
    <row r="6" spans="1:6" x14ac:dyDescent="0.25">
      <c r="A6" t="s">
        <v>99</v>
      </c>
      <c r="B6" t="str">
        <f>VLOOKUP(A6,Table2[#All],2,FALSE)</f>
        <v>Raw Skim</v>
      </c>
      <c r="C6">
        <f>COUNTA('Ordering Form'!R$66:R$69)</f>
        <v>0</v>
      </c>
      <c r="D6">
        <f>SUM('Ordering Form'!$R$66:$R$69)</f>
        <v>0</v>
      </c>
      <c r="E6" s="1">
        <f>VLOOKUP(A6,Table2[#All],3,FALSE)</f>
        <v>23</v>
      </c>
      <c r="F6" s="1">
        <f t="shared" si="0"/>
        <v>0</v>
      </c>
    </row>
    <row r="7" spans="1:6" x14ac:dyDescent="0.25">
      <c r="A7" t="s">
        <v>102</v>
      </c>
      <c r="B7" t="str">
        <f>VLOOKUP(A7,Table2[#All],2,FALSE)</f>
        <v>Past.Homo Fort</v>
      </c>
      <c r="C7">
        <f>COUNTA('Ordering Form'!M$66:M$69)</f>
        <v>0</v>
      </c>
      <c r="D7">
        <f>SUM('Ordering Form'!$M$66:$M$69)</f>
        <v>0</v>
      </c>
      <c r="E7" s="1">
        <f>VLOOKUP(A7,Table2[#All],3,FALSE)</f>
        <v>95</v>
      </c>
      <c r="F7" s="1">
        <f t="shared" si="0"/>
        <v>0</v>
      </c>
    </row>
    <row r="8" spans="1:6" x14ac:dyDescent="0.25">
      <c r="A8" t="s">
        <v>105</v>
      </c>
      <c r="B8" t="str">
        <f>VLOOKUP(A8,Table2[#All],2,FALSE)</f>
        <v>Raw Whey</v>
      </c>
      <c r="C8">
        <f>COUNTA('Ordering Form'!U$66:U$69)</f>
        <v>0</v>
      </c>
      <c r="D8">
        <f>SUM('Ordering Form'!$U$66:$U$69)</f>
        <v>0</v>
      </c>
      <c r="E8" s="1">
        <f>VLOOKUP(A8,Table2[#All],3,FALSE)</f>
        <v>313</v>
      </c>
      <c r="F8" s="1">
        <f t="shared" si="0"/>
        <v>0</v>
      </c>
    </row>
    <row r="9" spans="1:6" x14ac:dyDescent="0.25">
      <c r="A9" t="s">
        <v>109</v>
      </c>
      <c r="B9" t="str">
        <f>VLOOKUP(A9,Table2[#All],2,FALSE)</f>
        <v>Raw LF NF</v>
      </c>
      <c r="C9">
        <f>COUNTA('Ordering Form'!S$66:S$69)</f>
        <v>0</v>
      </c>
      <c r="D9">
        <f>SUM('Ordering Form'!$S$66:$S$69)</f>
        <v>0</v>
      </c>
      <c r="E9" s="1">
        <f>VLOOKUP(A9,Table2[#All],3,FALSE)</f>
        <v>276</v>
      </c>
      <c r="F9" s="1">
        <f t="shared" si="0"/>
        <v>0</v>
      </c>
    </row>
    <row r="10" spans="1:6" x14ac:dyDescent="0.25">
      <c r="A10" t="s">
        <v>112</v>
      </c>
      <c r="B10" t="str">
        <f>VLOOKUP(A10,Table2[#All],2,FALSE)</f>
        <v>Raw LF Fort</v>
      </c>
      <c r="C10">
        <f>COUNTA('Ordering Form'!T$66:T$69)</f>
        <v>0</v>
      </c>
      <c r="D10">
        <f>SUM('Ordering Form'!$T$66:$T$69)</f>
        <v>0</v>
      </c>
      <c r="E10" s="1">
        <f>VLOOKUP(A10,Table2[#All],3,FALSE)</f>
        <v>103</v>
      </c>
      <c r="F10" s="1">
        <f t="shared" si="0"/>
        <v>0</v>
      </c>
    </row>
    <row r="11" spans="1:6" x14ac:dyDescent="0.25">
      <c r="A11" t="s">
        <v>115</v>
      </c>
      <c r="B11" t="str">
        <f>VLOOKUP(A11,Table2[#All],2,FALSE)</f>
        <v>LIT CRM</v>
      </c>
      <c r="C11">
        <f>COUNTA('Ordering Form'!J$66:J$69)</f>
        <v>0</v>
      </c>
      <c r="D11">
        <f>SUM('Ordering Form'!$J$66:$J$69)</f>
        <v>0</v>
      </c>
      <c r="E11" s="1">
        <f>VLOOKUP(A11,Table2[#All],3,FALSE)</f>
        <v>313</v>
      </c>
      <c r="F11" s="1">
        <f t="shared" si="0"/>
        <v>0</v>
      </c>
    </row>
    <row r="12" spans="1:6" x14ac:dyDescent="0.25">
      <c r="A12" t="s">
        <v>119</v>
      </c>
      <c r="B12" t="str">
        <f>VLOOKUP(A12,Table2[#All],2,FALSE)</f>
        <v>H&amp;H</v>
      </c>
      <c r="C12">
        <f>COUNTA('Ordering Form'!K$66:K$69)</f>
        <v>0</v>
      </c>
      <c r="D12">
        <f>SUM('Ordering Form'!$K$66:$K$69)</f>
        <v>0</v>
      </c>
      <c r="E12" s="1">
        <f>VLOOKUP(A12,Table2[#All],3,FALSE)</f>
        <v>306</v>
      </c>
      <c r="F12" s="1">
        <f t="shared" si="0"/>
        <v>0</v>
      </c>
    </row>
    <row r="13" spans="1:6" x14ac:dyDescent="0.25">
      <c r="A13" t="s">
        <v>122</v>
      </c>
      <c r="B13" t="str">
        <f>VLOOKUP(A13,Table2[#All],2,FALSE)</f>
        <v>Cond Skim</v>
      </c>
      <c r="C13">
        <f>COUNTA('Ordering Form'!N$66:N$69)</f>
        <v>0</v>
      </c>
      <c r="D13">
        <f>SUM('Ordering Form'!$N$66:$N$69)</f>
        <v>0</v>
      </c>
      <c r="E13" s="1">
        <f>VLOOKUP(A13,Table2[#All],3,FALSE)</f>
        <v>313</v>
      </c>
      <c r="F13" s="1">
        <f t="shared" si="0"/>
        <v>0</v>
      </c>
    </row>
    <row r="14" spans="1:6" x14ac:dyDescent="0.25">
      <c r="A14" t="s">
        <v>125</v>
      </c>
      <c r="B14" t="str">
        <f>VLOOKUP(A14,Table2[#All],2,FALSE)</f>
        <v>Raw Freeze Point</v>
      </c>
      <c r="C14">
        <f>COUNTA('Ordering Form'!V$66:V$69)</f>
        <v>0</v>
      </c>
      <c r="D14">
        <f>SUM('Ordering Form'!$V$66:$V$69)</f>
        <v>0</v>
      </c>
      <c r="E14" s="1">
        <f>VLOOKUP(A14,Table2[#All],3,FALSE)</f>
        <v>87</v>
      </c>
      <c r="F14" s="1">
        <f t="shared" si="0"/>
        <v>0</v>
      </c>
    </row>
    <row r="15" spans="1:6" x14ac:dyDescent="0.25">
      <c r="A15" t="s">
        <v>128</v>
      </c>
      <c r="B15" t="str">
        <f>VLOOKUP(A15,Table2[#All],2,FALSE)</f>
        <v>Urea</v>
      </c>
      <c r="C15">
        <f>COUNTA('Ordering Form'!AA$66:AA$69)</f>
        <v>0</v>
      </c>
      <c r="D15">
        <f>SUM('Ordering Form'!$AA$66:$AA$69)</f>
        <v>0</v>
      </c>
      <c r="E15" s="1">
        <f>VLOOKUP(A15,Table2[#All],3,FALSE)</f>
        <v>110</v>
      </c>
      <c r="F15" s="1">
        <f t="shared" si="0"/>
        <v>0</v>
      </c>
    </row>
    <row r="16" spans="1:6" x14ac:dyDescent="0.25">
      <c r="A16" t="s">
        <v>130</v>
      </c>
      <c r="B16" t="str">
        <f>VLOOKUP(A16,Table2[#All],2,FALSE)</f>
        <v>California</v>
      </c>
      <c r="C16">
        <f>COUNTA('Ordering Form'!W$66:W$69)</f>
        <v>0</v>
      </c>
      <c r="D16">
        <f>SUM('Ordering Form'!$W$66:$W$69)</f>
        <v>0</v>
      </c>
      <c r="E16" s="1">
        <f>VLOOKUP(A16,Table2[#All],3,FALSE)</f>
        <v>268</v>
      </c>
      <c r="F16" s="1">
        <f t="shared" si="0"/>
        <v>0</v>
      </c>
    </row>
    <row r="17" spans="1:6" x14ac:dyDescent="0.25">
      <c r="A17" t="s">
        <v>132</v>
      </c>
      <c r="B17" t="str">
        <f>VLOOKUP(A17,Table2[#All],2,FALSE)</f>
        <v>UF Skim</v>
      </c>
      <c r="C17">
        <f>COUNTA('Ordering Form'!AB$66:AB$69)</f>
        <v>0</v>
      </c>
      <c r="D17">
        <f>SUM('Ordering Form'!$AB$66:$AB$69)</f>
        <v>0</v>
      </c>
      <c r="E17" s="1">
        <f>VLOOKUP(A17,Table2[#All],3,FALSE)</f>
        <v>335</v>
      </c>
      <c r="F17" s="1">
        <f t="shared" si="0"/>
        <v>0</v>
      </c>
    </row>
    <row r="18" spans="1:6" x14ac:dyDescent="0.25">
      <c r="A18" t="s">
        <v>135</v>
      </c>
      <c r="B18" t="str">
        <f>VLOOKUP(A18,Table2[#All],2,FALSE)</f>
        <v>Cond Whole</v>
      </c>
      <c r="C18">
        <f>COUNTA('Ordering Form'!Y$66:Y$69)</f>
        <v>0</v>
      </c>
      <c r="D18">
        <f>SUM('Ordering Form'!$Y$66:$Y$69)</f>
        <v>0</v>
      </c>
      <c r="E18" s="1">
        <f>VLOOKUP(A18,Table2[#All],3,FALSE)</f>
        <v>313</v>
      </c>
      <c r="F18" s="1">
        <f t="shared" si="0"/>
        <v>0</v>
      </c>
    </row>
    <row r="19" spans="1:6" x14ac:dyDescent="0.25">
      <c r="A19" t="s">
        <v>137</v>
      </c>
      <c r="B19" t="str">
        <f>VLOOKUP(A19,Table2[#All],2,FALSE)</f>
        <v>Cond Buttermilk</v>
      </c>
      <c r="C19">
        <f>COUNTA('Ordering Form'!X$66:X$69)</f>
        <v>0</v>
      </c>
      <c r="D19">
        <f>SUM('Ordering Form'!$X$66:$X$69)</f>
        <v>0</v>
      </c>
      <c r="E19" s="1">
        <f>VLOOKUP(A19,Table2[#All],3,FALSE)</f>
        <v>313</v>
      </c>
      <c r="F19" s="1">
        <f t="shared" si="0"/>
        <v>0</v>
      </c>
    </row>
    <row r="20" spans="1:6" x14ac:dyDescent="0.25">
      <c r="A20" t="s">
        <v>139</v>
      </c>
      <c r="B20" t="str">
        <f>VLOOKUP(A20,Table2[#All],2,FALSE)</f>
        <v>A check</v>
      </c>
      <c r="C20">
        <f>COUNTA('Ordering Form'!P$66:P$69)</f>
        <v>0</v>
      </c>
      <c r="D20">
        <f>SUM('Ordering Form'!$P$66:$P$69)</f>
        <v>0</v>
      </c>
      <c r="E20" s="1">
        <f>VLOOKUP(A20,Table2[#All],3,FALSE)</f>
        <v>5</v>
      </c>
      <c r="F20" s="1">
        <f t="shared" si="0"/>
        <v>0</v>
      </c>
    </row>
    <row r="21" spans="1:6" x14ac:dyDescent="0.25">
      <c r="A21" t="s">
        <v>141</v>
      </c>
      <c r="B21" t="str">
        <f>VLOOKUP(A21,Table2[#All],2,FALSE)</f>
        <v>B check</v>
      </c>
      <c r="C21">
        <f>COUNTA('Ordering Form'!Q$66:Q$69)</f>
        <v>0</v>
      </c>
      <c r="D21">
        <f>SUM('Ordering Form'!$Q$66:$Q$69)</f>
        <v>0</v>
      </c>
      <c r="E21" s="1">
        <f>VLOOKUP(A21,Table2[#All],3,FALSE)</f>
        <v>5</v>
      </c>
      <c r="F21" s="1">
        <f t="shared" si="0"/>
        <v>0</v>
      </c>
    </row>
    <row r="22" spans="1:6" x14ac:dyDescent="0.25">
      <c r="A22" t="s">
        <v>143</v>
      </c>
      <c r="B22" t="str">
        <f>VLOOKUP(A22,Table2[#All],2,FALSE)</f>
        <v>L/M cells</v>
      </c>
      <c r="C22">
        <f>COUNTA('Ordering Form'!D$66:D$69)</f>
        <v>0</v>
      </c>
      <c r="D22">
        <f>SUM('Ordering Form'!$D$66:$D$69)</f>
        <v>0</v>
      </c>
      <c r="E22" s="1">
        <f>VLOOKUP(A22,Table2[#All],3,FALSE)</f>
        <v>5</v>
      </c>
      <c r="F22" s="1">
        <f t="shared" si="0"/>
        <v>0</v>
      </c>
    </row>
    <row r="23" spans="1:6" x14ac:dyDescent="0.25">
      <c r="A23" t="s">
        <v>145</v>
      </c>
      <c r="B23" t="str">
        <f>VLOOKUP(A23,Table2[#All],2,FALSE)</f>
        <v>M/H cells</v>
      </c>
      <c r="C23">
        <f>COUNTA('Ordering Form'!E$66:E$69)</f>
        <v>0</v>
      </c>
      <c r="D23">
        <f>SUM('Ordering Form'!$E$66:$E$69)</f>
        <v>0</v>
      </c>
      <c r="E23" s="1">
        <f>VLOOKUP(A23,Table2[#All],3,FALSE)</f>
        <v>5</v>
      </c>
      <c r="F23" s="1">
        <f t="shared" si="0"/>
        <v>0</v>
      </c>
    </row>
    <row r="24" spans="1:6" x14ac:dyDescent="0.25">
      <c r="A24" t="s">
        <v>147</v>
      </c>
      <c r="B24">
        <f>VLOOKUP(A24,Table2[#All],2,FALSE)</f>
        <v>0.32</v>
      </c>
      <c r="C24">
        <f>COUNTA('Ordering Form'!G$66:G$69)</f>
        <v>0</v>
      </c>
      <c r="D24">
        <f>SUM('Ordering Form'!$G$66:$G$69)</f>
        <v>0</v>
      </c>
      <c r="E24" s="1">
        <f>VLOOKUP(A24,Table2[#All],3,FALSE)</f>
        <v>7</v>
      </c>
      <c r="F24" s="1">
        <f t="shared" si="0"/>
        <v>0</v>
      </c>
    </row>
    <row r="25" spans="1:6" x14ac:dyDescent="0.25">
      <c r="A25" t="s">
        <v>148</v>
      </c>
      <c r="B25">
        <f>VLOOKUP(A25,Table2[#All],2,FALSE)</f>
        <v>0.36</v>
      </c>
      <c r="C25">
        <f>COUNTA('Ordering Form'!H$66:H$69)</f>
        <v>0</v>
      </c>
      <c r="D25">
        <f>SUM('Ordering Form'!$H$66:$H$69)</f>
        <v>0</v>
      </c>
      <c r="E25" s="1">
        <f>VLOOKUP(A25,Table2[#All],3,FALSE)</f>
        <v>7</v>
      </c>
      <c r="F25" s="1">
        <f t="shared" si="0"/>
        <v>0</v>
      </c>
    </row>
    <row r="26" spans="1:6" x14ac:dyDescent="0.25">
      <c r="A26" t="s">
        <v>149</v>
      </c>
      <c r="B26">
        <f>VLOOKUP(A26,Table2[#All],2,FALSE)</f>
        <v>0.4</v>
      </c>
      <c r="C26">
        <f>COUNTA('Ordering Form'!I$66:I$69)</f>
        <v>0</v>
      </c>
      <c r="D26">
        <f>SUM('Ordering Form'!$I$66:$I$69)</f>
        <v>0</v>
      </c>
      <c r="E26" s="1">
        <f>VLOOKUP(A26,Table2[#All],3,FALSE)</f>
        <v>7</v>
      </c>
      <c r="F26" s="1">
        <f t="shared" si="0"/>
        <v>0</v>
      </c>
    </row>
    <row r="27" spans="1:6" x14ac:dyDescent="0.25">
      <c r="A27" t="s">
        <v>150</v>
      </c>
      <c r="B27" t="str">
        <f>VLOOKUP(A27,Table2[#All],2,FALSE)</f>
        <v>Goat</v>
      </c>
      <c r="C27">
        <f>COUNTA('Ordering Form'!AC$66:AC$69)</f>
        <v>0</v>
      </c>
      <c r="D27">
        <f>SUM('Ordering Form'!$AC$66:$AC$69)</f>
        <v>0</v>
      </c>
      <c r="E27" s="1">
        <f>VLOOKUP(A27,Table2[#All],3,FALSE)</f>
        <v>509</v>
      </c>
      <c r="F27" s="1">
        <f t="shared" si="0"/>
        <v>0</v>
      </c>
    </row>
    <row r="28" spans="1:6" x14ac:dyDescent="0.25">
      <c r="A28" t="s">
        <v>152</v>
      </c>
      <c r="B28" t="str">
        <f>VLOOKUP(A28,Table2[#All],2,FALSE)</f>
        <v>WPC</v>
      </c>
      <c r="C28">
        <f>COUNTA('Ordering Form'!AD$66:AD$69)</f>
        <v>0</v>
      </c>
      <c r="D28">
        <f>SUM('Ordering Form'!$AD$66:$AD$69)</f>
        <v>0</v>
      </c>
      <c r="E28" s="1">
        <f>VLOOKUP(A28,Table2[#All],3,FALSE)</f>
        <v>479</v>
      </c>
      <c r="F28" s="1">
        <f t="shared" si="0"/>
        <v>0</v>
      </c>
    </row>
    <row r="29" spans="1:6" x14ac:dyDescent="0.25">
      <c r="A29" t="s">
        <v>4693</v>
      </c>
      <c r="B29" t="str">
        <f>VLOOKUP(A29,Table2[#All],2,FALSE)</f>
        <v>Fatty Acid Standard</v>
      </c>
      <c r="C29">
        <f>COUNTA('Ordering Form'!Z$66:Z$69)</f>
        <v>0</v>
      </c>
      <c r="D29">
        <f>SUM('Ordering Form'!$Z$66:$Z$69)</f>
        <v>0</v>
      </c>
      <c r="E29" s="1">
        <f>VLOOKUP(A29,Table2[#All],3,FALSE)</f>
        <v>250</v>
      </c>
      <c r="F29" s="1">
        <f t="shared" ref="F29" si="1">E29*D29</f>
        <v>0</v>
      </c>
    </row>
    <row r="30" spans="1:6" x14ac:dyDescent="0.25">
      <c r="A30" t="s">
        <v>154</v>
      </c>
      <c r="B30" t="str">
        <f>VLOOKUP(A30,Table2[#All],2,FALSE)</f>
        <v>Int Handling</v>
      </c>
      <c r="C30">
        <f>IF(OR('Ordering Form'!C6="US","USA","U.S.A"),0,SUM(Quote!D91:D94))</f>
        <v>0</v>
      </c>
      <c r="E30" s="1">
        <f>VLOOKUP(A30,Table2[#All],3,FALSE)</f>
        <v>43</v>
      </c>
      <c r="F30" s="1">
        <f>E30*C30</f>
        <v>0</v>
      </c>
    </row>
    <row r="31" spans="1:6" x14ac:dyDescent="0.25">
      <c r="A31" t="s">
        <v>156</v>
      </c>
      <c r="B31" t="str">
        <f>VLOOKUP(A31,Table2[#All],2,FALSE)</f>
        <v>Ground Return</v>
      </c>
      <c r="C31">
        <f>SUM(Quote!E91:E94)</f>
        <v>0</v>
      </c>
      <c r="E31" s="1">
        <f>VLOOKUP(A31,Table2[#All],3,FALSE)</f>
        <v>24</v>
      </c>
      <c r="F31" s="1">
        <f t="shared" ref="F31:F33" si="2">E31*C31</f>
        <v>0</v>
      </c>
    </row>
    <row r="32" spans="1:6" x14ac:dyDescent="0.25">
      <c r="A32" t="s">
        <v>157</v>
      </c>
      <c r="B32" t="str">
        <f>VLOOKUP(A32,Table2[#All],2,FALSE)</f>
        <v>Handling</v>
      </c>
      <c r="C32">
        <f>IF(OR('Ordering Form'!C6="US","USA","U.S.A"),SUM(Quote!D91:D94),0)</f>
        <v>0</v>
      </c>
      <c r="E32" s="1">
        <f>VLOOKUP(A32,Table2[#All],3,FALSE)</f>
        <v>19</v>
      </c>
      <c r="F32" s="1">
        <f t="shared" si="2"/>
        <v>0</v>
      </c>
    </row>
    <row r="33" spans="1:6" x14ac:dyDescent="0.25">
      <c r="A33" t="s">
        <v>158</v>
      </c>
      <c r="B33" t="str">
        <f>VLOOKUP(A33,Table2[#All],2,FALSE)</f>
        <v>*Freight per box</v>
      </c>
      <c r="C33">
        <f>SUM(Quote!E91:E94)</f>
        <v>0</v>
      </c>
      <c r="E33" s="1" t="e">
        <f>VLOOKUP(A33,Table2[#All],3,FALSE)</f>
        <v>#N/A</v>
      </c>
      <c r="F33" s="1" t="e">
        <f t="shared" si="2"/>
        <v>#N/A</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F1F76-A6AC-4DC8-B651-70375B8E0EFE}">
  <dimension ref="A1:F33"/>
  <sheetViews>
    <sheetView workbookViewId="0">
      <selection activeCell="C33" sqref="C33"/>
    </sheetView>
  </sheetViews>
  <sheetFormatPr defaultRowHeight="15" x14ac:dyDescent="0.25"/>
  <cols>
    <col min="1" max="1" width="8.7109375" bestFit="1" customWidth="1"/>
    <col min="2" max="2" width="16.42578125" bestFit="1" customWidth="1"/>
    <col min="3" max="3" width="34.28515625" bestFit="1" customWidth="1"/>
    <col min="4" max="4" width="4.7109375" bestFit="1" customWidth="1"/>
    <col min="5" max="5" width="17.42578125" bestFit="1" customWidth="1"/>
    <col min="6" max="6" width="10.5703125" bestFit="1" customWidth="1"/>
  </cols>
  <sheetData>
    <row r="1" spans="1:6" x14ac:dyDescent="0.25">
      <c r="A1" t="s">
        <v>60</v>
      </c>
      <c r="B1" t="s">
        <v>61</v>
      </c>
      <c r="C1" t="s">
        <v>62</v>
      </c>
      <c r="D1" t="s">
        <v>63</v>
      </c>
      <c r="E1" t="s">
        <v>64</v>
      </c>
      <c r="F1" t="s">
        <v>65</v>
      </c>
    </row>
    <row r="2" spans="1:6" x14ac:dyDescent="0.25">
      <c r="A2" t="s">
        <v>88</v>
      </c>
      <c r="B2" t="str">
        <f>VLOOKUP(A2,Table2[#All],2,FALSE)</f>
        <v>SCC</v>
      </c>
      <c r="C2">
        <f>COUNTA('Ordering Form'!C$70:C$74)</f>
        <v>0</v>
      </c>
      <c r="D2">
        <f>SUM('Ordering Form'!$C$70:$C$74)</f>
        <v>0</v>
      </c>
      <c r="E2" s="1">
        <f>VLOOKUP(A2,Table2[#All],3,FALSE)</f>
        <v>62</v>
      </c>
      <c r="F2" s="1">
        <f>E2*D2</f>
        <v>0</v>
      </c>
    </row>
    <row r="3" spans="1:6" x14ac:dyDescent="0.25">
      <c r="A3" t="s">
        <v>92</v>
      </c>
      <c r="B3" t="str">
        <f>VLOOKUP(A3,Table2[#All],2,FALSE)</f>
        <v>Heavy Cream</v>
      </c>
      <c r="C3">
        <f>COUNTA('Ordering Form'!F$70:F$74)</f>
        <v>0</v>
      </c>
      <c r="D3">
        <f>SUM('Ordering Form'!$F$70:$F$74)</f>
        <v>0</v>
      </c>
      <c r="E3" s="1">
        <f>VLOOKUP(A3,Table2[#All],3,FALSE)</f>
        <v>313</v>
      </c>
      <c r="F3" s="1">
        <f t="shared" ref="F3:F28" si="0">E3*D3</f>
        <v>0</v>
      </c>
    </row>
    <row r="4" spans="1:6" x14ac:dyDescent="0.25">
      <c r="A4" t="s">
        <v>94</v>
      </c>
      <c r="B4" t="str">
        <f>VLOOKUP(A4,Table2[#All],2,FALSE)</f>
        <v>Past.Homo</v>
      </c>
      <c r="C4">
        <f>COUNTA('Ordering Form'!L$70:L$74)</f>
        <v>0</v>
      </c>
      <c r="D4">
        <f>SUM('Ordering Form'!$L$70:$L$74)</f>
        <v>0</v>
      </c>
      <c r="E4" s="1">
        <f>VLOOKUP(A4,Table2[#All],3,FALSE)</f>
        <v>262</v>
      </c>
      <c r="F4" s="1">
        <f t="shared" si="0"/>
        <v>0</v>
      </c>
    </row>
    <row r="5" spans="1:6" x14ac:dyDescent="0.25">
      <c r="A5" t="s">
        <v>96</v>
      </c>
      <c r="B5" t="str">
        <f>VLOOKUP(A5,Table2[#All],2,FALSE)</f>
        <v>Raw Milk</v>
      </c>
      <c r="C5">
        <f>COUNTA('Ordering Form'!O$70:O$74)</f>
        <v>0</v>
      </c>
      <c r="D5">
        <f>SUM('Ordering Form'!$O$70:$O$74)</f>
        <v>0</v>
      </c>
      <c r="E5" s="1">
        <f>VLOOKUP(A5,Table2[#All],3,FALSE)</f>
        <v>146</v>
      </c>
      <c r="F5" s="1">
        <f t="shared" si="0"/>
        <v>0</v>
      </c>
    </row>
    <row r="6" spans="1:6" x14ac:dyDescent="0.25">
      <c r="A6" t="s">
        <v>99</v>
      </c>
      <c r="B6" t="str">
        <f>VLOOKUP(A6,Table2[#All],2,FALSE)</f>
        <v>Raw Skim</v>
      </c>
      <c r="C6">
        <f>COUNTA('Ordering Form'!R$70:R$74)</f>
        <v>0</v>
      </c>
      <c r="D6">
        <f>SUM('Ordering Form'!$R$70:$R$74)</f>
        <v>0</v>
      </c>
      <c r="E6" s="1">
        <f>VLOOKUP(A6,Table2[#All],3,FALSE)</f>
        <v>23</v>
      </c>
      <c r="F6" s="1">
        <f t="shared" si="0"/>
        <v>0</v>
      </c>
    </row>
    <row r="7" spans="1:6" x14ac:dyDescent="0.25">
      <c r="A7" t="s">
        <v>102</v>
      </c>
      <c r="B7" t="str">
        <f>VLOOKUP(A7,Table2[#All],2,FALSE)</f>
        <v>Past.Homo Fort</v>
      </c>
      <c r="C7">
        <f>COUNTA('Ordering Form'!M$70:M$74)</f>
        <v>0</v>
      </c>
      <c r="D7">
        <f>SUM('Ordering Form'!$M$70:$M$74)</f>
        <v>0</v>
      </c>
      <c r="E7" s="1">
        <f>VLOOKUP(A7,Table2[#All],3,FALSE)</f>
        <v>95</v>
      </c>
      <c r="F7" s="1">
        <f t="shared" si="0"/>
        <v>0</v>
      </c>
    </row>
    <row r="8" spans="1:6" x14ac:dyDescent="0.25">
      <c r="A8" t="s">
        <v>105</v>
      </c>
      <c r="B8" t="str">
        <f>VLOOKUP(A8,Table2[#All],2,FALSE)</f>
        <v>Raw Whey</v>
      </c>
      <c r="C8">
        <f>COUNTA('Ordering Form'!U$70:U$74)</f>
        <v>0</v>
      </c>
      <c r="D8">
        <f>SUM('Ordering Form'!$U$70:$U$74)</f>
        <v>0</v>
      </c>
      <c r="E8" s="1">
        <f>VLOOKUP(A8,Table2[#All],3,FALSE)</f>
        <v>313</v>
      </c>
      <c r="F8" s="1">
        <f t="shared" si="0"/>
        <v>0</v>
      </c>
    </row>
    <row r="9" spans="1:6" x14ac:dyDescent="0.25">
      <c r="A9" t="s">
        <v>109</v>
      </c>
      <c r="B9" t="str">
        <f>VLOOKUP(A9,Table2[#All],2,FALSE)</f>
        <v>Raw LF NF</v>
      </c>
      <c r="C9">
        <f>COUNTA('Ordering Form'!S$70:S$74)</f>
        <v>0</v>
      </c>
      <c r="D9">
        <f>SUM('Ordering Form'!$S$70:$S$74)</f>
        <v>0</v>
      </c>
      <c r="E9" s="1">
        <f>VLOOKUP(A9,Table2[#All],3,FALSE)</f>
        <v>276</v>
      </c>
      <c r="F9" s="1">
        <f t="shared" si="0"/>
        <v>0</v>
      </c>
    </row>
    <row r="10" spans="1:6" x14ac:dyDescent="0.25">
      <c r="A10" t="s">
        <v>112</v>
      </c>
      <c r="B10" t="str">
        <f>VLOOKUP(A10,Table2[#All],2,FALSE)</f>
        <v>Raw LF Fort</v>
      </c>
      <c r="C10">
        <f>COUNTA('Ordering Form'!T$70:T$74)</f>
        <v>0</v>
      </c>
      <c r="D10">
        <f>SUM('Ordering Form'!$T$70:$T$74)</f>
        <v>0</v>
      </c>
      <c r="E10" s="1">
        <f>VLOOKUP(A10,Table2[#All],3,FALSE)</f>
        <v>103</v>
      </c>
      <c r="F10" s="1">
        <f t="shared" si="0"/>
        <v>0</v>
      </c>
    </row>
    <row r="11" spans="1:6" x14ac:dyDescent="0.25">
      <c r="A11" t="s">
        <v>115</v>
      </c>
      <c r="B11" t="str">
        <f>VLOOKUP(A11,Table2[#All],2,FALSE)</f>
        <v>LIT CRM</v>
      </c>
      <c r="C11">
        <f>COUNTA('Ordering Form'!J$70:J$74)</f>
        <v>0</v>
      </c>
      <c r="D11">
        <f>SUM('Ordering Form'!$J$70:$J$74)</f>
        <v>0</v>
      </c>
      <c r="E11" s="1">
        <f>VLOOKUP(A11,Table2[#All],3,FALSE)</f>
        <v>313</v>
      </c>
      <c r="F11" s="1">
        <f t="shared" si="0"/>
        <v>0</v>
      </c>
    </row>
    <row r="12" spans="1:6" x14ac:dyDescent="0.25">
      <c r="A12" t="s">
        <v>119</v>
      </c>
      <c r="B12" t="str">
        <f>VLOOKUP(A12,Table2[#All],2,FALSE)</f>
        <v>H&amp;H</v>
      </c>
      <c r="C12">
        <f>COUNTA('Ordering Form'!K$70:K$74)</f>
        <v>0</v>
      </c>
      <c r="D12">
        <f>SUM('Ordering Form'!$K$70:$K$74)</f>
        <v>0</v>
      </c>
      <c r="E12" s="1">
        <f>VLOOKUP(A12,Table2[#All],3,FALSE)</f>
        <v>306</v>
      </c>
      <c r="F12" s="1">
        <f t="shared" si="0"/>
        <v>0</v>
      </c>
    </row>
    <row r="13" spans="1:6" x14ac:dyDescent="0.25">
      <c r="A13" t="s">
        <v>122</v>
      </c>
      <c r="B13" t="str">
        <f>VLOOKUP(A13,Table2[#All],2,FALSE)</f>
        <v>Cond Skim</v>
      </c>
      <c r="C13">
        <f>COUNTA('Ordering Form'!N$70:N$74)</f>
        <v>0</v>
      </c>
      <c r="D13">
        <f>SUM('Ordering Form'!$N$70:$N$74)</f>
        <v>0</v>
      </c>
      <c r="E13" s="1">
        <f>VLOOKUP(A13,Table2[#All],3,FALSE)</f>
        <v>313</v>
      </c>
      <c r="F13" s="1">
        <f t="shared" si="0"/>
        <v>0</v>
      </c>
    </row>
    <row r="14" spans="1:6" x14ac:dyDescent="0.25">
      <c r="A14" t="s">
        <v>125</v>
      </c>
      <c r="B14" t="str">
        <f>VLOOKUP(A14,Table2[#All],2,FALSE)</f>
        <v>Raw Freeze Point</v>
      </c>
      <c r="C14">
        <f>COUNTA('Ordering Form'!V$70:V$74)</f>
        <v>0</v>
      </c>
      <c r="D14">
        <f>SUM('Ordering Form'!$V$70:$V$74)</f>
        <v>0</v>
      </c>
      <c r="E14" s="1">
        <f>VLOOKUP(A14,Table2[#All],3,FALSE)</f>
        <v>87</v>
      </c>
      <c r="F14" s="1">
        <f t="shared" si="0"/>
        <v>0</v>
      </c>
    </row>
    <row r="15" spans="1:6" x14ac:dyDescent="0.25">
      <c r="A15" t="s">
        <v>128</v>
      </c>
      <c r="B15" t="str">
        <f>VLOOKUP(A15,Table2[#All],2,FALSE)</f>
        <v>Urea</v>
      </c>
      <c r="C15">
        <f>COUNTA('Ordering Form'!AA$70:AA$74)</f>
        <v>0</v>
      </c>
      <c r="D15">
        <f>SUM('Ordering Form'!$AA$70:$AA$74)</f>
        <v>0</v>
      </c>
      <c r="E15" s="1">
        <f>VLOOKUP(A15,Table2[#All],3,FALSE)</f>
        <v>110</v>
      </c>
      <c r="F15" s="1">
        <f t="shared" si="0"/>
        <v>0</v>
      </c>
    </row>
    <row r="16" spans="1:6" x14ac:dyDescent="0.25">
      <c r="A16" t="s">
        <v>130</v>
      </c>
      <c r="B16" t="str">
        <f>VLOOKUP(A16,Table2[#All],2,FALSE)</f>
        <v>California</v>
      </c>
      <c r="C16">
        <f>COUNTA('Ordering Form'!W$70:W$74)</f>
        <v>0</v>
      </c>
      <c r="D16">
        <f>SUM('Ordering Form'!$W$70:$W$74)</f>
        <v>0</v>
      </c>
      <c r="E16" s="1">
        <f>VLOOKUP(A16,Table2[#All],3,FALSE)</f>
        <v>268</v>
      </c>
      <c r="F16" s="1">
        <f t="shared" si="0"/>
        <v>0</v>
      </c>
    </row>
    <row r="17" spans="1:6" x14ac:dyDescent="0.25">
      <c r="A17" t="s">
        <v>132</v>
      </c>
      <c r="B17" t="str">
        <f>VLOOKUP(A17,Table2[#All],2,FALSE)</f>
        <v>UF Skim</v>
      </c>
      <c r="C17">
        <f>COUNTA('Ordering Form'!AB$70:AB$74)</f>
        <v>0</v>
      </c>
      <c r="D17">
        <f>SUM('Ordering Form'!$AB$70:$AB$74)</f>
        <v>0</v>
      </c>
      <c r="E17" s="1">
        <f>VLOOKUP(A17,Table2[#All],3,FALSE)</f>
        <v>335</v>
      </c>
      <c r="F17" s="1">
        <f t="shared" si="0"/>
        <v>0</v>
      </c>
    </row>
    <row r="18" spans="1:6" x14ac:dyDescent="0.25">
      <c r="A18" t="s">
        <v>135</v>
      </c>
      <c r="B18" t="str">
        <f>VLOOKUP(A18,Table2[#All],2,FALSE)</f>
        <v>Cond Whole</v>
      </c>
      <c r="C18">
        <f>COUNTA('Ordering Form'!Y$70:Y$74)</f>
        <v>0</v>
      </c>
      <c r="D18">
        <f>SUM('Ordering Form'!$Y$70:$Y$74)</f>
        <v>0</v>
      </c>
      <c r="E18" s="1">
        <f>VLOOKUP(A18,Table2[#All],3,FALSE)</f>
        <v>313</v>
      </c>
      <c r="F18" s="1">
        <f t="shared" si="0"/>
        <v>0</v>
      </c>
    </row>
    <row r="19" spans="1:6" x14ac:dyDescent="0.25">
      <c r="A19" t="s">
        <v>137</v>
      </c>
      <c r="B19" t="str">
        <f>VLOOKUP(A19,Table2[#All],2,FALSE)</f>
        <v>Cond Buttermilk</v>
      </c>
      <c r="C19">
        <f>COUNTA('Ordering Form'!X$70:X$74)</f>
        <v>0</v>
      </c>
      <c r="D19">
        <f>SUM('Ordering Form'!$X$70:$X$74)</f>
        <v>0</v>
      </c>
      <c r="E19" s="1">
        <f>VLOOKUP(A19,Table2[#All],3,FALSE)</f>
        <v>313</v>
      </c>
      <c r="F19" s="1">
        <f t="shared" si="0"/>
        <v>0</v>
      </c>
    </row>
    <row r="20" spans="1:6" x14ac:dyDescent="0.25">
      <c r="A20" t="s">
        <v>139</v>
      </c>
      <c r="B20" t="str">
        <f>VLOOKUP(A20,Table2[#All],2,FALSE)</f>
        <v>A check</v>
      </c>
      <c r="C20">
        <f>COUNTA('Ordering Form'!P$70:P$74)</f>
        <v>0</v>
      </c>
      <c r="D20">
        <f>SUM('Ordering Form'!$P$70:$P$74)</f>
        <v>0</v>
      </c>
      <c r="E20" s="1">
        <f>VLOOKUP(A20,Table2[#All],3,FALSE)</f>
        <v>5</v>
      </c>
      <c r="F20" s="1">
        <f t="shared" si="0"/>
        <v>0</v>
      </c>
    </row>
    <row r="21" spans="1:6" x14ac:dyDescent="0.25">
      <c r="A21" t="s">
        <v>141</v>
      </c>
      <c r="B21" t="str">
        <f>VLOOKUP(A21,Table2[#All],2,FALSE)</f>
        <v>B check</v>
      </c>
      <c r="C21">
        <f>COUNTA('Ordering Form'!Q$70:Q$74)</f>
        <v>0</v>
      </c>
      <c r="D21">
        <f>SUM('Ordering Form'!$Q$70:$Q$74)</f>
        <v>0</v>
      </c>
      <c r="E21" s="1">
        <f>VLOOKUP(A21,Table2[#All],3,FALSE)</f>
        <v>5</v>
      </c>
      <c r="F21" s="1">
        <f t="shared" si="0"/>
        <v>0</v>
      </c>
    </row>
    <row r="22" spans="1:6" x14ac:dyDescent="0.25">
      <c r="A22" t="s">
        <v>143</v>
      </c>
      <c r="B22" t="str">
        <f>VLOOKUP(A22,Table2[#All],2,FALSE)</f>
        <v>L/M cells</v>
      </c>
      <c r="C22">
        <f>COUNTA('Ordering Form'!D$70:D$74)</f>
        <v>0</v>
      </c>
      <c r="D22">
        <f>SUM('Ordering Form'!$D$70:$D$74)</f>
        <v>0</v>
      </c>
      <c r="E22" s="1">
        <f>VLOOKUP(A22,Table2[#All],3,FALSE)</f>
        <v>5</v>
      </c>
      <c r="F22" s="1">
        <f t="shared" si="0"/>
        <v>0</v>
      </c>
    </row>
    <row r="23" spans="1:6" x14ac:dyDescent="0.25">
      <c r="A23" t="s">
        <v>145</v>
      </c>
      <c r="B23" t="str">
        <f>VLOOKUP(A23,Table2[#All],2,FALSE)</f>
        <v>M/H cells</v>
      </c>
      <c r="C23">
        <f>COUNTA('Ordering Form'!E$70:E$74)</f>
        <v>0</v>
      </c>
      <c r="D23">
        <f>SUM('Ordering Form'!$E$70:$E$74)</f>
        <v>0</v>
      </c>
      <c r="E23" s="1">
        <f>VLOOKUP(A23,Table2[#All],3,FALSE)</f>
        <v>5</v>
      </c>
      <c r="F23" s="1">
        <f t="shared" si="0"/>
        <v>0</v>
      </c>
    </row>
    <row r="24" spans="1:6" x14ac:dyDescent="0.25">
      <c r="A24" t="s">
        <v>147</v>
      </c>
      <c r="B24">
        <f>VLOOKUP(A24,Table2[#All],2,FALSE)</f>
        <v>0.32</v>
      </c>
      <c r="C24">
        <f>COUNTA('Ordering Form'!G$70:G$74)</f>
        <v>0</v>
      </c>
      <c r="D24">
        <f>SUM('Ordering Form'!$G$70:$G$74)</f>
        <v>0</v>
      </c>
      <c r="E24" s="1">
        <f>VLOOKUP(A24,Table2[#All],3,FALSE)</f>
        <v>7</v>
      </c>
      <c r="F24" s="1">
        <f t="shared" si="0"/>
        <v>0</v>
      </c>
    </row>
    <row r="25" spans="1:6" x14ac:dyDescent="0.25">
      <c r="A25" t="s">
        <v>148</v>
      </c>
      <c r="B25">
        <f>VLOOKUP(A25,Table2[#All],2,FALSE)</f>
        <v>0.36</v>
      </c>
      <c r="C25">
        <f>COUNTA('Ordering Form'!H$70:H$74)</f>
        <v>0</v>
      </c>
      <c r="D25">
        <f>SUM('Ordering Form'!$H$70:$H$74)</f>
        <v>0</v>
      </c>
      <c r="E25" s="1">
        <f>VLOOKUP(A25,Table2[#All],3,FALSE)</f>
        <v>7</v>
      </c>
      <c r="F25" s="1">
        <f t="shared" si="0"/>
        <v>0</v>
      </c>
    </row>
    <row r="26" spans="1:6" x14ac:dyDescent="0.25">
      <c r="A26" t="s">
        <v>149</v>
      </c>
      <c r="B26">
        <f>VLOOKUP(A26,Table2[#All],2,FALSE)</f>
        <v>0.4</v>
      </c>
      <c r="C26">
        <f>COUNTA('Ordering Form'!I$70:I$74)</f>
        <v>0</v>
      </c>
      <c r="D26">
        <f>SUM('Ordering Form'!$I$70:$I$74)</f>
        <v>0</v>
      </c>
      <c r="E26" s="1">
        <f>VLOOKUP(A26,Table2[#All],3,FALSE)</f>
        <v>7</v>
      </c>
      <c r="F26" s="1">
        <f t="shared" si="0"/>
        <v>0</v>
      </c>
    </row>
    <row r="27" spans="1:6" x14ac:dyDescent="0.25">
      <c r="A27" t="s">
        <v>150</v>
      </c>
      <c r="B27" t="str">
        <f>VLOOKUP(A27,Table2[#All],2,FALSE)</f>
        <v>Goat</v>
      </c>
      <c r="C27">
        <f>COUNTA('Ordering Form'!AC$70:AC$74)</f>
        <v>0</v>
      </c>
      <c r="D27">
        <f>SUM('Ordering Form'!$AC$70:$AC$74)</f>
        <v>0</v>
      </c>
      <c r="E27" s="1">
        <f>VLOOKUP(A27,Table2[#All],3,FALSE)</f>
        <v>509</v>
      </c>
      <c r="F27" s="1">
        <f t="shared" si="0"/>
        <v>0</v>
      </c>
    </row>
    <row r="28" spans="1:6" x14ac:dyDescent="0.25">
      <c r="A28" t="s">
        <v>152</v>
      </c>
      <c r="B28" t="str">
        <f>VLOOKUP(A28,Table2[#All],2,FALSE)</f>
        <v>WPC</v>
      </c>
      <c r="C28">
        <f>COUNTA('Ordering Form'!AD$70:AD$74)</f>
        <v>0</v>
      </c>
      <c r="D28">
        <f>SUM('Ordering Form'!$AD$70:$AD$74)</f>
        <v>0</v>
      </c>
      <c r="E28" s="1">
        <f>VLOOKUP(A28,Table2[#All],3,FALSE)</f>
        <v>479</v>
      </c>
      <c r="F28" s="1">
        <f t="shared" si="0"/>
        <v>0</v>
      </c>
    </row>
    <row r="29" spans="1:6" x14ac:dyDescent="0.25">
      <c r="A29" t="s">
        <v>4693</v>
      </c>
      <c r="B29" t="str">
        <f>VLOOKUP(A29,Table2[#All],2,FALSE)</f>
        <v>Fatty Acid Standard</v>
      </c>
      <c r="C29">
        <f>COUNTA('Ordering Form'!Z$70:Z$74)</f>
        <v>0</v>
      </c>
      <c r="D29">
        <f>SUM('Ordering Form'!$Z$70:$Z$74)</f>
        <v>0</v>
      </c>
      <c r="E29" s="1">
        <f>VLOOKUP(A29,Table2[#All],3,FALSE)</f>
        <v>250</v>
      </c>
      <c r="F29" s="1">
        <f t="shared" ref="F29" si="1">E29*D29</f>
        <v>0</v>
      </c>
    </row>
    <row r="30" spans="1:6" x14ac:dyDescent="0.25">
      <c r="A30" t="s">
        <v>154</v>
      </c>
      <c r="B30" t="str">
        <f>VLOOKUP(A30,Table2[#All],2,FALSE)</f>
        <v>Int Handling</v>
      </c>
      <c r="C30">
        <f>IF(OR('Ordering Form'!C6="US","USA","U.S.A"),0,SUM(Quote!D95:D99))</f>
        <v>0</v>
      </c>
      <c r="E30" s="1">
        <f>VLOOKUP(A30,Table2[#All],3,FALSE)</f>
        <v>43</v>
      </c>
      <c r="F30" s="1">
        <f>E30*C30</f>
        <v>0</v>
      </c>
    </row>
    <row r="31" spans="1:6" x14ac:dyDescent="0.25">
      <c r="A31" t="s">
        <v>156</v>
      </c>
      <c r="B31" t="str">
        <f>VLOOKUP(A31,Table2[#All],2,FALSE)</f>
        <v>Ground Return</v>
      </c>
      <c r="C31">
        <f>SUM(Quote!E95:E99)</f>
        <v>0</v>
      </c>
      <c r="E31" s="1">
        <f>VLOOKUP(A31,Table2[#All],3,FALSE)</f>
        <v>24</v>
      </c>
      <c r="F31" s="1">
        <f>E31*C31</f>
        <v>0</v>
      </c>
    </row>
    <row r="32" spans="1:6" x14ac:dyDescent="0.25">
      <c r="A32" t="s">
        <v>157</v>
      </c>
      <c r="B32" t="str">
        <f>VLOOKUP(A32,Table2[#All],2,FALSE)</f>
        <v>Handling</v>
      </c>
      <c r="C32">
        <f>IF(OR('Ordering Form'!C6="US","USA","U.S.A"),SUM(Quote!D95:D99),0)</f>
        <v>0</v>
      </c>
      <c r="E32" s="1">
        <f>VLOOKUP(A32,Table2[#All],3,FALSE)</f>
        <v>19</v>
      </c>
      <c r="F32" s="1">
        <f>E32*C32</f>
        <v>0</v>
      </c>
    </row>
    <row r="33" spans="1:6" x14ac:dyDescent="0.25">
      <c r="A33" t="s">
        <v>158</v>
      </c>
      <c r="B33" t="str">
        <f>VLOOKUP(A33,Table2[#All],2,FALSE)</f>
        <v>*Freight per box</v>
      </c>
      <c r="C33">
        <f>SUM(Quote!E95:E99)</f>
        <v>0</v>
      </c>
      <c r="E33" s="1" t="e">
        <f>VLOOKUP(A33,Table2[#All],3,FALSE)</f>
        <v>#N/A</v>
      </c>
      <c r="F33" s="1" t="e">
        <f>E33*C33</f>
        <v>#N/A</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3235-C323-4B1B-9280-E4BFDBA8F33D}">
  <dimension ref="B3:F41"/>
  <sheetViews>
    <sheetView workbookViewId="0">
      <selection activeCell="C10" sqref="C10"/>
    </sheetView>
  </sheetViews>
  <sheetFormatPr defaultRowHeight="15" x14ac:dyDescent="0.25"/>
  <cols>
    <col min="2" max="2" width="11" customWidth="1"/>
    <col min="3" max="3" width="18.28515625" bestFit="1" customWidth="1"/>
    <col min="4" max="4" width="9" bestFit="1" customWidth="1"/>
    <col min="5" max="5" width="16.7109375" bestFit="1" customWidth="1"/>
    <col min="6" max="6" width="14.5703125" bestFit="1" customWidth="1"/>
  </cols>
  <sheetData>
    <row r="3" spans="2:6" x14ac:dyDescent="0.25">
      <c r="B3" t="s">
        <v>71</v>
      </c>
      <c r="C3" t="s">
        <v>4580</v>
      </c>
      <c r="D3" t="s">
        <v>64</v>
      </c>
      <c r="E3" t="s">
        <v>4696</v>
      </c>
      <c r="F3" t="s">
        <v>4697</v>
      </c>
    </row>
    <row r="4" spans="2:6" x14ac:dyDescent="0.25">
      <c r="B4" t="s">
        <v>96</v>
      </c>
      <c r="C4" t="s">
        <v>90</v>
      </c>
      <c r="D4" s="1">
        <v>146</v>
      </c>
      <c r="E4" s="185">
        <v>146</v>
      </c>
      <c r="F4" s="185">
        <v>145.905</v>
      </c>
    </row>
    <row r="5" spans="2:6" x14ac:dyDescent="0.25">
      <c r="B5" t="s">
        <v>88</v>
      </c>
      <c r="C5" t="s">
        <v>4581</v>
      </c>
      <c r="D5" s="1">
        <v>62</v>
      </c>
      <c r="E5" s="185">
        <v>62</v>
      </c>
      <c r="F5" s="185">
        <v>61.769999999999996</v>
      </c>
    </row>
    <row r="6" spans="2:6" x14ac:dyDescent="0.25">
      <c r="B6" t="s">
        <v>92</v>
      </c>
      <c r="C6" t="s">
        <v>98</v>
      </c>
      <c r="D6" s="1">
        <v>313</v>
      </c>
      <c r="E6" s="185">
        <v>313</v>
      </c>
      <c r="F6" s="185">
        <v>312.04499999999996</v>
      </c>
    </row>
    <row r="7" spans="2:6" x14ac:dyDescent="0.25">
      <c r="B7" t="s">
        <v>94</v>
      </c>
      <c r="C7" t="s">
        <v>4582</v>
      </c>
      <c r="D7" s="1">
        <v>262</v>
      </c>
      <c r="E7" s="185">
        <v>262</v>
      </c>
      <c r="F7" s="185">
        <v>261.99</v>
      </c>
    </row>
    <row r="8" spans="2:6" x14ac:dyDescent="0.25">
      <c r="B8" t="s">
        <v>156</v>
      </c>
      <c r="C8" t="s">
        <v>4583</v>
      </c>
      <c r="D8" s="1">
        <v>24</v>
      </c>
      <c r="E8" s="185">
        <v>24</v>
      </c>
      <c r="F8" s="185">
        <v>23.43</v>
      </c>
    </row>
    <row r="9" spans="2:6" x14ac:dyDescent="0.25">
      <c r="B9" t="s">
        <v>158</v>
      </c>
      <c r="C9" t="s">
        <v>4770</v>
      </c>
      <c r="D9" s="1" t="e">
        <f>VLOOKUP('Ordering Form'!C1,Table15[],2,FALSE)</f>
        <v>#N/A</v>
      </c>
      <c r="E9" s="185"/>
      <c r="F9" s="185"/>
    </row>
    <row r="10" spans="2:6" x14ac:dyDescent="0.25">
      <c r="B10" t="s">
        <v>157</v>
      </c>
      <c r="C10" t="s">
        <v>4584</v>
      </c>
      <c r="D10" s="1">
        <v>19</v>
      </c>
      <c r="E10" s="185">
        <v>19</v>
      </c>
      <c r="F10" s="185">
        <v>18.105</v>
      </c>
    </row>
    <row r="11" spans="2:6" x14ac:dyDescent="0.25">
      <c r="B11" t="s">
        <v>99</v>
      </c>
      <c r="C11" t="s">
        <v>100</v>
      </c>
      <c r="D11" s="1">
        <v>23</v>
      </c>
      <c r="E11" s="185">
        <v>23</v>
      </c>
      <c r="F11" s="185">
        <v>22.364999999999998</v>
      </c>
    </row>
    <row r="12" spans="2:6" x14ac:dyDescent="0.25">
      <c r="B12" t="s">
        <v>102</v>
      </c>
      <c r="C12" t="s">
        <v>103</v>
      </c>
      <c r="D12" s="1">
        <v>95</v>
      </c>
      <c r="E12" s="185">
        <v>95</v>
      </c>
      <c r="F12" s="185">
        <v>94.784999999999997</v>
      </c>
    </row>
    <row r="13" spans="2:6" x14ac:dyDescent="0.25">
      <c r="B13" t="s">
        <v>105</v>
      </c>
      <c r="C13" t="s">
        <v>106</v>
      </c>
      <c r="D13" s="1">
        <v>313</v>
      </c>
      <c r="E13" s="185">
        <v>313</v>
      </c>
      <c r="F13" s="185">
        <v>312.04499999999996</v>
      </c>
    </row>
    <row r="14" spans="2:6" x14ac:dyDescent="0.25">
      <c r="B14" t="s">
        <v>109</v>
      </c>
      <c r="C14" t="s">
        <v>110</v>
      </c>
      <c r="D14" s="1">
        <v>276</v>
      </c>
      <c r="E14" s="185">
        <v>276</v>
      </c>
      <c r="F14" s="185">
        <v>275.83499999999998</v>
      </c>
    </row>
    <row r="15" spans="2:6" x14ac:dyDescent="0.25">
      <c r="B15" t="s">
        <v>112</v>
      </c>
      <c r="C15" t="s">
        <v>113</v>
      </c>
      <c r="D15" s="1">
        <v>103</v>
      </c>
      <c r="E15" s="185">
        <v>103</v>
      </c>
      <c r="F15" s="185">
        <v>102.24</v>
      </c>
    </row>
    <row r="16" spans="2:6" x14ac:dyDescent="0.25">
      <c r="B16" t="s">
        <v>115</v>
      </c>
      <c r="C16" t="s">
        <v>116</v>
      </c>
      <c r="D16" s="1">
        <v>313</v>
      </c>
      <c r="E16" s="185">
        <v>313</v>
      </c>
      <c r="F16" s="185">
        <v>312.04499999999996</v>
      </c>
    </row>
    <row r="17" spans="2:6" x14ac:dyDescent="0.25">
      <c r="B17" t="s">
        <v>119</v>
      </c>
      <c r="C17" t="s">
        <v>120</v>
      </c>
      <c r="D17" s="1">
        <v>306</v>
      </c>
      <c r="E17" s="185">
        <v>306</v>
      </c>
      <c r="F17" s="185">
        <v>305.65499999999997</v>
      </c>
    </row>
    <row r="18" spans="2:6" x14ac:dyDescent="0.25">
      <c r="B18" t="s">
        <v>122</v>
      </c>
      <c r="C18" t="s">
        <v>123</v>
      </c>
      <c r="D18" s="1">
        <v>313</v>
      </c>
      <c r="E18" s="185">
        <v>313</v>
      </c>
      <c r="F18" s="185">
        <v>312.04499999999996</v>
      </c>
    </row>
    <row r="19" spans="2:6" x14ac:dyDescent="0.25">
      <c r="B19" t="s">
        <v>125</v>
      </c>
      <c r="C19" t="s">
        <v>126</v>
      </c>
      <c r="D19" s="1">
        <v>87</v>
      </c>
      <c r="E19" s="185">
        <v>87</v>
      </c>
      <c r="F19" s="185">
        <v>86.265000000000001</v>
      </c>
    </row>
    <row r="20" spans="2:6" x14ac:dyDescent="0.25">
      <c r="B20" t="s">
        <v>128</v>
      </c>
      <c r="C20" t="s">
        <v>129</v>
      </c>
      <c r="D20" s="1">
        <v>110</v>
      </c>
      <c r="E20" s="185">
        <v>110</v>
      </c>
      <c r="F20" s="185">
        <v>109.69499999999999</v>
      </c>
    </row>
    <row r="21" spans="2:6" x14ac:dyDescent="0.25">
      <c r="B21" t="s">
        <v>130</v>
      </c>
      <c r="C21" t="s">
        <v>131</v>
      </c>
      <c r="D21" s="1">
        <v>268</v>
      </c>
      <c r="E21" s="185">
        <v>268</v>
      </c>
      <c r="F21" s="185">
        <v>267.315</v>
      </c>
    </row>
    <row r="22" spans="2:6" x14ac:dyDescent="0.25">
      <c r="B22" t="s">
        <v>132</v>
      </c>
      <c r="C22" t="s">
        <v>133</v>
      </c>
      <c r="D22" s="1">
        <v>335</v>
      </c>
      <c r="E22" s="185">
        <v>335</v>
      </c>
      <c r="F22" s="185">
        <v>334.40999999999997</v>
      </c>
    </row>
    <row r="23" spans="2:6" x14ac:dyDescent="0.25">
      <c r="B23" t="s">
        <v>135</v>
      </c>
      <c r="C23" t="s">
        <v>136</v>
      </c>
      <c r="D23" s="1">
        <v>313</v>
      </c>
      <c r="E23" s="185">
        <v>313</v>
      </c>
      <c r="F23" s="185">
        <v>312.04499999999996</v>
      </c>
    </row>
    <row r="24" spans="2:6" x14ac:dyDescent="0.25">
      <c r="B24" t="s">
        <v>137</v>
      </c>
      <c r="C24" t="s">
        <v>138</v>
      </c>
      <c r="D24" s="1">
        <v>313</v>
      </c>
      <c r="E24" s="185">
        <v>313</v>
      </c>
      <c r="F24" s="185">
        <v>312.04499999999996</v>
      </c>
    </row>
    <row r="25" spans="2:6" x14ac:dyDescent="0.25">
      <c r="B25" t="s">
        <v>139</v>
      </c>
      <c r="C25" t="s">
        <v>140</v>
      </c>
      <c r="D25" s="1">
        <v>5</v>
      </c>
      <c r="E25" s="185">
        <v>5</v>
      </c>
      <c r="F25" s="185">
        <v>4.26</v>
      </c>
    </row>
    <row r="26" spans="2:6" x14ac:dyDescent="0.25">
      <c r="B26" t="s">
        <v>141</v>
      </c>
      <c r="C26" t="s">
        <v>142</v>
      </c>
      <c r="D26" s="1">
        <v>5</v>
      </c>
      <c r="E26" s="185">
        <v>5</v>
      </c>
      <c r="F26" s="185">
        <v>4.26</v>
      </c>
    </row>
    <row r="27" spans="2:6" x14ac:dyDescent="0.25">
      <c r="B27" t="s">
        <v>143</v>
      </c>
      <c r="C27" t="s">
        <v>144</v>
      </c>
      <c r="D27" s="1">
        <v>5</v>
      </c>
      <c r="E27" s="185">
        <v>5</v>
      </c>
      <c r="F27" s="185">
        <v>4.26</v>
      </c>
    </row>
    <row r="28" spans="2:6" x14ac:dyDescent="0.25">
      <c r="B28" t="s">
        <v>145</v>
      </c>
      <c r="C28" t="s">
        <v>146</v>
      </c>
      <c r="D28" s="1">
        <v>5</v>
      </c>
      <c r="E28" s="185">
        <v>5</v>
      </c>
      <c r="F28" s="185">
        <v>4.26</v>
      </c>
    </row>
    <row r="29" spans="2:6" x14ac:dyDescent="0.25">
      <c r="B29" t="s">
        <v>147</v>
      </c>
      <c r="C29" s="2">
        <v>0.32</v>
      </c>
      <c r="D29" s="1">
        <v>7</v>
      </c>
      <c r="E29" s="185">
        <v>7</v>
      </c>
      <c r="F29" s="185">
        <v>6.39</v>
      </c>
    </row>
    <row r="30" spans="2:6" x14ac:dyDescent="0.25">
      <c r="B30" t="s">
        <v>148</v>
      </c>
      <c r="C30" s="2">
        <v>0.36</v>
      </c>
      <c r="D30" s="1">
        <v>7</v>
      </c>
      <c r="E30" s="185">
        <v>7</v>
      </c>
      <c r="F30" s="185">
        <v>6.39</v>
      </c>
    </row>
    <row r="31" spans="2:6" x14ac:dyDescent="0.25">
      <c r="B31" t="s">
        <v>149</v>
      </c>
      <c r="C31" s="2">
        <v>0.4</v>
      </c>
      <c r="D31" s="1">
        <v>7</v>
      </c>
      <c r="E31" s="185">
        <v>7</v>
      </c>
      <c r="F31" s="185">
        <v>6.39</v>
      </c>
    </row>
    <row r="32" spans="2:6" x14ac:dyDescent="0.25">
      <c r="B32" t="s">
        <v>150</v>
      </c>
      <c r="C32" t="s">
        <v>151</v>
      </c>
      <c r="D32" s="1">
        <v>509</v>
      </c>
      <c r="E32" s="185">
        <v>509</v>
      </c>
      <c r="F32" s="185">
        <v>508.005</v>
      </c>
    </row>
    <row r="33" spans="2:6" x14ac:dyDescent="0.25">
      <c r="B33" t="s">
        <v>152</v>
      </c>
      <c r="C33" t="s">
        <v>153</v>
      </c>
      <c r="D33" s="1">
        <v>479</v>
      </c>
      <c r="E33" s="185">
        <v>479</v>
      </c>
      <c r="F33" s="185">
        <v>478.185</v>
      </c>
    </row>
    <row r="34" spans="2:6" x14ac:dyDescent="0.25">
      <c r="B34" t="s">
        <v>4693</v>
      </c>
      <c r="C34" t="s">
        <v>4695</v>
      </c>
      <c r="D34" s="1">
        <v>250</v>
      </c>
      <c r="E34" s="185">
        <v>267</v>
      </c>
      <c r="F34" s="185">
        <v>266.25</v>
      </c>
    </row>
    <row r="35" spans="2:6" x14ac:dyDescent="0.25">
      <c r="B35" t="s">
        <v>154</v>
      </c>
      <c r="C35" t="s">
        <v>155</v>
      </c>
      <c r="D35" s="1">
        <v>43</v>
      </c>
      <c r="E35" s="185">
        <v>43</v>
      </c>
      <c r="F35" s="185">
        <v>42.599999999999994</v>
      </c>
    </row>
    <row r="36" spans="2:6" x14ac:dyDescent="0.25">
      <c r="B36" t="s">
        <v>4673</v>
      </c>
      <c r="C36" t="s">
        <v>4673</v>
      </c>
      <c r="D36">
        <v>0</v>
      </c>
      <c r="E36" s="185">
        <f>ROUNDUP(Table2[[#This Row],[Price]]*1.065,0)</f>
        <v>0</v>
      </c>
      <c r="F36" s="185">
        <f>Table2[[#This Row],[Price]]*1.065</f>
        <v>0</v>
      </c>
    </row>
    <row r="37" spans="2:6" x14ac:dyDescent="0.25">
      <c r="E37" s="185">
        <f>ROUNDUP(Table2[[#This Row],[Price]]*1.065,0)</f>
        <v>0</v>
      </c>
      <c r="F37" s="185">
        <f>Table2[[#This Row],[Price]]*1.065</f>
        <v>0</v>
      </c>
    </row>
    <row r="38" spans="2:6" x14ac:dyDescent="0.25">
      <c r="E38" s="185">
        <f>ROUNDUP(Table2[[#This Row],[Price]]*1.065,0)</f>
        <v>0</v>
      </c>
      <c r="F38" s="185">
        <f>Table2[[#This Row],[Price]]*1.065</f>
        <v>0</v>
      </c>
    </row>
    <row r="39" spans="2:6" x14ac:dyDescent="0.25">
      <c r="E39" s="185">
        <f>ROUNDUP(Table2[[#This Row],[Price]]*1.065,0)</f>
        <v>0</v>
      </c>
      <c r="F39" s="185">
        <f>Table2[[#This Row],[Price]]*1.065</f>
        <v>0</v>
      </c>
    </row>
    <row r="41" spans="2:6" x14ac:dyDescent="0.25">
      <c r="B41" t="s">
        <v>4698</v>
      </c>
      <c r="D41" s="1">
        <v>60</v>
      </c>
      <c r="E41">
        <f>ROUNDUP(D41*1.065,0)</f>
        <v>64</v>
      </c>
      <c r="F41" s="3">
        <f>D41*1.065</f>
        <v>63.9</v>
      </c>
    </row>
  </sheetData>
  <phoneticPr fontId="2" type="noConversion"/>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28853-CEE8-4B1F-A3EB-3D905F8BA1B5}">
  <dimension ref="A1:AW601"/>
  <sheetViews>
    <sheetView topLeftCell="S574" workbookViewId="0">
      <selection activeCell="AC602" sqref="AC602"/>
    </sheetView>
  </sheetViews>
  <sheetFormatPr defaultColWidth="9.140625" defaultRowHeight="15" x14ac:dyDescent="0.25"/>
  <cols>
    <col min="1" max="1" width="13.140625" style="4" bestFit="1" customWidth="1"/>
    <col min="2" max="2" width="25.5703125" style="4" bestFit="1" customWidth="1"/>
    <col min="3" max="3" width="15.28515625" style="4" bestFit="1" customWidth="1"/>
    <col min="4" max="4" width="18.140625" style="4" bestFit="1" customWidth="1"/>
    <col min="5" max="5" width="9.140625" style="4"/>
    <col min="6" max="6" width="15.5703125" style="4" customWidth="1"/>
    <col min="7" max="7" width="14" style="4" customWidth="1"/>
    <col min="8" max="8" width="18.42578125" style="4" customWidth="1"/>
    <col min="9" max="9" width="15" style="4" customWidth="1"/>
    <col min="10" max="10" width="23.7109375" style="4" customWidth="1"/>
    <col min="11" max="11" width="15.28515625" style="4" customWidth="1"/>
    <col min="12" max="12" width="15.85546875" style="4" customWidth="1"/>
    <col min="13" max="13" width="43.28515625" style="4" bestFit="1" customWidth="1"/>
    <col min="14" max="14" width="39" style="4" bestFit="1" customWidth="1"/>
    <col min="15" max="15" width="9.140625" style="4"/>
    <col min="16" max="16" width="15.28515625" style="4" bestFit="1" customWidth="1"/>
    <col min="17" max="18" width="7.5703125" style="4" bestFit="1" customWidth="1"/>
    <col min="19" max="19" width="26.85546875" style="4" bestFit="1" customWidth="1"/>
    <col min="20" max="20" width="9.140625" style="4"/>
    <col min="21" max="21" width="10.85546875" style="4" customWidth="1"/>
    <col min="22" max="23" width="9.140625" style="4"/>
    <col min="24" max="25" width="9" style="4" bestFit="1" customWidth="1"/>
    <col min="26" max="26" width="29.140625" style="4" bestFit="1" customWidth="1"/>
    <col min="27" max="28" width="17.5703125" style="4" customWidth="1"/>
    <col min="29" max="29" width="32.140625" style="4" bestFit="1" customWidth="1"/>
    <col min="30" max="32" width="17.5703125" style="4" customWidth="1"/>
    <col min="33" max="33" width="15.5703125" style="4" customWidth="1"/>
    <col min="34" max="34" width="23.5703125" style="4" customWidth="1"/>
    <col min="35" max="35" width="21.7109375" style="4" customWidth="1"/>
    <col min="36" max="36" width="15.42578125" style="4" bestFit="1" customWidth="1"/>
    <col min="37" max="37" width="24.7109375" style="4" bestFit="1" customWidth="1"/>
    <col min="38" max="38" width="24.140625" style="4" bestFit="1" customWidth="1"/>
    <col min="39" max="39" width="32.28515625" style="4" customWidth="1"/>
    <col min="40" max="40" width="15.42578125" style="4" bestFit="1" customWidth="1"/>
    <col min="41" max="16384" width="9.140625" style="4"/>
  </cols>
  <sheetData>
    <row r="1" spans="1:49" ht="15.75" thickBot="1" x14ac:dyDescent="0.3">
      <c r="B1" s="4" t="s">
        <v>4585</v>
      </c>
      <c r="P1" s="266" t="s">
        <v>4586</v>
      </c>
      <c r="Q1" s="266"/>
      <c r="R1" s="266"/>
    </row>
    <row r="2" spans="1:49" ht="15.75" thickBot="1" x14ac:dyDescent="0.3">
      <c r="B2" s="4" t="s">
        <v>4587</v>
      </c>
      <c r="P2" s="266"/>
      <c r="Q2" s="266"/>
      <c r="R2" s="266"/>
      <c r="AK2" s="4" t="s">
        <v>8</v>
      </c>
      <c r="AL2" s="4">
        <f>'Ordering Form'!G6</f>
        <v>0</v>
      </c>
      <c r="AM2" s="4" t="s">
        <v>4588</v>
      </c>
      <c r="AN2" s="267" t="s">
        <v>4589</v>
      </c>
      <c r="AO2" s="268"/>
      <c r="AP2" s="269"/>
    </row>
    <row r="3" spans="1:49" ht="15.75" thickBot="1" x14ac:dyDescent="0.3">
      <c r="A3" s="4" t="s">
        <v>4590</v>
      </c>
      <c r="B3" s="4" t="s">
        <v>4591</v>
      </c>
      <c r="C3" s="4" t="s">
        <v>4592</v>
      </c>
      <c r="D3" s="4" t="s">
        <v>4593</v>
      </c>
      <c r="F3" s="5" t="s">
        <v>4594</v>
      </c>
      <c r="G3" s="5" t="s">
        <v>4595</v>
      </c>
      <c r="H3" s="5" t="s">
        <v>4596</v>
      </c>
      <c r="I3" s="5" t="s">
        <v>4597</v>
      </c>
      <c r="J3" s="5" t="s">
        <v>4598</v>
      </c>
      <c r="K3" s="5" t="s">
        <v>4599</v>
      </c>
      <c r="L3" s="5" t="s">
        <v>4600</v>
      </c>
      <c r="M3" s="6" t="s">
        <v>169</v>
      </c>
      <c r="N3" s="5" t="s">
        <v>8</v>
      </c>
      <c r="P3" s="4" t="s">
        <v>8</v>
      </c>
      <c r="Q3" s="4" t="s">
        <v>4601</v>
      </c>
      <c r="R3" s="4" t="s">
        <v>4602</v>
      </c>
      <c r="S3" s="4" t="s">
        <v>4603</v>
      </c>
      <c r="T3" s="4" t="s">
        <v>8</v>
      </c>
      <c r="U3" s="4" t="s">
        <v>4707</v>
      </c>
      <c r="W3" s="4" t="s">
        <v>8</v>
      </c>
      <c r="X3" s="4" t="s">
        <v>4601</v>
      </c>
      <c r="Y3" s="4" t="s">
        <v>4602</v>
      </c>
      <c r="Z3" s="7" t="s">
        <v>4603</v>
      </c>
      <c r="AB3" s="195" t="s">
        <v>4710</v>
      </c>
      <c r="AC3" s="195" t="s">
        <v>4711</v>
      </c>
      <c r="AH3" s="8" t="s">
        <v>4604</v>
      </c>
      <c r="AI3" s="8" t="s">
        <v>4605</v>
      </c>
      <c r="AJ3" s="8" t="s">
        <v>4606</v>
      </c>
      <c r="AK3" s="4" t="s">
        <v>4607</v>
      </c>
      <c r="AL3" s="4">
        <f>VLOOKUP(AL4,Table71318[],3,FALSE)</f>
        <v>1</v>
      </c>
    </row>
    <row r="4" spans="1:49" ht="16.5" thickTop="1" thickBot="1" x14ac:dyDescent="0.3">
      <c r="A4" s="9">
        <v>56352</v>
      </c>
      <c r="B4" s="4">
        <v>15.01</v>
      </c>
      <c r="C4" s="4">
        <v>15.01</v>
      </c>
      <c r="D4" s="4">
        <v>1</v>
      </c>
      <c r="F4" s="4" t="e" vm="1">
        <v>#VALUE!</v>
      </c>
      <c r="G4" s="4">
        <v>6</v>
      </c>
      <c r="H4" s="10">
        <v>22.693333333333332</v>
      </c>
      <c r="I4" s="10">
        <v>25.71</v>
      </c>
      <c r="J4" s="10">
        <f>AVERAGE(Table441015[[#This Row],[Average Our Cost]:[Max Our Cost]])</f>
        <v>24.201666666666668</v>
      </c>
      <c r="K4" s="10">
        <f>ROUNDUP(Table441015[[#This Row],[Heavy Weighted Factor]]*2.5,0)</f>
        <v>61</v>
      </c>
      <c r="L4" s="10">
        <f>ROUNDDOWN(Table441015[[#This Row],[Heavy Weighted Factor]]*3,0)</f>
        <v>72</v>
      </c>
      <c r="M4" s="4" t="e" vm="2">
        <v>#VALUE!</v>
      </c>
      <c r="N4" s="4" t="e" cm="1" vm="3">
        <f t="array" ref="N4">_FV(Table441015[[#This Row],[City]],"Admin Division 1 (State/province/other)",TRUE)</f>
        <v>#VALUE!</v>
      </c>
      <c r="P4" s="9" t="s">
        <v>197</v>
      </c>
      <c r="Q4" s="11">
        <v>53.5</v>
      </c>
      <c r="R4" s="11">
        <v>63</v>
      </c>
      <c r="S4" s="4">
        <v>19.717499999999998</v>
      </c>
      <c r="T4" s="9" t="s">
        <v>197</v>
      </c>
      <c r="U4" s="4">
        <v>103.24</v>
      </c>
      <c r="W4" s="4" t="s">
        <v>197</v>
      </c>
      <c r="X4" s="10">
        <v>53.5</v>
      </c>
      <c r="Y4" s="10">
        <v>63</v>
      </c>
      <c r="Z4" s="10">
        <v>19.717499999999998</v>
      </c>
      <c r="AB4" s="196" t="s">
        <v>4712</v>
      </c>
      <c r="AC4" s="1">
        <v>135.24</v>
      </c>
      <c r="AH4" s="8">
        <v>1</v>
      </c>
      <c r="AI4" s="12">
        <v>1.2</v>
      </c>
      <c r="AJ4" s="8">
        <v>1</v>
      </c>
      <c r="AK4" s="4" t="s">
        <v>4608</v>
      </c>
      <c r="AL4" s="13">
        <f>'[1]Customer Facing - Label'!D3</f>
        <v>1</v>
      </c>
      <c r="AM4" s="4" t="s">
        <v>4588</v>
      </c>
    </row>
    <row r="5" spans="1:49" ht="15.75" thickBot="1" x14ac:dyDescent="0.3">
      <c r="A5" s="9" t="s">
        <v>4033</v>
      </c>
      <c r="B5" s="4">
        <v>37.520000000000003</v>
      </c>
      <c r="C5" s="4">
        <v>37.520000000000003</v>
      </c>
      <c r="D5" s="4">
        <v>1</v>
      </c>
      <c r="F5" s="4" t="e" vm="4">
        <v>#VALUE!</v>
      </c>
      <c r="G5" s="4">
        <v>6</v>
      </c>
      <c r="H5" s="10">
        <v>16.741666666666664</v>
      </c>
      <c r="I5" s="10">
        <v>19.57</v>
      </c>
      <c r="J5" s="10">
        <f>AVERAGE(Table441015[[#This Row],[Average Our Cost]:[Max Our Cost]])</f>
        <v>18.155833333333334</v>
      </c>
      <c r="K5" s="10">
        <f>ROUNDUP(Table441015[[#This Row],[Heavy Weighted Factor]]*2.5,0)</f>
        <v>46</v>
      </c>
      <c r="L5" s="10">
        <f>ROUNDDOWN(Table441015[[#This Row],[Heavy Weighted Factor]]*3,0)</f>
        <v>54</v>
      </c>
      <c r="M5" s="4" t="e" vm="5">
        <v>#VALUE!</v>
      </c>
      <c r="N5" s="4" t="e" cm="1" vm="3">
        <f t="array" ref="N5">_FV(Table441015[[#This Row],[City]],"Admin Division 1 (State/province/other)",TRUE)</f>
        <v>#VALUE!</v>
      </c>
      <c r="P5" s="9" t="s">
        <v>292</v>
      </c>
      <c r="Q5" s="11">
        <v>56.833333333333336</v>
      </c>
      <c r="R5" s="11">
        <v>66.833333333333329</v>
      </c>
      <c r="S5" s="4">
        <v>21.214629629629631</v>
      </c>
      <c r="T5" s="4" t="s">
        <v>4708</v>
      </c>
      <c r="U5" s="4">
        <v>92.24</v>
      </c>
      <c r="W5" s="4" t="s">
        <v>292</v>
      </c>
      <c r="X5" s="10">
        <v>56.833333333333336</v>
      </c>
      <c r="Y5" s="10">
        <v>66.833333333333329</v>
      </c>
      <c r="Z5" s="10">
        <v>21.214629629629631</v>
      </c>
      <c r="AB5" s="196" t="s">
        <v>1122</v>
      </c>
      <c r="AC5" s="1">
        <v>150.24</v>
      </c>
      <c r="AH5" s="8">
        <v>2</v>
      </c>
      <c r="AI5" s="12">
        <v>1.2</v>
      </c>
      <c r="AJ5" s="8">
        <v>1</v>
      </c>
      <c r="AK5" s="4" t="s">
        <v>4609</v>
      </c>
      <c r="AL5" s="13" t="str">
        <f>'[1]Customer Facing - Label'!D4</f>
        <v>Small</v>
      </c>
      <c r="AM5" s="4" t="s">
        <v>4588</v>
      </c>
    </row>
    <row r="6" spans="1:49" x14ac:dyDescent="0.25">
      <c r="A6" s="9" t="s">
        <v>1477</v>
      </c>
      <c r="B6" s="4">
        <v>18.821999999999996</v>
      </c>
      <c r="C6" s="4">
        <v>21.68</v>
      </c>
      <c r="D6" s="4">
        <v>10</v>
      </c>
      <c r="F6" s="4" t="e" vm="6">
        <v>#VALUE!</v>
      </c>
      <c r="G6" s="4">
        <v>7</v>
      </c>
      <c r="H6" s="10">
        <v>32.614285714285714</v>
      </c>
      <c r="I6" s="10">
        <v>40.454999999999998</v>
      </c>
      <c r="J6" s="10">
        <f>AVERAGE(Table441015[[#This Row],[Average Our Cost]:[Max Our Cost]])</f>
        <v>36.534642857142856</v>
      </c>
      <c r="K6" s="10">
        <f>ROUNDUP(Table441015[[#This Row],[Heavy Weighted Factor]]*2.5,0)</f>
        <v>92</v>
      </c>
      <c r="L6" s="10">
        <f>ROUNDDOWN(Table441015[[#This Row],[Heavy Weighted Factor]]*3,0)</f>
        <v>109</v>
      </c>
      <c r="M6" s="4" t="e" vm="7">
        <v>#VALUE!</v>
      </c>
      <c r="N6" s="4" t="e" cm="1" vm="8">
        <f t="array" ref="N6">_FV(Table441015[[#This Row],[City]],"Admin Division 1 (State/province/other)",TRUE)</f>
        <v>#VALUE!</v>
      </c>
      <c r="P6" s="9" t="s">
        <v>131</v>
      </c>
      <c r="Q6" s="11">
        <v>76.222222222222229</v>
      </c>
      <c r="R6" s="11">
        <v>90.5</v>
      </c>
      <c r="S6" s="4">
        <v>26.545980344379466</v>
      </c>
      <c r="T6" s="9" t="s">
        <v>292</v>
      </c>
      <c r="U6" s="4">
        <v>97.24</v>
      </c>
      <c r="W6" s="4" t="s">
        <v>131</v>
      </c>
      <c r="X6" s="10">
        <v>76.222222222222229</v>
      </c>
      <c r="Y6" s="10">
        <v>90.5</v>
      </c>
      <c r="Z6" s="10">
        <v>26.545980344379466</v>
      </c>
      <c r="AB6" s="196" t="s">
        <v>2882</v>
      </c>
      <c r="AC6" s="1">
        <v>70.239999999999995</v>
      </c>
      <c r="AH6" s="8">
        <v>3</v>
      </c>
      <c r="AI6" s="12">
        <v>0.95</v>
      </c>
      <c r="AJ6" s="8">
        <v>3</v>
      </c>
    </row>
    <row r="7" spans="1:49" x14ac:dyDescent="0.25">
      <c r="A7" s="9" t="s">
        <v>1671</v>
      </c>
      <c r="B7" s="4">
        <v>19.106999999999999</v>
      </c>
      <c r="C7" s="4">
        <v>24.35</v>
      </c>
      <c r="D7" s="4">
        <v>10</v>
      </c>
      <c r="F7" s="4" t="e" vm="9">
        <v>#VALUE!</v>
      </c>
      <c r="G7" s="4">
        <v>2</v>
      </c>
      <c r="H7" s="10">
        <v>25.114999999999998</v>
      </c>
      <c r="I7" s="10">
        <v>28.83</v>
      </c>
      <c r="J7" s="10">
        <f>AVERAGE(Table441015[[#This Row],[Average Our Cost]:[Max Our Cost]])</f>
        <v>26.972499999999997</v>
      </c>
      <c r="K7" s="10">
        <f>ROUNDUP(Table441015[[#This Row],[Heavy Weighted Factor]]*2.5,0)</f>
        <v>68</v>
      </c>
      <c r="L7" s="10">
        <f>ROUNDDOWN(Table441015[[#This Row],[Heavy Weighted Factor]]*3,0)</f>
        <v>80</v>
      </c>
      <c r="M7" s="4" t="e" vm="10">
        <v>#VALUE!</v>
      </c>
      <c r="N7" s="4" t="e" cm="1" vm="11">
        <f t="array" ref="N7">_FV(Table441015[[#This Row],[City]],"Admin Division 1 (State/province/other)",TRUE)</f>
        <v>#VALUE!</v>
      </c>
      <c r="P7" s="9" t="s">
        <v>356</v>
      </c>
      <c r="Q7" s="11">
        <v>53.2</v>
      </c>
      <c r="R7" s="11">
        <v>62.4</v>
      </c>
      <c r="S7" s="4">
        <v>19.257666666666669</v>
      </c>
      <c r="T7" s="9" t="s">
        <v>131</v>
      </c>
      <c r="U7" s="4">
        <v>120.24</v>
      </c>
      <c r="W7" s="4" t="s">
        <v>356</v>
      </c>
      <c r="X7" s="10">
        <v>53.2</v>
      </c>
      <c r="Y7" s="10">
        <v>62.4</v>
      </c>
      <c r="Z7" s="10">
        <v>19.257666666666669</v>
      </c>
      <c r="AB7" s="196" t="s">
        <v>1980</v>
      </c>
      <c r="AC7" s="1">
        <v>78.239999999999995</v>
      </c>
      <c r="AH7" s="8">
        <v>4</v>
      </c>
      <c r="AI7" s="12">
        <v>0.95</v>
      </c>
      <c r="AJ7" s="8">
        <v>3</v>
      </c>
      <c r="AK7" s="4" t="s">
        <v>4610</v>
      </c>
      <c r="AL7" s="4">
        <v>1</v>
      </c>
    </row>
    <row r="8" spans="1:49" x14ac:dyDescent="0.25">
      <c r="A8" s="9" t="s">
        <v>2254</v>
      </c>
      <c r="B8" s="4">
        <v>16.083999999999996</v>
      </c>
      <c r="C8" s="4">
        <v>16.16</v>
      </c>
      <c r="D8" s="4">
        <v>5</v>
      </c>
      <c r="F8" s="4" t="e" vm="12">
        <v>#VALUE!</v>
      </c>
      <c r="G8" s="4">
        <v>3</v>
      </c>
      <c r="H8" s="10">
        <v>21.123333333333331</v>
      </c>
      <c r="I8" s="10">
        <v>21.43</v>
      </c>
      <c r="J8" s="10">
        <f>AVERAGE(Table441015[[#This Row],[Average Our Cost]:[Max Our Cost]])</f>
        <v>21.276666666666664</v>
      </c>
      <c r="K8" s="10">
        <f>ROUNDUP(Table441015[[#This Row],[Heavy Weighted Factor]]*2.5,0)</f>
        <v>54</v>
      </c>
      <c r="L8" s="10">
        <f>ROUNDDOWN(Table441015[[#This Row],[Heavy Weighted Factor]]*3,0)</f>
        <v>63</v>
      </c>
      <c r="M8" s="4" t="e" vm="10">
        <v>#VALUE!</v>
      </c>
      <c r="N8" s="4" t="e" cm="1" vm="11">
        <f t="array" ref="N8">_FV(Table441015[[#This Row],[City]],"Admin Division 1 (State/province/other)",TRUE)</f>
        <v>#VALUE!</v>
      </c>
      <c r="P8" s="9" t="s">
        <v>814</v>
      </c>
      <c r="Q8" s="11">
        <v>55.666666666666664</v>
      </c>
      <c r="R8" s="11">
        <v>65</v>
      </c>
      <c r="S8" s="4">
        <v>20.457407407407405</v>
      </c>
      <c r="T8" s="4" t="s">
        <v>356</v>
      </c>
      <c r="U8" s="4">
        <v>98.24</v>
      </c>
      <c r="W8" s="4" t="s">
        <v>814</v>
      </c>
      <c r="X8" s="10">
        <v>55.666666666666664</v>
      </c>
      <c r="Y8" s="10">
        <v>65</v>
      </c>
      <c r="Z8" s="10">
        <v>20.457407407407405</v>
      </c>
      <c r="AB8" s="196" t="s">
        <v>1533</v>
      </c>
      <c r="AC8" s="1">
        <v>71.239999999999995</v>
      </c>
      <c r="AH8" s="8">
        <v>5</v>
      </c>
      <c r="AI8" s="12">
        <v>0.95</v>
      </c>
      <c r="AJ8" s="8">
        <v>3</v>
      </c>
      <c r="AK8" s="4" t="s">
        <v>4611</v>
      </c>
      <c r="AL8" s="4">
        <v>1</v>
      </c>
    </row>
    <row r="9" spans="1:49" x14ac:dyDescent="0.25">
      <c r="A9" s="9" t="s">
        <v>481</v>
      </c>
      <c r="B9" s="4">
        <v>30.663999999999998</v>
      </c>
      <c r="C9" s="4">
        <v>31.73</v>
      </c>
      <c r="D9" s="4">
        <v>5</v>
      </c>
      <c r="F9" s="4" t="e" vm="13">
        <v>#VALUE!</v>
      </c>
      <c r="G9" s="4">
        <v>4</v>
      </c>
      <c r="H9" s="10">
        <v>16.059999999999999</v>
      </c>
      <c r="I9" s="10">
        <v>16.13</v>
      </c>
      <c r="J9" s="10">
        <f>AVERAGE(Table441015[[#This Row],[Average Our Cost]:[Max Our Cost]])</f>
        <v>16.094999999999999</v>
      </c>
      <c r="K9" s="10">
        <f>ROUNDUP(Table441015[[#This Row],[Heavy Weighted Factor]]*2.5,0)</f>
        <v>41</v>
      </c>
      <c r="L9" s="10">
        <f>ROUNDDOWN(Table441015[[#This Row],[Heavy Weighted Factor]]*3,0)</f>
        <v>48</v>
      </c>
      <c r="M9" s="4" t="e" vm="14">
        <v>#VALUE!</v>
      </c>
      <c r="N9" s="4" t="e" cm="1" vm="11">
        <f t="array" ref="N9">_FV(Table441015[[#This Row],[City]],"Admin Division 1 (State/province/other)",TRUE)</f>
        <v>#VALUE!</v>
      </c>
      <c r="P9" s="9" t="s">
        <v>9</v>
      </c>
      <c r="Q9" s="11">
        <v>74.333333333333329</v>
      </c>
      <c r="R9" s="11">
        <v>88</v>
      </c>
      <c r="S9" s="4">
        <v>26.873508547008544</v>
      </c>
      <c r="T9" s="4" t="s">
        <v>814</v>
      </c>
      <c r="U9" s="4">
        <v>98.24</v>
      </c>
      <c r="W9" s="4" t="s">
        <v>9</v>
      </c>
      <c r="X9" s="10">
        <v>74.333333333333329</v>
      </c>
      <c r="Y9" s="10">
        <v>88</v>
      </c>
      <c r="Z9" s="10">
        <v>26.873508547008544</v>
      </c>
      <c r="AB9" s="196" t="s">
        <v>1512</v>
      </c>
      <c r="AC9" s="1">
        <v>53.24</v>
      </c>
      <c r="AH9" s="8">
        <v>6</v>
      </c>
      <c r="AI9" s="12">
        <v>0.9</v>
      </c>
      <c r="AJ9" s="8">
        <v>4</v>
      </c>
      <c r="AK9" s="4" t="s">
        <v>4612</v>
      </c>
      <c r="AL9" s="4">
        <f>VLOOKUP(AL5,Table81419[#All],2,FALSE)</f>
        <v>1</v>
      </c>
    </row>
    <row r="10" spans="1:49" x14ac:dyDescent="0.25">
      <c r="A10" s="9" t="s">
        <v>2295</v>
      </c>
      <c r="B10" s="4">
        <v>28.834000000000003</v>
      </c>
      <c r="C10" s="4">
        <v>56.24</v>
      </c>
      <c r="D10" s="4">
        <v>10</v>
      </c>
      <c r="F10" s="4" t="e" vm="15">
        <v>#VALUE!</v>
      </c>
      <c r="G10" s="4">
        <v>2</v>
      </c>
      <c r="H10" s="10">
        <v>16.064999999999998</v>
      </c>
      <c r="I10" s="10">
        <v>16.13</v>
      </c>
      <c r="J10" s="10">
        <f>AVERAGE(Table441015[[#This Row],[Average Our Cost]:[Max Our Cost]])</f>
        <v>16.097499999999997</v>
      </c>
      <c r="K10" s="10">
        <f>ROUNDUP(Table441015[[#This Row],[Heavy Weighted Factor]]*2.5,0)</f>
        <v>41</v>
      </c>
      <c r="L10" s="10">
        <f>ROUNDDOWN(Table441015[[#This Row],[Heavy Weighted Factor]]*3,0)</f>
        <v>48</v>
      </c>
      <c r="M10" s="4" t="e" vm="16">
        <v>#VALUE!</v>
      </c>
      <c r="N10" s="4" t="e" cm="1" vm="11">
        <f t="array" ref="N10">_FV(Table441015[[#This Row],[City]],"Admin Division 1 (State/province/other)",TRUE)</f>
        <v>#VALUE!</v>
      </c>
      <c r="P10" s="9" t="s">
        <v>4613</v>
      </c>
      <c r="Q10" s="11">
        <v>54.333333333333336</v>
      </c>
      <c r="R10" s="11">
        <v>64</v>
      </c>
      <c r="S10" s="4">
        <v>21.482962962962961</v>
      </c>
      <c r="T10" s="4" t="s">
        <v>4709</v>
      </c>
      <c r="U10" s="4">
        <v>95.24</v>
      </c>
      <c r="W10" s="4" t="s">
        <v>4613</v>
      </c>
      <c r="X10" s="10">
        <v>54.333333333333336</v>
      </c>
      <c r="Y10" s="10">
        <v>64</v>
      </c>
      <c r="Z10" s="10">
        <v>21.482962962962961</v>
      </c>
      <c r="AB10" s="196" t="s">
        <v>3387</v>
      </c>
      <c r="AC10" s="1">
        <v>43.24</v>
      </c>
      <c r="AH10" s="8">
        <v>7</v>
      </c>
      <c r="AI10" s="12">
        <v>0.9</v>
      </c>
      <c r="AJ10" s="8">
        <v>4</v>
      </c>
      <c r="AK10" s="4" t="s">
        <v>4602</v>
      </c>
      <c r="AL10" s="10" t="e">
        <f>VLOOKUP(AL2,Table51116[#All],3,FALSE)</f>
        <v>#N/A</v>
      </c>
    </row>
    <row r="11" spans="1:49" x14ac:dyDescent="0.25">
      <c r="A11" s="9" t="s">
        <v>2802</v>
      </c>
      <c r="B11" s="4">
        <v>21.03</v>
      </c>
      <c r="C11" s="4">
        <v>21.03</v>
      </c>
      <c r="D11" s="4">
        <v>1</v>
      </c>
      <c r="F11" s="4" t="e" vm="17">
        <v>#VALUE!</v>
      </c>
      <c r="G11" s="4">
        <v>9</v>
      </c>
      <c r="H11" s="10">
        <v>18.527777777777779</v>
      </c>
      <c r="I11" s="10">
        <v>21.68</v>
      </c>
      <c r="J11" s="10">
        <f>AVERAGE(Table441015[[#This Row],[Average Our Cost]:[Max Our Cost]])</f>
        <v>20.103888888888889</v>
      </c>
      <c r="K11" s="10">
        <f>ROUNDUP(Table441015[[#This Row],[Heavy Weighted Factor]]*2.5,0)</f>
        <v>51</v>
      </c>
      <c r="L11" s="10">
        <f>ROUNDDOWN(Table441015[[#This Row],[Heavy Weighted Factor]]*3,0)</f>
        <v>60</v>
      </c>
      <c r="M11" s="4" t="e" vm="16">
        <v>#VALUE!</v>
      </c>
      <c r="N11" s="4" t="e" cm="1" vm="11">
        <f t="array" ref="N11">_FV(Table441015[[#This Row],[City]],"Admin Division 1 (State/province/other)",TRUE)</f>
        <v>#VALUE!</v>
      </c>
      <c r="P11" s="9" t="s">
        <v>215</v>
      </c>
      <c r="Q11" s="11">
        <v>74.428571428571431</v>
      </c>
      <c r="R11" s="11">
        <v>88.285714285714292</v>
      </c>
      <c r="S11" s="4">
        <v>25.827055429579239</v>
      </c>
      <c r="T11" s="4" t="s">
        <v>9</v>
      </c>
      <c r="U11" s="4">
        <v>104.24</v>
      </c>
      <c r="W11" s="4" t="s">
        <v>215</v>
      </c>
      <c r="X11" s="10">
        <v>74.428571428571431</v>
      </c>
      <c r="Y11" s="10">
        <v>88.285714285714292</v>
      </c>
      <c r="Z11" s="10">
        <v>25.827055429579239</v>
      </c>
      <c r="AB11" s="196" t="s">
        <v>1519</v>
      </c>
      <c r="AC11" s="1">
        <v>148.24</v>
      </c>
      <c r="AH11" s="8">
        <v>8</v>
      </c>
      <c r="AI11" s="12">
        <v>0.9</v>
      </c>
      <c r="AJ11" s="8">
        <v>4</v>
      </c>
      <c r="AK11" s="4" t="s">
        <v>4601</v>
      </c>
      <c r="AL11" s="10" t="e">
        <f>VLOOKUP(AL2,[1]!Table521[#All],2,FALSE)</f>
        <v>#REF!</v>
      </c>
    </row>
    <row r="12" spans="1:49" x14ac:dyDescent="0.25">
      <c r="A12" s="9" t="s">
        <v>1295</v>
      </c>
      <c r="B12" s="4">
        <v>22.616250000000001</v>
      </c>
      <c r="C12" s="4">
        <v>25.62</v>
      </c>
      <c r="D12" s="4">
        <v>8</v>
      </c>
      <c r="F12" s="4" t="e" vm="18">
        <v>#VALUE!</v>
      </c>
      <c r="G12" s="4">
        <v>3</v>
      </c>
      <c r="H12" s="10">
        <v>30.396666666666665</v>
      </c>
      <c r="I12" s="10">
        <v>37.68</v>
      </c>
      <c r="J12" s="10">
        <f>AVERAGE(Table441015[[#This Row],[Average Our Cost]:[Max Our Cost]])</f>
        <v>34.038333333333334</v>
      </c>
      <c r="K12" s="10">
        <f>ROUNDUP(Table441015[[#This Row],[Heavy Weighted Factor]]*2.5,0)</f>
        <v>86</v>
      </c>
      <c r="L12" s="10">
        <f>ROUNDDOWN(Table441015[[#This Row],[Heavy Weighted Factor]]*3,0)</f>
        <v>102</v>
      </c>
      <c r="M12" s="4" t="e" vm="19">
        <v>#VALUE!</v>
      </c>
      <c r="N12" s="4" t="e" cm="1" vm="11">
        <f t="array" ref="N12">_FV(Table441015[[#This Row],[City]],"Admin Division 1 (State/province/other)",TRUE)</f>
        <v>#VALUE!</v>
      </c>
      <c r="P12" s="9" t="s">
        <v>275</v>
      </c>
      <c r="Q12" s="11">
        <v>56.909090909090907</v>
      </c>
      <c r="R12" s="11">
        <v>67.272727272727266</v>
      </c>
      <c r="S12" s="4">
        <v>20.8064696969697</v>
      </c>
      <c r="T12" s="4" t="s">
        <v>4613</v>
      </c>
      <c r="U12" s="4">
        <v>103.24</v>
      </c>
      <c r="W12" s="4" t="s">
        <v>275</v>
      </c>
      <c r="X12" s="10">
        <v>56.909090909090907</v>
      </c>
      <c r="Y12" s="10">
        <v>67.272727272727266</v>
      </c>
      <c r="Z12" s="10">
        <v>20.8064696969697</v>
      </c>
      <c r="AB12" s="196" t="s">
        <v>4713</v>
      </c>
      <c r="AC12" s="1">
        <v>122.24</v>
      </c>
      <c r="AH12" s="8">
        <v>9</v>
      </c>
      <c r="AI12" s="12">
        <v>0.8</v>
      </c>
      <c r="AJ12" s="8">
        <v>5</v>
      </c>
      <c r="AK12" s="4" t="s">
        <v>4614</v>
      </c>
      <c r="AL12" s="14">
        <v>15</v>
      </c>
    </row>
    <row r="13" spans="1:49" x14ac:dyDescent="0.25">
      <c r="A13" s="9" t="s">
        <v>4040</v>
      </c>
      <c r="B13" s="4">
        <v>24.86</v>
      </c>
      <c r="C13" s="4">
        <v>24.9</v>
      </c>
      <c r="D13" s="4">
        <v>2</v>
      </c>
      <c r="F13" s="4" t="e" vm="20">
        <v>#VALUE!</v>
      </c>
      <c r="G13" s="4">
        <v>2</v>
      </c>
      <c r="H13" s="10">
        <v>19.835000000000001</v>
      </c>
      <c r="I13" s="10">
        <v>21.72</v>
      </c>
      <c r="J13" s="10">
        <f>AVERAGE(Table441015[[#This Row],[Average Our Cost]:[Max Our Cost]])</f>
        <v>20.7775</v>
      </c>
      <c r="K13" s="10">
        <f>ROUNDUP(Table441015[[#This Row],[Heavy Weighted Factor]]*2.5,0)</f>
        <v>52</v>
      </c>
      <c r="L13" s="10">
        <f>ROUNDDOWN(Table441015[[#This Row],[Heavy Weighted Factor]]*3,0)</f>
        <v>62</v>
      </c>
      <c r="M13" s="4" t="e" vm="21">
        <v>#VALUE!</v>
      </c>
      <c r="N13" s="4" t="e" cm="1" vm="22">
        <f t="array" ref="N13">_FV(Table441015[[#This Row],[City]],"Admin Division 1 (State/province/other)",TRUE)</f>
        <v>#VALUE!</v>
      </c>
      <c r="P13" s="9" t="s">
        <v>471</v>
      </c>
      <c r="Q13" s="11">
        <v>64.5</v>
      </c>
      <c r="R13" s="11">
        <v>76</v>
      </c>
      <c r="S13" s="4">
        <v>23.154555555555557</v>
      </c>
      <c r="T13" s="4" t="s">
        <v>3204</v>
      </c>
      <c r="U13" s="4">
        <v>240.24</v>
      </c>
      <c r="W13" s="4" t="s">
        <v>471</v>
      </c>
      <c r="X13" s="10">
        <v>64.5</v>
      </c>
      <c r="Y13" s="10">
        <v>76</v>
      </c>
      <c r="Z13" s="10">
        <v>23.154555555555557</v>
      </c>
      <c r="AB13" s="196" t="s">
        <v>2138</v>
      </c>
      <c r="AC13" s="1">
        <v>121.24</v>
      </c>
      <c r="AH13" s="8">
        <v>10</v>
      </c>
      <c r="AI13" s="12">
        <v>0.8</v>
      </c>
      <c r="AJ13" s="8">
        <v>5</v>
      </c>
    </row>
    <row r="14" spans="1:49" x14ac:dyDescent="0.25">
      <c r="A14" s="9" t="s">
        <v>1880</v>
      </c>
      <c r="B14" s="4">
        <v>22.91</v>
      </c>
      <c r="C14" s="4">
        <v>24.35</v>
      </c>
      <c r="D14" s="4">
        <v>2</v>
      </c>
      <c r="F14" s="4" t="e" vm="23">
        <v>#VALUE!</v>
      </c>
      <c r="G14" s="4">
        <v>3</v>
      </c>
      <c r="H14" s="10">
        <v>21.98</v>
      </c>
      <c r="I14" s="10">
        <v>24.15</v>
      </c>
      <c r="J14" s="10">
        <f>AVERAGE(Table441015[[#This Row],[Average Our Cost]:[Max Our Cost]])</f>
        <v>23.064999999999998</v>
      </c>
      <c r="K14" s="10">
        <f>ROUNDUP(Table441015[[#This Row],[Heavy Weighted Factor]]*2.5,0)</f>
        <v>58</v>
      </c>
      <c r="L14" s="10">
        <f>ROUNDDOWN(Table441015[[#This Row],[Heavy Weighted Factor]]*3,0)</f>
        <v>69</v>
      </c>
      <c r="M14" s="4" t="e" vm="24">
        <v>#VALUE!</v>
      </c>
      <c r="N14" s="4" t="e" cm="1" vm="22">
        <f t="array" ref="N14">_FV(Table441015[[#This Row],[City]],"Admin Division 1 (State/province/other)",TRUE)</f>
        <v>#VALUE!</v>
      </c>
      <c r="P14" s="9" t="s">
        <v>650</v>
      </c>
      <c r="Q14" s="11">
        <v>46</v>
      </c>
      <c r="R14" s="11">
        <v>54</v>
      </c>
      <c r="S14" s="4">
        <v>15.662812500000001</v>
      </c>
      <c r="T14" s="4" t="s">
        <v>650</v>
      </c>
      <c r="U14" s="4">
        <v>56.24</v>
      </c>
      <c r="W14" s="4" t="s">
        <v>650</v>
      </c>
      <c r="X14" s="10">
        <v>46</v>
      </c>
      <c r="Y14" s="10">
        <v>54</v>
      </c>
      <c r="Z14" s="10">
        <v>15.662812500000001</v>
      </c>
      <c r="AB14" s="196" t="s">
        <v>1526</v>
      </c>
      <c r="AC14" s="1">
        <v>73.239999999999995</v>
      </c>
      <c r="AH14" s="8" t="s">
        <v>4607</v>
      </c>
      <c r="AI14" s="8" t="s">
        <v>4605</v>
      </c>
      <c r="AJ14" s="8"/>
      <c r="AK14" s="4" t="s">
        <v>4615</v>
      </c>
    </row>
    <row r="15" spans="1:49" ht="15.75" customHeight="1" x14ac:dyDescent="0.25">
      <c r="A15" s="9" t="s">
        <v>815</v>
      </c>
      <c r="B15" s="4">
        <v>20.638888888888889</v>
      </c>
      <c r="C15" s="4">
        <v>24.39</v>
      </c>
      <c r="D15" s="4">
        <v>9</v>
      </c>
      <c r="F15" s="4" t="e" vm="25">
        <v>#VALUE!</v>
      </c>
      <c r="G15" s="4">
        <v>12</v>
      </c>
      <c r="H15" s="10">
        <v>22.135000000000002</v>
      </c>
      <c r="I15" s="10">
        <v>31.47</v>
      </c>
      <c r="J15" s="10">
        <f>AVERAGE(Table441015[[#This Row],[Average Our Cost]:[Max Our Cost]])</f>
        <v>26.802500000000002</v>
      </c>
      <c r="K15" s="10">
        <f>ROUNDUP(Table441015[[#This Row],[Heavy Weighted Factor]]*2.5,0)</f>
        <v>68</v>
      </c>
      <c r="L15" s="10">
        <f>ROUNDDOWN(Table441015[[#This Row],[Heavy Weighted Factor]]*3,0)</f>
        <v>80</v>
      </c>
      <c r="M15" s="4" t="e" vm="26">
        <v>#VALUE!</v>
      </c>
      <c r="N15" s="4" t="e" cm="1" vm="22">
        <f t="array" ref="N15">_FV(Table441015[[#This Row],[City]],"Admin Division 1 (State/province/other)",TRUE)</f>
        <v>#VALUE!</v>
      </c>
      <c r="P15" s="9" t="s">
        <v>905</v>
      </c>
      <c r="Q15" s="11">
        <v>64.2</v>
      </c>
      <c r="R15" s="11">
        <v>76</v>
      </c>
      <c r="S15" s="4">
        <v>21.326066666666669</v>
      </c>
      <c r="T15" s="4" t="s">
        <v>215</v>
      </c>
      <c r="U15" s="4">
        <v>120.24</v>
      </c>
      <c r="W15" s="4" t="s">
        <v>905</v>
      </c>
      <c r="X15" s="10">
        <v>64.2</v>
      </c>
      <c r="Y15" s="10">
        <v>76</v>
      </c>
      <c r="Z15" s="10">
        <v>21.326066666666669</v>
      </c>
      <c r="AB15" s="196" t="s">
        <v>2429</v>
      </c>
      <c r="AC15" s="1">
        <v>56.24</v>
      </c>
      <c r="AH15" s="8">
        <v>1</v>
      </c>
      <c r="AI15" s="12">
        <v>1.2</v>
      </c>
      <c r="AJ15" s="8"/>
      <c r="AK15" s="4" t="s">
        <v>4616</v>
      </c>
      <c r="AL15" s="15" t="e">
        <f>ROUNDUP((AL10*AL4)*(AVERAGE(AL8:AL9)),0)</f>
        <v>#N/A</v>
      </c>
      <c r="AM15" s="270" t="s">
        <v>4617</v>
      </c>
      <c r="AN15" s="270"/>
      <c r="AO15" s="270"/>
      <c r="AP15" s="270"/>
      <c r="AQ15" s="270"/>
      <c r="AR15" s="270"/>
      <c r="AS15" s="270"/>
      <c r="AT15" s="270"/>
      <c r="AU15" s="270"/>
      <c r="AV15" s="270"/>
      <c r="AW15" s="270"/>
    </row>
    <row r="16" spans="1:49" x14ac:dyDescent="0.25">
      <c r="A16" s="9" t="s">
        <v>1910</v>
      </c>
      <c r="B16" s="4">
        <v>17.823333333333334</v>
      </c>
      <c r="C16" s="4">
        <v>21.39</v>
      </c>
      <c r="D16" s="4">
        <v>3</v>
      </c>
      <c r="F16" s="4" t="e" vm="27">
        <v>#VALUE!</v>
      </c>
      <c r="G16" s="4">
        <v>1</v>
      </c>
      <c r="H16" s="10">
        <v>18.04</v>
      </c>
      <c r="I16" s="10">
        <v>18.04</v>
      </c>
      <c r="J16" s="10">
        <f>AVERAGE(Table441015[[#This Row],[Average Our Cost]:[Max Our Cost]])</f>
        <v>18.04</v>
      </c>
      <c r="K16" s="10">
        <f>ROUNDUP(Table441015[[#This Row],[Heavy Weighted Factor]]*2.5,0)</f>
        <v>46</v>
      </c>
      <c r="L16" s="10">
        <f>ROUNDDOWN(Table441015[[#This Row],[Heavy Weighted Factor]]*3,0)</f>
        <v>54</v>
      </c>
      <c r="M16" s="4" t="e" vm="28">
        <v>#VALUE!</v>
      </c>
      <c r="N16" s="4" t="e" cm="1" vm="22">
        <f t="array" ref="N16">_FV(Table441015[[#This Row],[City]],"Admin Division 1 (State/province/other)",TRUE)</f>
        <v>#VALUE!</v>
      </c>
      <c r="P16" s="9" t="s">
        <v>462</v>
      </c>
      <c r="Q16" s="11">
        <v>72</v>
      </c>
      <c r="R16" s="11">
        <v>84.666666666666671</v>
      </c>
      <c r="S16" s="4">
        <v>27.272000000000002</v>
      </c>
      <c r="T16" s="9" t="s">
        <v>275</v>
      </c>
      <c r="U16" s="4">
        <v>70.239999999999995</v>
      </c>
      <c r="W16" s="4" t="s">
        <v>462</v>
      </c>
      <c r="X16" s="10">
        <v>72</v>
      </c>
      <c r="Y16" s="10">
        <v>84.666666666666671</v>
      </c>
      <c r="Z16" s="10">
        <v>27.272000000000002</v>
      </c>
      <c r="AB16" s="196" t="s">
        <v>173</v>
      </c>
      <c r="AC16" s="1">
        <v>87.24</v>
      </c>
      <c r="AH16" s="8">
        <v>2</v>
      </c>
      <c r="AI16" s="12">
        <v>1.2</v>
      </c>
      <c r="AJ16" s="8"/>
      <c r="AK16" s="4" t="s">
        <v>4618</v>
      </c>
      <c r="AL16" s="15" t="e">
        <f>ROUNDUP((AL10)*(AVERAGE(AL7:AL9)),0)</f>
        <v>#N/A</v>
      </c>
      <c r="AM16" s="270" t="s">
        <v>4619</v>
      </c>
      <c r="AN16" s="270"/>
      <c r="AO16" s="270"/>
      <c r="AP16" s="270"/>
      <c r="AQ16" s="270"/>
      <c r="AR16" s="270"/>
      <c r="AS16" s="270"/>
      <c r="AT16" s="270"/>
      <c r="AU16" s="270"/>
      <c r="AV16" s="270"/>
      <c r="AW16" s="270"/>
    </row>
    <row r="17" spans="1:40" x14ac:dyDescent="0.25">
      <c r="A17" s="9" t="s">
        <v>1077</v>
      </c>
      <c r="B17" s="4">
        <v>28.815999999999995</v>
      </c>
      <c r="C17" s="4">
        <v>52.09</v>
      </c>
      <c r="D17" s="4">
        <v>5</v>
      </c>
      <c r="F17" s="4" t="e" vm="29">
        <v>#VALUE!</v>
      </c>
      <c r="G17" s="4">
        <v>5</v>
      </c>
      <c r="H17" s="10">
        <v>17.958000000000006</v>
      </c>
      <c r="I17" s="10">
        <v>18.04</v>
      </c>
      <c r="J17" s="10">
        <f>AVERAGE(Table441015[[#This Row],[Average Our Cost]:[Max Our Cost]])</f>
        <v>17.999000000000002</v>
      </c>
      <c r="K17" s="10">
        <f>ROUNDUP(Table441015[[#This Row],[Heavy Weighted Factor]]*2.5,0)</f>
        <v>45</v>
      </c>
      <c r="L17" s="10">
        <f>ROUNDDOWN(Table441015[[#This Row],[Heavy Weighted Factor]]*3,0)</f>
        <v>53</v>
      </c>
      <c r="M17" s="4" t="e" vm="30">
        <v>#VALUE!</v>
      </c>
      <c r="N17" s="4" t="e" cm="1" vm="22">
        <f t="array" ref="N17">_FV(Table441015[[#This Row],[City]],"Admin Division 1 (State/province/other)",TRUE)</f>
        <v>#VALUE!</v>
      </c>
      <c r="P17" s="9" t="s">
        <v>480</v>
      </c>
      <c r="Q17" s="11">
        <v>78</v>
      </c>
      <c r="R17" s="11">
        <v>93</v>
      </c>
      <c r="S17" s="4">
        <v>30.663999999999998</v>
      </c>
      <c r="T17" s="9" t="s">
        <v>471</v>
      </c>
      <c r="U17" s="4">
        <v>101.24</v>
      </c>
      <c r="W17" s="4" t="s">
        <v>480</v>
      </c>
      <c r="X17" s="10">
        <v>78</v>
      </c>
      <c r="Y17" s="10">
        <v>93</v>
      </c>
      <c r="Z17" s="10">
        <v>30.663999999999998</v>
      </c>
      <c r="AB17" s="196" t="s">
        <v>1540</v>
      </c>
      <c r="AC17" s="1">
        <v>68.239999999999995</v>
      </c>
      <c r="AH17" s="8">
        <v>3</v>
      </c>
      <c r="AI17" s="12">
        <v>0.9</v>
      </c>
      <c r="AJ17" s="8"/>
    </row>
    <row r="18" spans="1:40" x14ac:dyDescent="0.25">
      <c r="A18" s="9" t="s">
        <v>1887</v>
      </c>
      <c r="B18" s="4">
        <v>19.045714285714286</v>
      </c>
      <c r="C18" s="4">
        <v>20.58</v>
      </c>
      <c r="D18" s="4">
        <v>7</v>
      </c>
      <c r="F18" s="4" t="e" vm="31">
        <v>#VALUE!</v>
      </c>
      <c r="G18" s="4">
        <v>2</v>
      </c>
      <c r="H18" s="10">
        <v>31.810000000000002</v>
      </c>
      <c r="I18" s="10">
        <v>32.200000000000003</v>
      </c>
      <c r="J18" s="10">
        <f>AVERAGE(Table441015[[#This Row],[Average Our Cost]:[Max Our Cost]])</f>
        <v>32.005000000000003</v>
      </c>
      <c r="K18" s="10">
        <f>ROUNDUP(Table441015[[#This Row],[Heavy Weighted Factor]]*2.5,0)</f>
        <v>81</v>
      </c>
      <c r="L18" s="10">
        <f>ROUNDDOWN(Table441015[[#This Row],[Heavy Weighted Factor]]*3,0)</f>
        <v>96</v>
      </c>
      <c r="M18" s="4" t="e" vm="32">
        <v>#VALUE!</v>
      </c>
      <c r="N18" s="4" t="e" cm="1" vm="22">
        <f t="array" ref="N18">_FV(Table441015[[#This Row],[City]],"Admin Division 1 (State/province/other)",TRUE)</f>
        <v>#VALUE!</v>
      </c>
      <c r="P18" s="9" t="s">
        <v>453</v>
      </c>
      <c r="Q18" s="11">
        <v>59.75</v>
      </c>
      <c r="R18" s="11">
        <v>70.75</v>
      </c>
      <c r="S18" s="4">
        <v>21.041944444444443</v>
      </c>
      <c r="T18" s="9" t="s">
        <v>905</v>
      </c>
      <c r="U18" s="4">
        <v>115.24</v>
      </c>
      <c r="W18" s="4" t="s">
        <v>453</v>
      </c>
      <c r="X18" s="10">
        <v>59.75</v>
      </c>
      <c r="Y18" s="10">
        <v>70.75</v>
      </c>
      <c r="Z18" s="10">
        <v>21.041944444444443</v>
      </c>
      <c r="AB18" s="196" t="s">
        <v>3760</v>
      </c>
      <c r="AC18" s="1">
        <v>56.24</v>
      </c>
      <c r="AH18" s="8">
        <v>4</v>
      </c>
      <c r="AI18" s="12">
        <v>0.9</v>
      </c>
      <c r="AJ18" s="8"/>
      <c r="AK18" s="4" t="s">
        <v>4620</v>
      </c>
    </row>
    <row r="19" spans="1:40" x14ac:dyDescent="0.25">
      <c r="A19" s="9" t="s">
        <v>546</v>
      </c>
      <c r="B19" s="4">
        <v>24.506666666666664</v>
      </c>
      <c r="C19" s="4">
        <v>25.71</v>
      </c>
      <c r="D19" s="4">
        <v>6</v>
      </c>
      <c r="F19" s="4" t="e" vm="33">
        <v>#VALUE!</v>
      </c>
      <c r="G19" s="4">
        <v>1</v>
      </c>
      <c r="H19" s="10">
        <v>36.78</v>
      </c>
      <c r="I19" s="10">
        <v>36.78</v>
      </c>
      <c r="J19" s="10">
        <f>AVERAGE(Table441015[[#This Row],[Average Our Cost]:[Max Our Cost]])</f>
        <v>36.78</v>
      </c>
      <c r="K19" s="10">
        <f>ROUNDUP(Table441015[[#This Row],[Heavy Weighted Factor]]*2.5,0)</f>
        <v>92</v>
      </c>
      <c r="L19" s="10">
        <f>ROUNDDOWN(Table441015[[#This Row],[Heavy Weighted Factor]]*3,0)</f>
        <v>110</v>
      </c>
      <c r="M19" s="4" t="e" vm="34">
        <v>#VALUE!</v>
      </c>
      <c r="N19" s="4" t="e" cm="1" vm="22">
        <f t="array" ref="N19">_FV(Table441015[[#This Row],[City]],"Admin Division 1 (State/province/other)",TRUE)</f>
        <v>#VALUE!</v>
      </c>
      <c r="P19" s="9" t="s">
        <v>1143</v>
      </c>
      <c r="Q19" s="11">
        <v>72.5</v>
      </c>
      <c r="R19" s="11">
        <v>86</v>
      </c>
      <c r="S19" s="4">
        <v>28.170999999999999</v>
      </c>
      <c r="T19" s="9" t="s">
        <v>462</v>
      </c>
      <c r="U19" s="4">
        <v>93.24</v>
      </c>
      <c r="W19" s="4" t="s">
        <v>1143</v>
      </c>
      <c r="X19" s="10">
        <v>72.5</v>
      </c>
      <c r="Y19" s="10">
        <v>86</v>
      </c>
      <c r="Z19" s="10">
        <v>28.170999999999999</v>
      </c>
      <c r="AB19" s="196" t="s">
        <v>1743</v>
      </c>
      <c r="AC19" s="1">
        <v>136.24</v>
      </c>
      <c r="AH19" s="8">
        <v>5</v>
      </c>
      <c r="AI19" s="12">
        <v>0.8</v>
      </c>
      <c r="AJ19" s="8"/>
      <c r="AK19" s="4" t="s">
        <v>4616</v>
      </c>
      <c r="AL19" s="15" t="e">
        <f>ROUNDUP((AL15/AL4),0)</f>
        <v>#N/A</v>
      </c>
    </row>
    <row r="20" spans="1:40" x14ac:dyDescent="0.25">
      <c r="A20" s="9" t="s">
        <v>3975</v>
      </c>
      <c r="B20" s="4">
        <v>16.104999999999997</v>
      </c>
      <c r="C20" s="4">
        <v>16.13</v>
      </c>
      <c r="D20" s="4">
        <v>2</v>
      </c>
      <c r="F20" s="4" t="e" vm="35">
        <v>#VALUE!</v>
      </c>
      <c r="G20" s="4">
        <v>19</v>
      </c>
      <c r="H20" s="10">
        <v>32.912368421052641</v>
      </c>
      <c r="I20" s="10">
        <v>56.84</v>
      </c>
      <c r="J20" s="10">
        <f>AVERAGE(Table441015[[#This Row],[Average Our Cost]:[Max Our Cost]])</f>
        <v>44.876184210526318</v>
      </c>
      <c r="K20" s="10">
        <f>ROUNDUP(Table441015[[#This Row],[Heavy Weighted Factor]]*2.5,0)</f>
        <v>113</v>
      </c>
      <c r="L20" s="10">
        <f>ROUNDDOWN(Table441015[[#This Row],[Heavy Weighted Factor]]*3,0)</f>
        <v>134</v>
      </c>
      <c r="M20" s="4" t="e" vm="36">
        <v>#VALUE!</v>
      </c>
      <c r="N20" s="4" t="e" cm="1" vm="22">
        <f t="array" ref="N20">_FV(Table441015[[#This Row],[City]],"Admin Division 1 (State/province/other)",TRUE)</f>
        <v>#VALUE!</v>
      </c>
      <c r="P20" s="9" t="s">
        <v>728</v>
      </c>
      <c r="Q20" s="11">
        <v>56.125</v>
      </c>
      <c r="R20" s="11">
        <v>66.25</v>
      </c>
      <c r="S20" s="4">
        <v>21.775416666666668</v>
      </c>
      <c r="T20" s="9" t="s">
        <v>1143</v>
      </c>
      <c r="U20" s="4">
        <v>102.24</v>
      </c>
      <c r="W20" s="4" t="s">
        <v>728</v>
      </c>
      <c r="X20" s="10">
        <v>56.125</v>
      </c>
      <c r="Y20" s="10">
        <v>66.25</v>
      </c>
      <c r="Z20" s="10">
        <v>21.775416666666668</v>
      </c>
      <c r="AB20" s="196" t="s">
        <v>3949</v>
      </c>
      <c r="AC20" s="1">
        <v>54.24</v>
      </c>
      <c r="AH20" s="8" t="s">
        <v>4621</v>
      </c>
      <c r="AI20" s="8" t="s">
        <v>4605</v>
      </c>
      <c r="AJ20" s="8"/>
      <c r="AK20" s="4" t="s">
        <v>4618</v>
      </c>
      <c r="AL20" s="15" t="e">
        <f>ROUNDUP((AL16/AL4),0)</f>
        <v>#N/A</v>
      </c>
    </row>
    <row r="21" spans="1:40" x14ac:dyDescent="0.25">
      <c r="A21" s="9" t="s">
        <v>2587</v>
      </c>
      <c r="B21" s="4">
        <v>30.419999999999998</v>
      </c>
      <c r="C21" s="4">
        <v>45.55</v>
      </c>
      <c r="D21" s="4">
        <v>2</v>
      </c>
      <c r="F21" s="4" t="e" vm="37">
        <v>#VALUE!</v>
      </c>
      <c r="G21" s="4">
        <v>8</v>
      </c>
      <c r="H21" s="10">
        <v>26.677500000000002</v>
      </c>
      <c r="I21" s="10">
        <v>47.64</v>
      </c>
      <c r="J21" s="10">
        <f>AVERAGE(Table441015[[#This Row],[Average Our Cost]:[Max Our Cost]])</f>
        <v>37.158749999999998</v>
      </c>
      <c r="K21" s="10">
        <f>ROUNDUP(Table441015[[#This Row],[Heavy Weighted Factor]]*2.5,0)</f>
        <v>93</v>
      </c>
      <c r="L21" s="10">
        <f>ROUNDDOWN(Table441015[[#This Row],[Heavy Weighted Factor]]*3,0)</f>
        <v>111</v>
      </c>
      <c r="M21" s="4" t="e" vm="38">
        <v>#VALUE!</v>
      </c>
      <c r="N21" s="4" t="e" cm="1" vm="22">
        <f t="array" ref="N21">_FV(Table441015[[#This Row],[City]],"Admin Division 1 (State/province/other)",TRUE)</f>
        <v>#VALUE!</v>
      </c>
      <c r="P21" s="9" t="s">
        <v>180</v>
      </c>
      <c r="Q21" s="11">
        <v>32</v>
      </c>
      <c r="R21" s="11">
        <v>37.615384615384613</v>
      </c>
      <c r="S21" s="4">
        <v>12.649057387057386</v>
      </c>
      <c r="T21" s="9" t="s">
        <v>453</v>
      </c>
      <c r="U21" s="4">
        <v>99.24</v>
      </c>
      <c r="W21" s="4" t="s">
        <v>180</v>
      </c>
      <c r="X21" s="10">
        <v>32</v>
      </c>
      <c r="Y21" s="10">
        <v>37.615384615384613</v>
      </c>
      <c r="Z21" s="10">
        <v>12.649057387057386</v>
      </c>
      <c r="AB21" s="196" t="s">
        <v>3380</v>
      </c>
      <c r="AC21" s="1">
        <v>35.24</v>
      </c>
      <c r="AH21" s="8" t="s">
        <v>4622</v>
      </c>
      <c r="AI21" s="12">
        <v>1.2</v>
      </c>
      <c r="AJ21" s="8"/>
      <c r="AK21" s="4" t="s">
        <v>4623</v>
      </c>
      <c r="AL21" s="15" t="e">
        <f>(AI26-AL16)*AL4</f>
        <v>#N/A</v>
      </c>
    </row>
    <row r="22" spans="1:40" x14ac:dyDescent="0.25">
      <c r="A22" s="9" t="s">
        <v>1662</v>
      </c>
      <c r="B22" s="4">
        <v>30.094999999999999</v>
      </c>
      <c r="C22" s="4">
        <v>33.46</v>
      </c>
      <c r="D22" s="4">
        <v>2</v>
      </c>
      <c r="F22" s="4" t="e" vm="39">
        <v>#VALUE!</v>
      </c>
      <c r="G22" s="4">
        <v>9</v>
      </c>
      <c r="H22" s="10">
        <v>40.023333333333333</v>
      </c>
      <c r="I22" s="10">
        <v>56.2</v>
      </c>
      <c r="J22" s="10">
        <f>AVERAGE(Table441015[[#This Row],[Average Our Cost]:[Max Our Cost]])</f>
        <v>48.111666666666665</v>
      </c>
      <c r="K22" s="10">
        <f>ROUNDUP(Table441015[[#This Row],[Heavy Weighted Factor]]*2.5,0)</f>
        <v>121</v>
      </c>
      <c r="L22" s="10">
        <f>ROUNDDOWN(Table441015[[#This Row],[Heavy Weighted Factor]]*3,0)</f>
        <v>144</v>
      </c>
      <c r="M22" s="4" t="e" vm="40">
        <v>#VALUE!</v>
      </c>
      <c r="N22" s="4" t="e" cm="1" vm="22">
        <f t="array" ref="N22">_FV(Table441015[[#This Row],[City]],"Admin Division 1 (State/province/other)",TRUE)</f>
        <v>#VALUE!</v>
      </c>
      <c r="P22" s="9" t="s">
        <v>896</v>
      </c>
      <c r="Q22" s="11">
        <v>48</v>
      </c>
      <c r="R22" s="11">
        <v>56</v>
      </c>
      <c r="S22" s="4">
        <v>17.171590909090909</v>
      </c>
      <c r="T22" s="9" t="s">
        <v>480</v>
      </c>
      <c r="U22" s="4">
        <v>110.24</v>
      </c>
      <c r="W22" s="4" t="s">
        <v>896</v>
      </c>
      <c r="X22" s="10">
        <v>48</v>
      </c>
      <c r="Y22" s="10">
        <v>56</v>
      </c>
      <c r="Z22" s="10">
        <v>17.171590909090909</v>
      </c>
      <c r="AB22" s="196" t="s">
        <v>1115</v>
      </c>
      <c r="AC22" s="1">
        <v>65.239999999999995</v>
      </c>
      <c r="AH22" s="8" t="s">
        <v>4624</v>
      </c>
      <c r="AI22" s="12">
        <v>1</v>
      </c>
      <c r="AJ22" s="8"/>
    </row>
    <row r="23" spans="1:40" ht="15.75" thickBot="1" x14ac:dyDescent="0.3">
      <c r="A23" s="9" t="s">
        <v>2117</v>
      </c>
      <c r="B23" s="4">
        <v>33.715000000000003</v>
      </c>
      <c r="C23" s="4">
        <v>33.85</v>
      </c>
      <c r="D23" s="4">
        <v>2</v>
      </c>
      <c r="F23" s="4" t="e" vm="41">
        <v>#VALUE!</v>
      </c>
      <c r="G23" s="4">
        <v>10</v>
      </c>
      <c r="H23" s="10">
        <v>38.140750000000004</v>
      </c>
      <c r="I23" s="10">
        <v>56.15</v>
      </c>
      <c r="J23" s="10">
        <f>AVERAGE(Table441015[[#This Row],[Average Our Cost]:[Max Our Cost]])</f>
        <v>47.145375000000001</v>
      </c>
      <c r="K23" s="10">
        <f>ROUNDUP(Table441015[[#This Row],[Heavy Weighted Factor]]*2.5,0)</f>
        <v>118</v>
      </c>
      <c r="L23" s="10">
        <f>ROUNDDOWN(Table441015[[#This Row],[Heavy Weighted Factor]]*3,0)</f>
        <v>141</v>
      </c>
      <c r="M23" s="4" t="e" vm="40">
        <v>#VALUE!</v>
      </c>
      <c r="N23" s="4" t="e" cm="1" vm="22">
        <f t="array" ref="N23">_FV(Table441015[[#This Row],[City]],"Admin Division 1 (State/province/other)",TRUE)</f>
        <v>#VALUE!</v>
      </c>
      <c r="P23" s="9" t="s">
        <v>554</v>
      </c>
      <c r="Q23" s="11">
        <v>71.666666666666671</v>
      </c>
      <c r="R23" s="11">
        <v>85.333333333333329</v>
      </c>
      <c r="S23" s="4">
        <v>28.084444444444443</v>
      </c>
      <c r="T23" s="9" t="s">
        <v>728</v>
      </c>
      <c r="U23" s="4">
        <v>106.24</v>
      </c>
      <c r="W23" s="4" t="s">
        <v>554</v>
      </c>
      <c r="X23" s="10">
        <v>71.666666666666671</v>
      </c>
      <c r="Y23" s="10">
        <v>85.333333333333329</v>
      </c>
      <c r="Z23" s="10">
        <v>28.084444444444443</v>
      </c>
      <c r="AB23" s="196" t="s">
        <v>1498</v>
      </c>
      <c r="AC23" s="1">
        <v>77.239999999999995</v>
      </c>
    </row>
    <row r="24" spans="1:40" x14ac:dyDescent="0.25">
      <c r="A24" s="9" t="s">
        <v>1100</v>
      </c>
      <c r="B24" s="4">
        <v>21.069999999999997</v>
      </c>
      <c r="C24" s="4">
        <v>28.22</v>
      </c>
      <c r="D24" s="4">
        <v>9</v>
      </c>
      <c r="F24" s="4" t="e" vm="42">
        <v>#VALUE!</v>
      </c>
      <c r="G24" s="4">
        <v>3</v>
      </c>
      <c r="H24" s="10">
        <v>20.836666666666666</v>
      </c>
      <c r="I24" s="10">
        <v>26.6</v>
      </c>
      <c r="J24" s="10">
        <f>AVERAGE(Table441015[[#This Row],[Average Our Cost]:[Max Our Cost]])</f>
        <v>23.718333333333334</v>
      </c>
      <c r="K24" s="10">
        <f>ROUNDUP(Table441015[[#This Row],[Heavy Weighted Factor]]*2.5,0)</f>
        <v>60</v>
      </c>
      <c r="L24" s="10">
        <f>ROUNDDOWN(Table441015[[#This Row],[Heavy Weighted Factor]]*3,0)</f>
        <v>71</v>
      </c>
      <c r="M24" s="4" t="e" vm="43">
        <v>#VALUE!</v>
      </c>
      <c r="N24" s="4" t="e" cm="1" vm="22">
        <f t="array" ref="N24">_FV(Table441015[[#This Row],[City]],"Admin Division 1 (State/province/other)",TRUE)</f>
        <v>#VALUE!</v>
      </c>
      <c r="P24" s="9" t="s">
        <v>240</v>
      </c>
      <c r="Q24" s="11">
        <v>65.5</v>
      </c>
      <c r="R24" s="11">
        <v>77.5</v>
      </c>
      <c r="S24" s="4">
        <v>24.423865079365079</v>
      </c>
      <c r="T24" s="9" t="s">
        <v>180</v>
      </c>
      <c r="U24" s="4">
        <v>53.24</v>
      </c>
      <c r="W24" s="4" t="s">
        <v>240</v>
      </c>
      <c r="X24" s="10">
        <v>65.5</v>
      </c>
      <c r="Y24" s="10">
        <v>77.5</v>
      </c>
      <c r="Z24" s="10">
        <v>24.423865079365079</v>
      </c>
      <c r="AB24" s="196" t="s">
        <v>2143</v>
      </c>
      <c r="AC24" s="1">
        <v>119.24</v>
      </c>
      <c r="AH24" s="271" t="s">
        <v>4625</v>
      </c>
      <c r="AI24" s="272"/>
      <c r="AJ24" s="273"/>
      <c r="AL24" s="271" t="s">
        <v>4626</v>
      </c>
      <c r="AM24" s="272"/>
      <c r="AN24" s="273"/>
    </row>
    <row r="25" spans="1:40" x14ac:dyDescent="0.25">
      <c r="A25" s="9" t="s">
        <v>2214</v>
      </c>
      <c r="B25" s="4">
        <v>26.560000000000002</v>
      </c>
      <c r="C25" s="4">
        <v>26.64</v>
      </c>
      <c r="D25" s="4">
        <v>3</v>
      </c>
      <c r="F25" s="4" t="e" vm="44">
        <v>#VALUE!</v>
      </c>
      <c r="G25" s="4">
        <v>1</v>
      </c>
      <c r="H25" s="10">
        <v>28.59</v>
      </c>
      <c r="I25" s="10">
        <v>28.59</v>
      </c>
      <c r="J25" s="10">
        <f>AVERAGE(Table441015[[#This Row],[Average Our Cost]:[Max Our Cost]])</f>
        <v>28.59</v>
      </c>
      <c r="K25" s="10">
        <f>ROUNDUP(Table441015[[#This Row],[Heavy Weighted Factor]]*2.5,0)</f>
        <v>72</v>
      </c>
      <c r="L25" s="10">
        <f>ROUNDDOWN(Table441015[[#This Row],[Heavy Weighted Factor]]*3,0)</f>
        <v>85</v>
      </c>
      <c r="M25" s="4" t="e" vm="45">
        <v>#VALUE!</v>
      </c>
      <c r="N25" s="4" t="e" cm="1" vm="22">
        <f t="array" ref="N25">_FV(Table441015[[#This Row],[City]],"Admin Division 1 (State/province/other)",TRUE)</f>
        <v>#VALUE!</v>
      </c>
      <c r="P25" s="9" t="s">
        <v>529</v>
      </c>
      <c r="Q25" s="11">
        <v>37</v>
      </c>
      <c r="R25" s="11">
        <v>43.333333333333336</v>
      </c>
      <c r="S25" s="4">
        <v>14.482000000000001</v>
      </c>
      <c r="T25" s="9" t="s">
        <v>554</v>
      </c>
      <c r="U25" s="4">
        <v>83.24</v>
      </c>
      <c r="W25" s="4" t="s">
        <v>529</v>
      </c>
      <c r="X25" s="10">
        <v>37</v>
      </c>
      <c r="Y25" s="10">
        <v>43.333333333333336</v>
      </c>
      <c r="Z25" s="10">
        <v>14.482000000000001</v>
      </c>
      <c r="AB25" s="196" t="s">
        <v>1750</v>
      </c>
      <c r="AC25" s="1">
        <v>108.24</v>
      </c>
      <c r="AH25" s="16"/>
      <c r="AI25" s="17"/>
      <c r="AJ25" s="18"/>
      <c r="AL25" s="16"/>
      <c r="AM25" s="17"/>
      <c r="AN25" s="18"/>
    </row>
    <row r="26" spans="1:40" x14ac:dyDescent="0.25">
      <c r="A26" s="9" t="s">
        <v>1128</v>
      </c>
      <c r="B26" s="4">
        <v>33.815714285714286</v>
      </c>
      <c r="C26" s="4">
        <v>53.25</v>
      </c>
      <c r="D26" s="4">
        <v>7</v>
      </c>
      <c r="F26" s="4" t="e" vm="46">
        <v>#VALUE!</v>
      </c>
      <c r="G26" s="4">
        <v>9</v>
      </c>
      <c r="H26" s="10">
        <v>21.817777777777778</v>
      </c>
      <c r="I26" s="10">
        <v>32.979999999999997</v>
      </c>
      <c r="J26" s="10">
        <f>AVERAGE(Table441015[[#This Row],[Average Our Cost]:[Max Our Cost]])</f>
        <v>27.398888888888887</v>
      </c>
      <c r="K26" s="10">
        <f>ROUNDUP(Table441015[[#This Row],[Heavy Weighted Factor]]*2.5,0)</f>
        <v>69</v>
      </c>
      <c r="L26" s="10">
        <f>ROUNDDOWN(Table441015[[#This Row],[Heavy Weighted Factor]]*3,0)</f>
        <v>82</v>
      </c>
      <c r="M26" s="4" t="e" vm="47">
        <v>#VALUE!</v>
      </c>
      <c r="N26" s="4" t="e" cm="1" vm="22">
        <f t="array" ref="N26">_FV(Table441015[[#This Row],[City]],"Admin Division 1 (State/province/other)",TRUE)</f>
        <v>#VALUE!</v>
      </c>
      <c r="P26" s="9" t="s">
        <v>258</v>
      </c>
      <c r="Q26" s="11">
        <v>67</v>
      </c>
      <c r="R26" s="11">
        <v>79.5</v>
      </c>
      <c r="S26" s="4">
        <v>23.824333333333332</v>
      </c>
      <c r="T26" s="9" t="s">
        <v>896</v>
      </c>
      <c r="U26" s="4">
        <v>86.24</v>
      </c>
      <c r="W26" s="4" t="s">
        <v>258</v>
      </c>
      <c r="X26" s="10">
        <v>67</v>
      </c>
      <c r="Y26" s="10">
        <v>79.5</v>
      </c>
      <c r="Z26" s="10">
        <v>23.824333333333332</v>
      </c>
      <c r="AB26" s="196" t="s">
        <v>3635</v>
      </c>
      <c r="AC26" s="1">
        <v>93.24</v>
      </c>
      <c r="AH26" s="16" t="s">
        <v>4627</v>
      </c>
      <c r="AI26" s="19" t="e">
        <f>AVERAGE(AL10:AL11)*1.5</f>
        <v>#N/A</v>
      </c>
      <c r="AJ26" s="18"/>
      <c r="AL26" s="16" t="s">
        <v>4627</v>
      </c>
      <c r="AM26" s="19">
        <f>VLOOKUP('[1]Customer Facing - Kits'!D2,Table51116[#All],4,FALSE)</f>
        <v>25.102103174603172</v>
      </c>
      <c r="AN26" s="18"/>
    </row>
    <row r="27" spans="1:40" x14ac:dyDescent="0.25">
      <c r="A27" s="9" t="s">
        <v>1825</v>
      </c>
      <c r="B27" s="4">
        <v>20.82</v>
      </c>
      <c r="C27" s="4">
        <v>20.89</v>
      </c>
      <c r="D27" s="4">
        <v>2</v>
      </c>
      <c r="F27" s="4" t="e" vm="48">
        <v>#VALUE!</v>
      </c>
      <c r="G27" s="4">
        <v>4</v>
      </c>
      <c r="H27" s="10">
        <v>32.126249999999999</v>
      </c>
      <c r="I27" s="10">
        <v>52.69</v>
      </c>
      <c r="J27" s="10">
        <f>AVERAGE(Table441015[[#This Row],[Average Our Cost]:[Max Our Cost]])</f>
        <v>42.408124999999998</v>
      </c>
      <c r="K27" s="10">
        <f>ROUNDUP(Table441015[[#This Row],[Heavy Weighted Factor]]*2.5,0)</f>
        <v>107</v>
      </c>
      <c r="L27" s="10">
        <f>ROUNDDOWN(Table441015[[#This Row],[Heavy Weighted Factor]]*3,0)</f>
        <v>127</v>
      </c>
      <c r="M27" s="4" t="e" vm="49">
        <v>#VALUE!</v>
      </c>
      <c r="N27" s="4" t="e" cm="1" vm="22">
        <f t="array" ref="N27">_FV(Table441015[[#This Row],[City]],"Admin Division 1 (State/province/other)",TRUE)</f>
        <v>#VALUE!</v>
      </c>
      <c r="P27" s="9" t="s">
        <v>1670</v>
      </c>
      <c r="Q27" s="11">
        <v>41</v>
      </c>
      <c r="R27" s="11">
        <v>48</v>
      </c>
      <c r="S27" s="4">
        <v>16.083999999999996</v>
      </c>
      <c r="T27" s="9" t="s">
        <v>240</v>
      </c>
      <c r="U27" s="4">
        <v>114.24</v>
      </c>
      <c r="W27" s="4" t="s">
        <v>1670</v>
      </c>
      <c r="X27" s="10">
        <v>41</v>
      </c>
      <c r="Y27" s="10">
        <v>48</v>
      </c>
      <c r="Z27" s="10">
        <v>16.083999999999996</v>
      </c>
      <c r="AB27" s="196" t="s">
        <v>4342</v>
      </c>
      <c r="AC27" s="1">
        <v>68.239999999999995</v>
      </c>
      <c r="AH27" s="16" t="s">
        <v>4628</v>
      </c>
      <c r="AI27" s="19">
        <v>25</v>
      </c>
      <c r="AJ27" s="18"/>
      <c r="AL27" s="16" t="s">
        <v>4628</v>
      </c>
      <c r="AM27" s="19">
        <v>8</v>
      </c>
      <c r="AN27" s="18"/>
    </row>
    <row r="28" spans="1:40" x14ac:dyDescent="0.25">
      <c r="A28" s="9" t="s">
        <v>2955</v>
      </c>
      <c r="B28" s="4">
        <v>31.642000000000003</v>
      </c>
      <c r="C28" s="4">
        <v>35.85</v>
      </c>
      <c r="D28" s="4">
        <v>5</v>
      </c>
      <c r="F28" s="4" t="e" vm="50">
        <v>#VALUE!</v>
      </c>
      <c r="G28" s="4">
        <v>6</v>
      </c>
      <c r="H28" s="10">
        <v>23.01</v>
      </c>
      <c r="I28" s="10">
        <v>26.38</v>
      </c>
      <c r="J28" s="10">
        <f>AVERAGE(Table441015[[#This Row],[Average Our Cost]:[Max Our Cost]])</f>
        <v>24.695</v>
      </c>
      <c r="K28" s="10">
        <f>ROUNDUP(Table441015[[#This Row],[Heavy Weighted Factor]]*2.5,0)</f>
        <v>62</v>
      </c>
      <c r="L28" s="10">
        <f>ROUNDDOWN(Table441015[[#This Row],[Heavy Weighted Factor]]*3,0)</f>
        <v>74</v>
      </c>
      <c r="M28" s="4" t="e" vm="51">
        <v>#VALUE!</v>
      </c>
      <c r="N28" s="4" t="e" cm="1" vm="22">
        <f t="array" ref="N28">_FV(Table441015[[#This Row],[City]],"Admin Division 1 (State/province/other)",TRUE)</f>
        <v>#VALUE!</v>
      </c>
      <c r="P28" s="9" t="s">
        <v>545</v>
      </c>
      <c r="Q28" s="11">
        <v>76</v>
      </c>
      <c r="R28" s="11">
        <v>90</v>
      </c>
      <c r="S28" s="4">
        <v>23.930857142857143</v>
      </c>
      <c r="T28" s="9" t="s">
        <v>444</v>
      </c>
      <c r="U28" s="4">
        <v>100.24</v>
      </c>
      <c r="W28" s="4" t="s">
        <v>545</v>
      </c>
      <c r="X28" s="10">
        <v>76</v>
      </c>
      <c r="Y28" s="10">
        <v>90</v>
      </c>
      <c r="Z28" s="10">
        <v>23.930857142857143</v>
      </c>
      <c r="AB28" s="196" t="s">
        <v>3581</v>
      </c>
      <c r="AC28" s="1">
        <v>85.24</v>
      </c>
      <c r="AH28" s="16" t="s">
        <v>4629</v>
      </c>
      <c r="AI28" s="19">
        <v>50</v>
      </c>
      <c r="AJ28" s="18"/>
      <c r="AL28" s="16" t="s">
        <v>4629</v>
      </c>
      <c r="AM28" s="19">
        <v>25</v>
      </c>
      <c r="AN28" s="18"/>
    </row>
    <row r="29" spans="1:40" x14ac:dyDescent="0.25">
      <c r="A29" s="9" t="s">
        <v>2207</v>
      </c>
      <c r="B29" s="4">
        <v>43.532499999999999</v>
      </c>
      <c r="C29" s="4">
        <v>56.73</v>
      </c>
      <c r="D29" s="4">
        <v>2</v>
      </c>
      <c r="F29" s="4" t="e" vm="52">
        <v>#VALUE!</v>
      </c>
      <c r="G29" s="4">
        <v>1</v>
      </c>
      <c r="H29" s="10">
        <v>22.38</v>
      </c>
      <c r="I29" s="10">
        <v>22.38</v>
      </c>
      <c r="J29" s="10">
        <f>AVERAGE(Table441015[[#This Row],[Average Our Cost]:[Max Our Cost]])</f>
        <v>22.38</v>
      </c>
      <c r="K29" s="10">
        <f>ROUNDUP(Table441015[[#This Row],[Heavy Weighted Factor]]*2.5,0)</f>
        <v>56</v>
      </c>
      <c r="L29" s="10">
        <f>ROUNDDOWN(Table441015[[#This Row],[Heavy Weighted Factor]]*3,0)</f>
        <v>67</v>
      </c>
      <c r="M29" s="4" t="e" vm="53">
        <v>#VALUE!</v>
      </c>
      <c r="N29" s="4" t="e" cm="1" vm="22">
        <f t="array" ref="N29">_FV(Table441015[[#This Row],[City]],"Admin Division 1 (State/province/other)",TRUE)</f>
        <v>#VALUE!</v>
      </c>
      <c r="P29" s="9" t="s">
        <v>1455</v>
      </c>
      <c r="Q29" s="11">
        <v>63.75</v>
      </c>
      <c r="R29" s="11">
        <v>75.5</v>
      </c>
      <c r="S29" s="4">
        <v>23.013638888888888</v>
      </c>
      <c r="T29" s="9" t="s">
        <v>1092</v>
      </c>
      <c r="U29" s="4">
        <v>66.239999999999995</v>
      </c>
      <c r="W29" s="4" t="s">
        <v>1455</v>
      </c>
      <c r="X29" s="10">
        <v>63.75</v>
      </c>
      <c r="Y29" s="10">
        <v>75.5</v>
      </c>
      <c r="Z29" s="10">
        <v>23.013638888888888</v>
      </c>
      <c r="AB29" s="196" t="s">
        <v>1966</v>
      </c>
      <c r="AC29" s="1">
        <v>143.24</v>
      </c>
      <c r="AH29" s="16"/>
      <c r="AI29" s="19"/>
      <c r="AJ29" s="18"/>
      <c r="AL29" s="16"/>
      <c r="AM29" s="19"/>
      <c r="AN29" s="18"/>
    </row>
    <row r="30" spans="1:40" x14ac:dyDescent="0.25">
      <c r="A30" s="9" t="s">
        <v>665</v>
      </c>
      <c r="B30" s="4">
        <v>28.198</v>
      </c>
      <c r="C30" s="4">
        <v>31.12</v>
      </c>
      <c r="D30" s="4">
        <v>10</v>
      </c>
      <c r="F30" s="4" t="e" vm="54">
        <v>#VALUE!</v>
      </c>
      <c r="G30" s="4">
        <v>2</v>
      </c>
      <c r="H30" s="10">
        <v>22.774999999999999</v>
      </c>
      <c r="I30" s="10">
        <v>23.76</v>
      </c>
      <c r="J30" s="10">
        <f>AVERAGE(Table441015[[#This Row],[Average Our Cost]:[Max Our Cost]])</f>
        <v>23.267499999999998</v>
      </c>
      <c r="K30" s="10">
        <f>ROUNDUP(Table441015[[#This Row],[Heavy Weighted Factor]]*2.5,0)</f>
        <v>59</v>
      </c>
      <c r="L30" s="10">
        <f>ROUNDDOWN(Table441015[[#This Row],[Heavy Weighted Factor]]*3,0)</f>
        <v>69</v>
      </c>
      <c r="M30" s="4" t="e" vm="55">
        <v>#VALUE!</v>
      </c>
      <c r="N30" s="4" t="e" cm="1" vm="22">
        <f t="array" ref="N30">_FV(Table441015[[#This Row],[City]],"Admin Division 1 (State/province/other)",TRUE)</f>
        <v>#VALUE!</v>
      </c>
      <c r="P30" s="9" t="s">
        <v>619</v>
      </c>
      <c r="Q30" s="11">
        <v>74.769230769230774</v>
      </c>
      <c r="R30" s="11">
        <v>88.538461538461533</v>
      </c>
      <c r="S30" s="4">
        <v>27.029529304029307</v>
      </c>
      <c r="T30" s="9" t="s">
        <v>529</v>
      </c>
      <c r="U30" s="4">
        <v>69.239999999999995</v>
      </c>
      <c r="W30" s="4" t="s">
        <v>619</v>
      </c>
      <c r="X30" s="10">
        <v>74.769230769230774</v>
      </c>
      <c r="Y30" s="10">
        <v>88.538461538461533</v>
      </c>
      <c r="Z30" s="10">
        <v>27.029529304029307</v>
      </c>
      <c r="AB30" s="196" t="s">
        <v>2703</v>
      </c>
      <c r="AC30" s="1">
        <v>35.24</v>
      </c>
      <c r="AH30" s="16" t="s">
        <v>4630</v>
      </c>
      <c r="AI30" s="17" t="s">
        <v>4631</v>
      </c>
      <c r="AJ30" s="18" t="s">
        <v>4632</v>
      </c>
      <c r="AL30" s="16" t="s">
        <v>4630</v>
      </c>
      <c r="AM30" s="17" t="s">
        <v>4631</v>
      </c>
      <c r="AN30" s="18" t="s">
        <v>4632</v>
      </c>
    </row>
    <row r="31" spans="1:40" x14ac:dyDescent="0.25">
      <c r="A31" s="9" t="s">
        <v>1044</v>
      </c>
      <c r="B31" s="4">
        <v>20.725000000000001</v>
      </c>
      <c r="C31" s="4">
        <v>21.03</v>
      </c>
      <c r="D31" s="4">
        <v>2</v>
      </c>
      <c r="F31" s="4" t="e" vm="56">
        <v>#VALUE!</v>
      </c>
      <c r="G31" s="4">
        <v>6</v>
      </c>
      <c r="H31" s="10">
        <v>16.293333333333333</v>
      </c>
      <c r="I31" s="10">
        <v>20.92</v>
      </c>
      <c r="J31" s="10">
        <f>AVERAGE(Table441015[[#This Row],[Average Our Cost]:[Max Our Cost]])</f>
        <v>18.606666666666669</v>
      </c>
      <c r="K31" s="10">
        <f>ROUNDUP(Table441015[[#This Row],[Heavy Weighted Factor]]*2.5,0)</f>
        <v>47</v>
      </c>
      <c r="L31" s="10">
        <f>ROUNDDOWN(Table441015[[#This Row],[Heavy Weighted Factor]]*3,0)</f>
        <v>55</v>
      </c>
      <c r="M31" s="4" t="e" vm="57">
        <v>#VALUE!</v>
      </c>
      <c r="N31" s="4" t="e" cm="1" vm="58">
        <f t="array" ref="N31">_FV(Table441015[[#This Row],[City]],"Admin Division 1 (State/province/other)",TRUE)</f>
        <v>#VALUE!</v>
      </c>
      <c r="P31" s="9" t="s">
        <v>444</v>
      </c>
      <c r="Q31" s="11">
        <v>57</v>
      </c>
      <c r="R31" s="11">
        <v>67.25</v>
      </c>
      <c r="S31" s="4">
        <v>21.290416666666665</v>
      </c>
      <c r="T31" s="9" t="s">
        <v>1670</v>
      </c>
      <c r="U31" s="4">
        <v>95.24</v>
      </c>
      <c r="W31" s="4" t="s">
        <v>444</v>
      </c>
      <c r="X31" s="10">
        <v>57</v>
      </c>
      <c r="Y31" s="10">
        <v>67.25</v>
      </c>
      <c r="Z31" s="10">
        <v>21.290416666666665</v>
      </c>
      <c r="AB31" s="196" t="s">
        <v>2641</v>
      </c>
      <c r="AC31" s="1">
        <v>30.24</v>
      </c>
      <c r="AH31" s="16">
        <f>AL4</f>
        <v>1</v>
      </c>
      <c r="AI31" s="17">
        <f>AL4</f>
        <v>1</v>
      </c>
      <c r="AJ31" s="18">
        <f>AH31/AI31</f>
        <v>1</v>
      </c>
      <c r="AL31" s="16">
        <f>AL4</f>
        <v>1</v>
      </c>
      <c r="AM31" s="17">
        <f>AL4</f>
        <v>1</v>
      </c>
      <c r="AN31" s="18">
        <v>1</v>
      </c>
    </row>
    <row r="32" spans="1:40" x14ac:dyDescent="0.25">
      <c r="A32" s="9" t="s">
        <v>620</v>
      </c>
      <c r="B32" s="4">
        <v>30.356666666666666</v>
      </c>
      <c r="C32" s="4">
        <v>30.54</v>
      </c>
      <c r="D32" s="4">
        <v>3</v>
      </c>
      <c r="F32" s="4" t="e" vm="59">
        <v>#VALUE!</v>
      </c>
      <c r="G32" s="4">
        <v>3</v>
      </c>
      <c r="H32" s="10">
        <v>24.406666666666666</v>
      </c>
      <c r="I32" s="10">
        <v>26.91</v>
      </c>
      <c r="J32" s="10">
        <f>AVERAGE(Table441015[[#This Row],[Average Our Cost]:[Max Our Cost]])</f>
        <v>25.658333333333331</v>
      </c>
      <c r="K32" s="10">
        <f>ROUNDUP(Table441015[[#This Row],[Heavy Weighted Factor]]*2.5,0)</f>
        <v>65</v>
      </c>
      <c r="L32" s="10">
        <f>ROUNDDOWN(Table441015[[#This Row],[Heavy Weighted Factor]]*3,0)</f>
        <v>76</v>
      </c>
      <c r="M32" s="4" t="e" vm="60">
        <v>#VALUE!</v>
      </c>
      <c r="N32" s="4" t="e" cm="1" vm="58">
        <f t="array" ref="N32">_FV(Table441015[[#This Row],[City]],"Admin Division 1 (State/province/other)",TRUE)</f>
        <v>#VALUE!</v>
      </c>
      <c r="P32" s="9" t="s">
        <v>1092</v>
      </c>
      <c r="Q32" s="11">
        <v>69.5</v>
      </c>
      <c r="R32" s="11">
        <v>82</v>
      </c>
      <c r="S32" s="4">
        <v>19.833500000000001</v>
      </c>
      <c r="T32" s="9" t="s">
        <v>545</v>
      </c>
      <c r="U32" s="4">
        <v>92.24</v>
      </c>
      <c r="W32" s="4" t="s">
        <v>1092</v>
      </c>
      <c r="X32" s="10">
        <v>69.5</v>
      </c>
      <c r="Y32" s="10">
        <v>82</v>
      </c>
      <c r="Z32" s="10">
        <v>19.833500000000001</v>
      </c>
      <c r="AB32" s="196" t="s">
        <v>1973</v>
      </c>
      <c r="AC32" s="1">
        <v>82.24</v>
      </c>
      <c r="AH32" s="16"/>
      <c r="AI32" s="17"/>
      <c r="AJ32" s="18"/>
      <c r="AL32" s="16"/>
      <c r="AM32" s="17"/>
      <c r="AN32" s="18"/>
    </row>
    <row r="33" spans="1:40" x14ac:dyDescent="0.25">
      <c r="A33" s="9" t="s">
        <v>1694</v>
      </c>
      <c r="B33" s="4">
        <v>21.004000000000001</v>
      </c>
      <c r="C33" s="4">
        <v>21.12</v>
      </c>
      <c r="D33" s="4">
        <v>5</v>
      </c>
      <c r="F33" s="4" t="e" vm="61">
        <v>#VALUE!</v>
      </c>
      <c r="G33" s="4">
        <v>2</v>
      </c>
      <c r="H33" s="10">
        <v>17.98</v>
      </c>
      <c r="I33" s="10">
        <v>20.52</v>
      </c>
      <c r="J33" s="10">
        <f>AVERAGE(Table441015[[#This Row],[Average Our Cost]:[Max Our Cost]])</f>
        <v>19.25</v>
      </c>
      <c r="K33" s="10">
        <f>ROUNDUP(Table441015[[#This Row],[Heavy Weighted Factor]]*2.5,0)</f>
        <v>49</v>
      </c>
      <c r="L33" s="10">
        <f>ROUNDDOWN(Table441015[[#This Row],[Heavy Weighted Factor]]*3,0)</f>
        <v>57</v>
      </c>
      <c r="M33" s="4" t="e" vm="62">
        <v>#VALUE!</v>
      </c>
      <c r="N33" s="4" t="e" cm="1" vm="58">
        <f t="array" ref="N33">_FV(Table441015[[#This Row],[City]],"Admin Division 1 (State/province/other)",TRUE)</f>
        <v>#VALUE!</v>
      </c>
      <c r="P33" s="9" t="s">
        <v>641</v>
      </c>
      <c r="Q33" s="11">
        <v>57.222222222222221</v>
      </c>
      <c r="R33" s="11">
        <v>67.666666666666671</v>
      </c>
      <c r="S33" s="4">
        <v>20.749316578483242</v>
      </c>
      <c r="T33" s="9" t="s">
        <v>1455</v>
      </c>
      <c r="U33" s="4">
        <v>109.24</v>
      </c>
      <c r="W33" s="4" t="s">
        <v>641</v>
      </c>
      <c r="X33" s="10">
        <v>57.222222222222221</v>
      </c>
      <c r="Y33" s="10">
        <v>67.666666666666671</v>
      </c>
      <c r="Z33" s="10">
        <v>20.749316578483242</v>
      </c>
      <c r="AB33" s="196" t="s">
        <v>3192</v>
      </c>
      <c r="AC33" s="1">
        <v>69.239999999999995</v>
      </c>
      <c r="AH33" s="20" t="e">
        <f>AH31*AI26</f>
        <v>#N/A</v>
      </c>
      <c r="AI33" s="21">
        <f>AI31*AI27</f>
        <v>25</v>
      </c>
      <c r="AJ33" s="22">
        <f>AJ31*AI28</f>
        <v>50</v>
      </c>
      <c r="AL33" s="20">
        <f>AL31*AM26</f>
        <v>25.102103174603172</v>
      </c>
      <c r="AM33" s="21">
        <f>AM31*AM27</f>
        <v>8</v>
      </c>
      <c r="AN33" s="22">
        <f>AN31*AM28</f>
        <v>25</v>
      </c>
    </row>
    <row r="34" spans="1:40" x14ac:dyDescent="0.25">
      <c r="A34" s="9" t="s">
        <v>4306</v>
      </c>
      <c r="B34" s="4">
        <v>28.0425</v>
      </c>
      <c r="C34" s="4">
        <v>28.0425</v>
      </c>
      <c r="D34" s="4">
        <v>1</v>
      </c>
      <c r="F34" s="4" t="e" vm="63">
        <v>#VALUE!</v>
      </c>
      <c r="G34" s="4">
        <v>6</v>
      </c>
      <c r="H34" s="10">
        <v>23.613333333333333</v>
      </c>
      <c r="I34" s="10">
        <v>31.47</v>
      </c>
      <c r="J34" s="10">
        <f>AVERAGE(Table441015[[#This Row],[Average Our Cost]:[Max Our Cost]])</f>
        <v>27.541666666666664</v>
      </c>
      <c r="K34" s="10">
        <f>ROUNDUP(Table441015[[#This Row],[Heavy Weighted Factor]]*2.5,0)</f>
        <v>69</v>
      </c>
      <c r="L34" s="10">
        <f>ROUNDDOWN(Table441015[[#This Row],[Heavy Weighted Factor]]*3,0)</f>
        <v>82</v>
      </c>
      <c r="M34" s="4" t="e" vm="64">
        <v>#VALUE!</v>
      </c>
      <c r="N34" s="4" t="e" cm="1" vm="58">
        <f t="array" ref="N34">_FV(Table441015[[#This Row],[City]],"Admin Division 1 (State/province/other)",TRUE)</f>
        <v>#VALUE!</v>
      </c>
      <c r="P34" s="9" t="s">
        <v>206</v>
      </c>
      <c r="Q34" s="11">
        <v>60.666666666666664</v>
      </c>
      <c r="R34" s="11">
        <v>71.333333333333329</v>
      </c>
      <c r="S34" s="4">
        <v>23.417777777777776</v>
      </c>
      <c r="T34" s="9" t="s">
        <v>258</v>
      </c>
      <c r="U34" s="4">
        <v>109.24</v>
      </c>
      <c r="W34" s="4" t="s">
        <v>206</v>
      </c>
      <c r="X34" s="10">
        <v>60.666666666666664</v>
      </c>
      <c r="Y34" s="10">
        <v>71.333333333333329</v>
      </c>
      <c r="Z34" s="10">
        <v>23.417777777777776</v>
      </c>
      <c r="AB34" s="196" t="s">
        <v>3159</v>
      </c>
      <c r="AC34" s="1">
        <v>85.24</v>
      </c>
      <c r="AH34" s="16"/>
      <c r="AI34" s="17"/>
      <c r="AJ34" s="18"/>
      <c r="AL34" s="16"/>
      <c r="AM34" s="17"/>
      <c r="AN34" s="18"/>
    </row>
    <row r="35" spans="1:40" x14ac:dyDescent="0.25">
      <c r="A35" s="9" t="s">
        <v>1917</v>
      </c>
      <c r="B35" s="4">
        <v>23.599999999999998</v>
      </c>
      <c r="C35" s="4">
        <v>26.65</v>
      </c>
      <c r="D35" s="4">
        <v>6</v>
      </c>
      <c r="F35" s="4" t="e" vm="65">
        <v>#VALUE!</v>
      </c>
      <c r="G35" s="4">
        <v>2</v>
      </c>
      <c r="H35" s="10">
        <v>13.995000000000001</v>
      </c>
      <c r="I35" s="10">
        <v>14.05</v>
      </c>
      <c r="J35" s="10">
        <f>AVERAGE(Table441015[[#This Row],[Average Our Cost]:[Max Our Cost]])</f>
        <v>14.022500000000001</v>
      </c>
      <c r="K35" s="10">
        <f>ROUNDUP(Table441015[[#This Row],[Heavy Weighted Factor]]*2.5,0)</f>
        <v>36</v>
      </c>
      <c r="L35" s="10">
        <f>ROUNDDOWN(Table441015[[#This Row],[Heavy Weighted Factor]]*3,0)</f>
        <v>42</v>
      </c>
      <c r="M35" s="4" t="e" vm="66">
        <v>#VALUE!</v>
      </c>
      <c r="N35" s="4" t="e" cm="1" vm="58">
        <f t="array" ref="N35">_FV(Table441015[[#This Row],[City]],"Admin Division 1 (State/province/other)",TRUE)</f>
        <v>#VALUE!</v>
      </c>
      <c r="P35" s="9" t="s">
        <v>231</v>
      </c>
      <c r="Q35" s="11">
        <v>92.375</v>
      </c>
      <c r="R35" s="11">
        <v>109.75</v>
      </c>
      <c r="S35" s="4">
        <v>32.053395833333333</v>
      </c>
      <c r="T35" s="9" t="s">
        <v>619</v>
      </c>
      <c r="U35" s="4">
        <v>98.24</v>
      </c>
      <c r="W35" s="4" t="s">
        <v>231</v>
      </c>
      <c r="X35" s="10">
        <v>92.375</v>
      </c>
      <c r="Y35" s="10">
        <v>109.75</v>
      </c>
      <c r="Z35" s="10">
        <v>32.053395833333333</v>
      </c>
      <c r="AB35" s="196" t="s">
        <v>1108</v>
      </c>
      <c r="AC35" s="1">
        <v>10.24</v>
      </c>
      <c r="AH35" s="16" t="s">
        <v>4633</v>
      </c>
      <c r="AI35" s="21" t="e">
        <f>SUM(AH33:AJ33)</f>
        <v>#N/A</v>
      </c>
      <c r="AJ35" s="18"/>
      <c r="AL35" s="16" t="s">
        <v>4634</v>
      </c>
      <c r="AM35" s="21">
        <f>SUM(AL33:AN33)</f>
        <v>58.102103174603172</v>
      </c>
      <c r="AN35" s="18"/>
    </row>
    <row r="36" spans="1:40" ht="15.75" thickBot="1" x14ac:dyDescent="0.3">
      <c r="A36" s="9" t="s">
        <v>792</v>
      </c>
      <c r="B36" s="4">
        <v>18.190000000000001</v>
      </c>
      <c r="C36" s="4">
        <v>21.09</v>
      </c>
      <c r="D36" s="4">
        <v>4</v>
      </c>
      <c r="F36" s="4" t="e" vm="67">
        <v>#VALUE!</v>
      </c>
      <c r="G36" s="4">
        <v>2</v>
      </c>
      <c r="H36" s="10">
        <v>22.91</v>
      </c>
      <c r="I36" s="10">
        <v>24.35</v>
      </c>
      <c r="J36" s="10">
        <f>AVERAGE(Table441015[[#This Row],[Average Our Cost]:[Max Our Cost]])</f>
        <v>23.630000000000003</v>
      </c>
      <c r="K36" s="10">
        <f>ROUNDUP(Table441015[[#This Row],[Heavy Weighted Factor]]*2.5,0)</f>
        <v>60</v>
      </c>
      <c r="L36" s="10">
        <f>ROUNDDOWN(Table441015[[#This Row],[Heavy Weighted Factor]]*3,0)</f>
        <v>70</v>
      </c>
      <c r="M36" s="4" t="e" vm="68">
        <v>#VALUE!</v>
      </c>
      <c r="N36" s="4" t="e" cm="1" vm="69">
        <f t="array" ref="N36">_FV(Table441015[[#This Row],[City]],"Admin Division 1 (State/province/other)",TRUE)</f>
        <v>#VALUE!</v>
      </c>
      <c r="P36" s="9" t="s">
        <v>249</v>
      </c>
      <c r="Q36" s="11">
        <v>66.285714285714292</v>
      </c>
      <c r="R36" s="11">
        <v>78.357142857142861</v>
      </c>
      <c r="S36" s="4">
        <v>25.102103174603172</v>
      </c>
      <c r="T36" s="9" t="s">
        <v>641</v>
      </c>
      <c r="U36" s="4">
        <v>96.24</v>
      </c>
      <c r="W36" s="4" t="s">
        <v>249</v>
      </c>
      <c r="X36" s="10">
        <v>66.285714285714292</v>
      </c>
      <c r="Y36" s="10">
        <v>78.357142857142861</v>
      </c>
      <c r="Z36" s="10">
        <v>25.102103174603172</v>
      </c>
      <c r="AB36" s="196" t="s">
        <v>4250</v>
      </c>
      <c r="AC36" s="1">
        <v>110.24</v>
      </c>
      <c r="AH36" s="23" t="s">
        <v>4635</v>
      </c>
      <c r="AI36" s="24" t="e">
        <f>AI35/AH31</f>
        <v>#N/A</v>
      </c>
      <c r="AJ36" s="25"/>
      <c r="AL36" s="23" t="s">
        <v>4636</v>
      </c>
      <c r="AM36" s="24">
        <f>AM35/AL31</f>
        <v>58.102103174603172</v>
      </c>
      <c r="AN36" s="25"/>
    </row>
    <row r="37" spans="1:40" ht="15.75" thickBot="1" x14ac:dyDescent="0.3">
      <c r="A37" s="9" t="s">
        <v>1428</v>
      </c>
      <c r="B37" s="4">
        <v>34.265000000000001</v>
      </c>
      <c r="C37" s="4">
        <v>38.26</v>
      </c>
      <c r="D37" s="4">
        <v>4</v>
      </c>
      <c r="F37" s="4" t="e" vm="70">
        <v>#VALUE!</v>
      </c>
      <c r="G37" s="4">
        <v>9</v>
      </c>
      <c r="H37" s="10">
        <v>20.638888888888889</v>
      </c>
      <c r="I37" s="10">
        <v>24.39</v>
      </c>
      <c r="J37" s="10">
        <f>AVERAGE(Table441015[[#This Row],[Average Our Cost]:[Max Our Cost]])</f>
        <v>22.514444444444443</v>
      </c>
      <c r="K37" s="10">
        <f>ROUNDUP(Table441015[[#This Row],[Heavy Weighted Factor]]*2.5,0)</f>
        <v>57</v>
      </c>
      <c r="L37" s="10">
        <f>ROUNDDOWN(Table441015[[#This Row],[Heavy Weighted Factor]]*3,0)</f>
        <v>67</v>
      </c>
      <c r="M37" s="4" t="e" vm="71">
        <v>#VALUE!</v>
      </c>
      <c r="N37" s="4" t="e" cm="1" vm="69">
        <f t="array" ref="N37">_FV(Table441015[[#This Row],[City]],"Admin Division 1 (State/province/other)",TRUE)</f>
        <v>#VALUE!</v>
      </c>
      <c r="P37" s="9" t="s">
        <v>4637</v>
      </c>
      <c r="Q37" s="11">
        <v>111</v>
      </c>
      <c r="R37" s="11">
        <v>133</v>
      </c>
      <c r="S37" s="4">
        <v>39.376666666666665</v>
      </c>
      <c r="T37" s="9" t="s">
        <v>206</v>
      </c>
      <c r="U37" s="4">
        <v>107.24</v>
      </c>
      <c r="W37" s="4" t="s">
        <v>4637</v>
      </c>
      <c r="X37" s="10">
        <v>111</v>
      </c>
      <c r="Y37" s="10">
        <v>133</v>
      </c>
      <c r="Z37" s="10">
        <v>39.376666666666665</v>
      </c>
      <c r="AB37" s="196" t="s">
        <v>1101</v>
      </c>
      <c r="AC37" s="1">
        <v>94.24</v>
      </c>
      <c r="AL37" s="23" t="s">
        <v>4638</v>
      </c>
      <c r="AM37" s="24" t="e">
        <f>AL15</f>
        <v>#N/A</v>
      </c>
      <c r="AN37" s="25"/>
    </row>
    <row r="38" spans="1:40" ht="15.75" thickBot="1" x14ac:dyDescent="0.3">
      <c r="A38" s="9" t="s">
        <v>1777</v>
      </c>
      <c r="B38" s="4">
        <v>18.234444444444446</v>
      </c>
      <c r="C38" s="4">
        <v>20.62</v>
      </c>
      <c r="D38" s="4">
        <v>9</v>
      </c>
      <c r="F38" s="4" t="e" vm="72">
        <v>#VALUE!</v>
      </c>
      <c r="G38" s="4">
        <v>3</v>
      </c>
      <c r="H38" s="10">
        <v>17.823333333333334</v>
      </c>
      <c r="I38" s="10">
        <v>21.39</v>
      </c>
      <c r="J38" s="10">
        <f>AVERAGE(Table441015[[#This Row],[Average Our Cost]:[Max Our Cost]])</f>
        <v>19.606666666666669</v>
      </c>
      <c r="K38" s="10">
        <f>ROUNDUP(Table441015[[#This Row],[Heavy Weighted Factor]]*2.5,0)</f>
        <v>50</v>
      </c>
      <c r="L38" s="10">
        <f>ROUNDDOWN(Table441015[[#This Row],[Heavy Weighted Factor]]*3,0)</f>
        <v>58</v>
      </c>
      <c r="M38" s="4" t="e" vm="73">
        <v>#VALUE!</v>
      </c>
      <c r="N38" s="4" t="e" cm="1" vm="69">
        <f t="array" ref="N38">_FV(Table441015[[#This Row],[City]],"Admin Division 1 (State/province/other)",TRUE)</f>
        <v>#VALUE!</v>
      </c>
      <c r="P38" s="9" t="s">
        <v>765</v>
      </c>
      <c r="Q38" s="11">
        <v>36</v>
      </c>
      <c r="R38" s="11">
        <v>42</v>
      </c>
      <c r="S38" s="4">
        <v>14.045</v>
      </c>
      <c r="T38" s="9" t="s">
        <v>231</v>
      </c>
      <c r="U38" s="4">
        <v>108.24</v>
      </c>
      <c r="W38" s="4" t="s">
        <v>765</v>
      </c>
      <c r="X38" s="10">
        <v>36</v>
      </c>
      <c r="Y38" s="10">
        <v>42</v>
      </c>
      <c r="Z38" s="10">
        <v>14.045</v>
      </c>
      <c r="AB38" s="196" t="s">
        <v>4162</v>
      </c>
      <c r="AC38" s="1">
        <v>72.239999999999995</v>
      </c>
      <c r="AL38" s="23" t="s">
        <v>4639</v>
      </c>
      <c r="AM38" s="24" t="e">
        <f>AL19</f>
        <v>#N/A</v>
      </c>
      <c r="AN38" s="25"/>
    </row>
    <row r="39" spans="1:40" ht="15.75" thickBot="1" x14ac:dyDescent="0.3">
      <c r="A39" s="9" t="s">
        <v>1701</v>
      </c>
      <c r="B39" s="4">
        <v>20.759999999999998</v>
      </c>
      <c r="C39" s="4">
        <v>21.03</v>
      </c>
      <c r="D39" s="4">
        <v>2</v>
      </c>
      <c r="F39" s="4" t="e" vm="74">
        <v>#VALUE!</v>
      </c>
      <c r="G39" s="4">
        <v>5</v>
      </c>
      <c r="H39" s="10">
        <v>18.184000000000001</v>
      </c>
      <c r="I39" s="10">
        <v>21.48</v>
      </c>
      <c r="J39" s="10">
        <f>AVERAGE(Table441015[[#This Row],[Average Our Cost]:[Max Our Cost]])</f>
        <v>19.832000000000001</v>
      </c>
      <c r="K39" s="10">
        <f>ROUNDUP(Table441015[[#This Row],[Heavy Weighted Factor]]*2.5,0)</f>
        <v>50</v>
      </c>
      <c r="L39" s="10">
        <f>ROUNDDOWN(Table441015[[#This Row],[Heavy Weighted Factor]]*3,0)</f>
        <v>59</v>
      </c>
      <c r="M39" s="4" t="e" vm="75">
        <v>#VALUE!</v>
      </c>
      <c r="N39" s="4" t="e" cm="1" vm="76">
        <f t="array" ref="N39">_FV(Table441015[[#This Row],[City]],"Admin Division 1 (State/province/other)",TRUE)</f>
        <v>#VALUE!</v>
      </c>
      <c r="P39" s="9" t="s">
        <v>999</v>
      </c>
      <c r="Q39" s="11">
        <v>54.5</v>
      </c>
      <c r="R39" s="11">
        <v>64.5</v>
      </c>
      <c r="S39" s="4">
        <v>19.806785714285716</v>
      </c>
      <c r="T39" s="9" t="s">
        <v>249</v>
      </c>
      <c r="U39" s="4">
        <v>98.24</v>
      </c>
      <c r="W39" s="4" t="s">
        <v>999</v>
      </c>
      <c r="X39" s="10">
        <v>54.5</v>
      </c>
      <c r="Y39" s="10">
        <v>64.5</v>
      </c>
      <c r="Z39" s="10">
        <v>19.806785714285716</v>
      </c>
      <c r="AB39" s="196" t="s">
        <v>3753</v>
      </c>
      <c r="AC39" s="1">
        <v>690.24</v>
      </c>
      <c r="AL39" s="23" t="s">
        <v>4640</v>
      </c>
      <c r="AM39" s="26" t="e">
        <f>(AM37-AM35)/AM35</f>
        <v>#N/A</v>
      </c>
      <c r="AN39" s="25"/>
    </row>
    <row r="40" spans="1:40" ht="15.75" thickBot="1" x14ac:dyDescent="0.3">
      <c r="A40" s="9" t="s">
        <v>4228</v>
      </c>
      <c r="B40" s="4">
        <v>21.134999999999998</v>
      </c>
      <c r="C40" s="4">
        <v>21.22</v>
      </c>
      <c r="D40" s="4">
        <v>2</v>
      </c>
      <c r="F40" s="4" t="e" vm="77">
        <v>#VALUE!</v>
      </c>
      <c r="G40" s="4">
        <v>1</v>
      </c>
      <c r="H40" s="10">
        <v>31.31</v>
      </c>
      <c r="I40" s="10">
        <v>31.31</v>
      </c>
      <c r="J40" s="10">
        <f>AVERAGE(Table441015[[#This Row],[Average Our Cost]:[Max Our Cost]])</f>
        <v>31.31</v>
      </c>
      <c r="K40" s="10">
        <f>ROUNDUP(Table441015[[#This Row],[Heavy Weighted Factor]]*2.5,0)</f>
        <v>79</v>
      </c>
      <c r="L40" s="10">
        <f>ROUNDDOWN(Table441015[[#This Row],[Heavy Weighted Factor]]*3,0)</f>
        <v>93</v>
      </c>
      <c r="M40" s="4" t="e" vm="78">
        <v>#VALUE!</v>
      </c>
      <c r="N40" s="4" t="e" cm="1" vm="76">
        <f t="array" ref="N40">_FV(Table441015[[#This Row],[City]],"Admin Division 1 (State/province/other)",TRUE)</f>
        <v>#VALUE!</v>
      </c>
      <c r="P40" s="9" t="s">
        <v>189</v>
      </c>
      <c r="Q40" s="11">
        <v>66.7</v>
      </c>
      <c r="R40" s="11">
        <v>78.849999999999994</v>
      </c>
      <c r="S40" s="4">
        <v>24.400337499999999</v>
      </c>
      <c r="T40" s="9" t="s">
        <v>4637</v>
      </c>
      <c r="U40" s="4">
        <v>118.24</v>
      </c>
      <c r="W40" s="4" t="s">
        <v>189</v>
      </c>
      <c r="X40" s="10">
        <v>66.7</v>
      </c>
      <c r="Y40" s="10">
        <v>78.849999999999994</v>
      </c>
      <c r="Z40" s="10">
        <v>24.400337499999999</v>
      </c>
      <c r="AB40" s="196" t="s">
        <v>182</v>
      </c>
      <c r="AC40" s="1">
        <v>119.24</v>
      </c>
      <c r="AL40" s="23" t="s">
        <v>4641</v>
      </c>
      <c r="AM40" s="26" t="e">
        <f>(AM38-AM36)/AM36</f>
        <v>#N/A</v>
      </c>
      <c r="AN40" s="25"/>
    </row>
    <row r="41" spans="1:40" x14ac:dyDescent="0.25">
      <c r="A41" s="9" t="s">
        <v>2308</v>
      </c>
      <c r="B41" s="4">
        <v>25.306000000000001</v>
      </c>
      <c r="C41" s="4">
        <v>25.71</v>
      </c>
      <c r="D41" s="4">
        <v>5</v>
      </c>
      <c r="F41" s="4" t="e" vm="79">
        <v>#VALUE!</v>
      </c>
      <c r="G41" s="4">
        <v>1</v>
      </c>
      <c r="H41" s="10">
        <v>32.979999999999997</v>
      </c>
      <c r="I41" s="10">
        <v>32.979999999999997</v>
      </c>
      <c r="J41" s="10">
        <f>AVERAGE(Table441015[[#This Row],[Average Our Cost]:[Max Our Cost]])</f>
        <v>32.979999999999997</v>
      </c>
      <c r="K41" s="10">
        <f>ROUNDUP(Table441015[[#This Row],[Heavy Weighted Factor]]*2.5,0)</f>
        <v>83</v>
      </c>
      <c r="L41" s="10">
        <f>ROUNDDOWN(Table441015[[#This Row],[Heavy Weighted Factor]]*3,0)</f>
        <v>98</v>
      </c>
      <c r="M41" s="4" t="e" vm="78">
        <v>#VALUE!</v>
      </c>
      <c r="N41" s="4" t="e" cm="1" vm="76">
        <f t="array" ref="N41">_FV(Table441015[[#This Row],[City]],"Admin Division 1 (State/province/other)",TRUE)</f>
        <v>#VALUE!</v>
      </c>
      <c r="P41" s="9" t="s">
        <v>308</v>
      </c>
      <c r="Q41" s="11">
        <v>65.599999999999994</v>
      </c>
      <c r="R41" s="11">
        <v>77.8</v>
      </c>
      <c r="S41" s="4">
        <v>24.220923809523811</v>
      </c>
      <c r="T41" s="9" t="s">
        <v>765</v>
      </c>
      <c r="U41" s="4">
        <v>63.24</v>
      </c>
      <c r="W41" s="4" t="s">
        <v>308</v>
      </c>
      <c r="X41" s="10">
        <v>65.599999999999994</v>
      </c>
      <c r="Y41" s="10">
        <v>77.8</v>
      </c>
      <c r="Z41" s="10">
        <v>24.220923809523811</v>
      </c>
      <c r="AB41" s="196" t="s">
        <v>191</v>
      </c>
      <c r="AC41" s="1">
        <v>121.24</v>
      </c>
    </row>
    <row r="42" spans="1:40" x14ac:dyDescent="0.25">
      <c r="A42" s="9" t="s">
        <v>371</v>
      </c>
      <c r="B42" s="4">
        <v>28.25</v>
      </c>
      <c r="C42" s="4">
        <v>28.25</v>
      </c>
      <c r="D42" s="4">
        <v>1</v>
      </c>
      <c r="F42" s="4" t="e" vm="80">
        <v>#VALUE!</v>
      </c>
      <c r="G42" s="4">
        <v>6</v>
      </c>
      <c r="H42" s="10">
        <v>18.411666666666665</v>
      </c>
      <c r="I42" s="10">
        <v>21.39</v>
      </c>
      <c r="J42" s="10">
        <f>AVERAGE(Table441015[[#This Row],[Average Our Cost]:[Max Our Cost]])</f>
        <v>19.900833333333331</v>
      </c>
      <c r="K42" s="10">
        <f>ROUNDUP(Table441015[[#This Row],[Heavy Weighted Factor]]*2.5,0)</f>
        <v>50</v>
      </c>
      <c r="L42" s="10">
        <f>ROUNDDOWN(Table441015[[#This Row],[Heavy Weighted Factor]]*3,0)</f>
        <v>59</v>
      </c>
      <c r="M42" s="4" t="e" vm="81">
        <v>#VALUE!</v>
      </c>
      <c r="N42" s="4" t="e" cm="1" vm="76">
        <f t="array" ref="N42">_FV(Table441015[[#This Row],[City]],"Admin Division 1 (State/province/other)",TRUE)</f>
        <v>#VALUE!</v>
      </c>
      <c r="P42" s="9" t="s">
        <v>1294</v>
      </c>
      <c r="Q42" s="11">
        <v>73.666666666666671</v>
      </c>
      <c r="R42" s="11">
        <v>87.333333333333329</v>
      </c>
      <c r="S42" s="4">
        <v>24.160083333333336</v>
      </c>
      <c r="T42" s="9" t="s">
        <v>999</v>
      </c>
      <c r="U42" s="4">
        <v>97.24</v>
      </c>
      <c r="W42" s="4" t="s">
        <v>1294</v>
      </c>
      <c r="X42" s="10">
        <v>73.666666666666671</v>
      </c>
      <c r="Y42" s="10">
        <v>87.333333333333329</v>
      </c>
      <c r="Z42" s="10">
        <v>24.160083333333336</v>
      </c>
      <c r="AB42" s="196" t="s">
        <v>199</v>
      </c>
      <c r="AC42" s="1">
        <v>91.24</v>
      </c>
    </row>
    <row r="43" spans="1:40" x14ac:dyDescent="0.25">
      <c r="A43" s="9" t="s">
        <v>1924</v>
      </c>
      <c r="B43" s="4">
        <v>48.495000000000005</v>
      </c>
      <c r="C43" s="4">
        <v>51.09</v>
      </c>
      <c r="D43" s="4">
        <v>2</v>
      </c>
      <c r="F43" s="4" t="e" vm="82">
        <v>#VALUE!</v>
      </c>
      <c r="G43" s="4">
        <v>2</v>
      </c>
      <c r="H43" s="10">
        <v>26.504999999999999</v>
      </c>
      <c r="I43" s="10">
        <v>31.58</v>
      </c>
      <c r="J43" s="10">
        <f>AVERAGE(Table441015[[#This Row],[Average Our Cost]:[Max Our Cost]])</f>
        <v>29.042499999999997</v>
      </c>
      <c r="K43" s="10">
        <f>ROUNDUP(Table441015[[#This Row],[Heavy Weighted Factor]]*2.5,0)</f>
        <v>73</v>
      </c>
      <c r="L43" s="10">
        <f>ROUNDDOWN(Table441015[[#This Row],[Heavy Weighted Factor]]*3,0)</f>
        <v>87</v>
      </c>
      <c r="M43" s="4" t="e" vm="83">
        <v>#VALUE!</v>
      </c>
      <c r="N43" s="4" t="e" cm="1" vm="76">
        <f t="array" ref="N43">_FV(Table441015[[#This Row],[City]],"Admin Division 1 (State/province/other)",TRUE)</f>
        <v>#VALUE!</v>
      </c>
      <c r="P43" s="9" t="s">
        <v>393</v>
      </c>
      <c r="Q43" s="11">
        <v>72</v>
      </c>
      <c r="R43" s="11">
        <v>85.333333333333329</v>
      </c>
      <c r="S43" s="4">
        <v>27.922000000000001</v>
      </c>
      <c r="T43" s="9" t="s">
        <v>189</v>
      </c>
      <c r="U43" s="4">
        <v>100.24</v>
      </c>
      <c r="W43" s="4" t="s">
        <v>393</v>
      </c>
      <c r="X43" s="10">
        <v>72</v>
      </c>
      <c r="Y43" s="10">
        <v>85.333333333333329</v>
      </c>
      <c r="Z43" s="10">
        <v>27.922000000000001</v>
      </c>
      <c r="AB43" s="196" t="s">
        <v>1129</v>
      </c>
      <c r="AC43" s="1">
        <v>109.24</v>
      </c>
    </row>
    <row r="44" spans="1:40" x14ac:dyDescent="0.25">
      <c r="A44" s="9" t="s">
        <v>537</v>
      </c>
      <c r="B44" s="4">
        <v>38.755333333333333</v>
      </c>
      <c r="C44" s="4">
        <v>50.87</v>
      </c>
      <c r="D44" s="4">
        <v>10</v>
      </c>
      <c r="F44" s="4" t="e" vm="84">
        <v>#VALUE!</v>
      </c>
      <c r="G44" s="4">
        <v>13</v>
      </c>
      <c r="H44" s="10">
        <v>33.85038461538462</v>
      </c>
      <c r="I44" s="10">
        <v>54.46</v>
      </c>
      <c r="J44" s="10">
        <f>AVERAGE(Table441015[[#This Row],[Average Our Cost]:[Max Our Cost]])</f>
        <v>44.15519230769231</v>
      </c>
      <c r="K44" s="10">
        <f>ROUNDUP(Table441015[[#This Row],[Heavy Weighted Factor]]*2.5,0)</f>
        <v>111</v>
      </c>
      <c r="L44" s="10">
        <f>ROUNDDOWN(Table441015[[#This Row],[Heavy Weighted Factor]]*3,0)</f>
        <v>132</v>
      </c>
      <c r="M44" s="4" t="e" vm="85">
        <v>#VALUE!</v>
      </c>
      <c r="N44" s="4" t="e" cm="1" vm="76">
        <f t="array" ref="N44">_FV(Table441015[[#This Row],[City]],"Admin Division 1 (State/province/other)",TRUE)</f>
        <v>#VALUE!</v>
      </c>
      <c r="P44" s="9" t="s">
        <v>326</v>
      </c>
      <c r="Q44" s="11">
        <v>82.25</v>
      </c>
      <c r="R44" s="11">
        <v>97.625</v>
      </c>
      <c r="S44" s="4">
        <v>29.247839826839822</v>
      </c>
      <c r="T44" s="9" t="s">
        <v>308</v>
      </c>
      <c r="U44" s="4">
        <v>111.24</v>
      </c>
      <c r="W44" s="4" t="s">
        <v>326</v>
      </c>
      <c r="X44" s="10">
        <v>82.25</v>
      </c>
      <c r="Y44" s="10">
        <v>97.625</v>
      </c>
      <c r="Z44" s="10">
        <v>29.247839826839822</v>
      </c>
      <c r="AB44" s="196" t="s">
        <v>4174</v>
      </c>
      <c r="AC44" s="1">
        <v>81.239999999999995</v>
      </c>
    </row>
    <row r="45" spans="1:40" x14ac:dyDescent="0.25">
      <c r="A45" s="9" t="s">
        <v>2194</v>
      </c>
      <c r="B45" s="4">
        <v>34.734999999999999</v>
      </c>
      <c r="C45" s="4">
        <v>34.82</v>
      </c>
      <c r="D45" s="4">
        <v>2</v>
      </c>
      <c r="F45" s="4" t="e" vm="86">
        <v>#VALUE!</v>
      </c>
      <c r="G45" s="4">
        <v>5</v>
      </c>
      <c r="H45" s="10">
        <v>18.82</v>
      </c>
      <c r="I45" s="10">
        <v>18.91</v>
      </c>
      <c r="J45" s="10">
        <f>AVERAGE(Table441015[[#This Row],[Average Our Cost]:[Max Our Cost]])</f>
        <v>18.865000000000002</v>
      </c>
      <c r="K45" s="10">
        <f>ROUNDUP(Table441015[[#This Row],[Heavy Weighted Factor]]*2.5,0)</f>
        <v>48</v>
      </c>
      <c r="L45" s="10">
        <f>ROUNDDOWN(Table441015[[#This Row],[Heavy Weighted Factor]]*3,0)</f>
        <v>56</v>
      </c>
      <c r="M45" s="4" t="e" vm="87">
        <v>#VALUE!</v>
      </c>
      <c r="N45" s="4" t="e" cm="1" vm="88">
        <f t="array" ref="N45">_FV(Table441015[[#This Row],[City]],"Admin Division 1 (State/province/other)",TRUE)</f>
        <v>#VALUE!</v>
      </c>
      <c r="P45" s="9" t="s">
        <v>1679</v>
      </c>
      <c r="Q45" s="11">
        <v>53</v>
      </c>
      <c r="R45" s="11">
        <v>62</v>
      </c>
      <c r="S45" s="4">
        <v>20.68</v>
      </c>
      <c r="T45" s="9" t="s">
        <v>393</v>
      </c>
      <c r="U45" s="4">
        <v>106.24</v>
      </c>
      <c r="W45" s="4" t="s">
        <v>1679</v>
      </c>
      <c r="X45" s="10">
        <v>53</v>
      </c>
      <c r="Y45" s="10">
        <v>62</v>
      </c>
      <c r="Z45" s="10">
        <v>20.68</v>
      </c>
      <c r="AB45" s="196" t="s">
        <v>4469</v>
      </c>
      <c r="AC45" s="1">
        <v>122.24</v>
      </c>
    </row>
    <row r="46" spans="1:40" x14ac:dyDescent="0.25">
      <c r="A46" s="9" t="s">
        <v>1846</v>
      </c>
      <c r="B46" s="4">
        <v>20.864000000000001</v>
      </c>
      <c r="C46" s="4">
        <v>24.05</v>
      </c>
      <c r="D46" s="4">
        <v>5</v>
      </c>
      <c r="F46" s="4" t="e" vm="89">
        <v>#VALUE!</v>
      </c>
      <c r="G46" s="4">
        <v>2</v>
      </c>
      <c r="H46" s="10">
        <v>30.259999999999998</v>
      </c>
      <c r="I46" s="10">
        <v>30.33</v>
      </c>
      <c r="J46" s="10">
        <f>AVERAGE(Table441015[[#This Row],[Average Our Cost]:[Max Our Cost]])</f>
        <v>30.294999999999998</v>
      </c>
      <c r="K46" s="10">
        <f>ROUNDUP(Table441015[[#This Row],[Heavy Weighted Factor]]*2.5,0)</f>
        <v>76</v>
      </c>
      <c r="L46" s="10">
        <f>ROUNDDOWN(Table441015[[#This Row],[Heavy Weighted Factor]]*3,0)</f>
        <v>90</v>
      </c>
      <c r="M46" s="4" t="e" vm="87">
        <v>#VALUE!</v>
      </c>
      <c r="N46" s="4" t="e" cm="1" vm="88">
        <f t="array" ref="N46">_FV(Table441015[[#This Row],[City]],"Admin Division 1 (State/province/other)",TRUE)</f>
        <v>#VALUE!</v>
      </c>
      <c r="P46" s="9" t="s">
        <v>317</v>
      </c>
      <c r="Q46" s="11">
        <v>38.46153846153846</v>
      </c>
      <c r="R46" s="11">
        <v>45.179487179487182</v>
      </c>
      <c r="S46" s="4">
        <v>14.347343711843715</v>
      </c>
      <c r="T46" s="9" t="s">
        <v>1294</v>
      </c>
      <c r="U46" s="4">
        <v>105.24</v>
      </c>
      <c r="W46" s="4" t="s">
        <v>317</v>
      </c>
      <c r="X46" s="10">
        <v>38.46153846153846</v>
      </c>
      <c r="Y46" s="10">
        <v>45.179487179487182</v>
      </c>
      <c r="Z46" s="10">
        <v>14.347343711843715</v>
      </c>
      <c r="AB46" s="196" t="s">
        <v>1491</v>
      </c>
      <c r="AC46" s="1">
        <v>19.239999999999998</v>
      </c>
    </row>
    <row r="47" spans="1:40" x14ac:dyDescent="0.25">
      <c r="A47" s="9" t="s">
        <v>1586</v>
      </c>
      <c r="B47" s="4">
        <v>21.046666666666667</v>
      </c>
      <c r="C47" s="4">
        <v>21.26</v>
      </c>
      <c r="D47" s="4">
        <v>6</v>
      </c>
      <c r="F47" s="4" t="e" vm="90">
        <v>#VALUE!</v>
      </c>
      <c r="G47" s="4">
        <v>9</v>
      </c>
      <c r="H47" s="10">
        <v>15.368888888888888</v>
      </c>
      <c r="I47" s="10">
        <v>15.44</v>
      </c>
      <c r="J47" s="10">
        <f>AVERAGE(Table441015[[#This Row],[Average Our Cost]:[Max Our Cost]])</f>
        <v>15.404444444444444</v>
      </c>
      <c r="K47" s="10">
        <f>ROUNDUP(Table441015[[#This Row],[Heavy Weighted Factor]]*2.5,0)</f>
        <v>39</v>
      </c>
      <c r="L47" s="10">
        <f>ROUNDDOWN(Table441015[[#This Row],[Heavy Weighted Factor]]*3,0)</f>
        <v>46</v>
      </c>
      <c r="M47" s="4" t="e" vm="87">
        <v>#VALUE!</v>
      </c>
      <c r="N47" s="4" t="e" cm="1" vm="88">
        <f t="array" ref="N47">_FV(Table441015[[#This Row],[City]],"Admin Division 1 (State/province/other)",TRUE)</f>
        <v>#VALUE!</v>
      </c>
      <c r="P47" s="9" t="s">
        <v>4642</v>
      </c>
      <c r="Q47" s="11">
        <v>60.481060606060609</v>
      </c>
      <c r="R47" s="11">
        <v>71.484848484848484</v>
      </c>
      <c r="S47" s="4">
        <v>22.01261322364957</v>
      </c>
      <c r="T47" s="9" t="s">
        <v>326</v>
      </c>
      <c r="U47" s="4">
        <v>106.24</v>
      </c>
      <c r="W47" s="4" t="s">
        <v>4643</v>
      </c>
      <c r="X47" s="27"/>
      <c r="Y47" s="27">
        <v>115</v>
      </c>
      <c r="Z47" s="28"/>
      <c r="AB47" s="196" t="s">
        <v>2149</v>
      </c>
      <c r="AC47" s="1">
        <v>122.24</v>
      </c>
    </row>
    <row r="48" spans="1:40" x14ac:dyDescent="0.25">
      <c r="A48" s="9" t="s">
        <v>2594</v>
      </c>
      <c r="B48" s="4">
        <v>18.189999999999998</v>
      </c>
      <c r="C48" s="4">
        <v>20.97</v>
      </c>
      <c r="D48" s="4">
        <v>2</v>
      </c>
      <c r="F48" s="4" t="e" vm="91">
        <v>#VALUE!</v>
      </c>
      <c r="G48" s="4">
        <v>6</v>
      </c>
      <c r="H48" s="10">
        <v>24.506666666666664</v>
      </c>
      <c r="I48" s="10">
        <v>25.71</v>
      </c>
      <c r="J48" s="10">
        <f>AVERAGE(Table441015[[#This Row],[Average Our Cost]:[Max Our Cost]])</f>
        <v>25.108333333333334</v>
      </c>
      <c r="K48" s="10">
        <f>ROUNDUP(Table441015[[#This Row],[Heavy Weighted Factor]]*2.5,0)</f>
        <v>63</v>
      </c>
      <c r="L48" s="10">
        <f>ROUNDDOWN(Table441015[[#This Row],[Heavy Weighted Factor]]*3,0)</f>
        <v>75</v>
      </c>
      <c r="M48" s="4" t="e" vm="92">
        <v>#VALUE!</v>
      </c>
      <c r="N48" s="4" t="e" cm="1" vm="93">
        <f t="array" ref="N48">_FV(Table441015[[#This Row],[City]],"Admin Division 1 (State/province/other)",TRUE)</f>
        <v>#VALUE!</v>
      </c>
      <c r="T48" s="9" t="s">
        <v>317</v>
      </c>
      <c r="U48" s="4">
        <v>51.24</v>
      </c>
      <c r="X48" s="29"/>
      <c r="Y48" s="29"/>
      <c r="Z48" s="30"/>
      <c r="AB48" s="196" t="s">
        <v>2889</v>
      </c>
      <c r="AC48" s="1">
        <v>59.24</v>
      </c>
    </row>
    <row r="49" spans="1:29" x14ac:dyDescent="0.25">
      <c r="A49" s="9" t="s">
        <v>672</v>
      </c>
      <c r="B49" s="4">
        <v>19.770000000000003</v>
      </c>
      <c r="C49" s="4">
        <v>19.850000000000001</v>
      </c>
      <c r="D49" s="4">
        <v>2</v>
      </c>
      <c r="F49" s="4" t="e" vm="94">
        <v>#VALUE!</v>
      </c>
      <c r="G49" s="4">
        <v>14</v>
      </c>
      <c r="H49" s="10">
        <v>18.597857142857141</v>
      </c>
      <c r="I49" s="10">
        <v>24.27</v>
      </c>
      <c r="J49" s="10">
        <f>AVERAGE(Table441015[[#This Row],[Average Our Cost]:[Max Our Cost]])</f>
        <v>21.43392857142857</v>
      </c>
      <c r="K49" s="10">
        <f>ROUNDUP(Table441015[[#This Row],[Heavy Weighted Factor]]*2.5,0)</f>
        <v>54</v>
      </c>
      <c r="L49" s="10">
        <f>ROUNDDOWN(Table441015[[#This Row],[Heavy Weighted Factor]]*3,0)</f>
        <v>64</v>
      </c>
      <c r="M49" s="4" t="e" vm="95">
        <v>#VALUE!</v>
      </c>
      <c r="N49" s="4" t="e" cm="1" vm="96">
        <f t="array" ref="N49">_FV(Table441015[[#This Row],[City]],"Admin Division 1 (State/province/other)",TRUE)</f>
        <v>#VALUE!</v>
      </c>
      <c r="T49" s="9" t="s">
        <v>1679</v>
      </c>
      <c r="U49" s="4">
        <v>109.24</v>
      </c>
      <c r="AB49" s="196" t="s">
        <v>208</v>
      </c>
      <c r="AC49" s="1">
        <v>148.24</v>
      </c>
    </row>
    <row r="50" spans="1:29" x14ac:dyDescent="0.25">
      <c r="A50" s="9" t="s">
        <v>1421</v>
      </c>
      <c r="B50" s="4">
        <v>18.167999999999999</v>
      </c>
      <c r="C50" s="4">
        <v>21.16</v>
      </c>
      <c r="D50" s="4">
        <v>10</v>
      </c>
      <c r="F50" s="4" t="e" vm="97">
        <v>#VALUE!</v>
      </c>
      <c r="G50" s="4">
        <v>9</v>
      </c>
      <c r="H50" s="10">
        <v>26.867777777777775</v>
      </c>
      <c r="I50" s="10">
        <v>27.04</v>
      </c>
      <c r="J50" s="10">
        <f>AVERAGE(Table441015[[#This Row],[Average Our Cost]:[Max Our Cost]])</f>
        <v>26.953888888888887</v>
      </c>
      <c r="K50" s="10">
        <f>ROUNDUP(Table441015[[#This Row],[Heavy Weighted Factor]]*2.5,0)</f>
        <v>68</v>
      </c>
      <c r="L50" s="10">
        <f>ROUNDDOWN(Table441015[[#This Row],[Heavy Weighted Factor]]*3,0)</f>
        <v>80</v>
      </c>
      <c r="M50" s="4" t="e" vm="98">
        <v>#VALUE!</v>
      </c>
      <c r="N50" s="4" t="e" cm="1" vm="96">
        <f t="array" ref="N50">_FV(Table441015[[#This Row],[City]],"Admin Division 1 (State/province/other)",TRUE)</f>
        <v>#VALUE!</v>
      </c>
      <c r="T50" s="189" t="s">
        <v>4643</v>
      </c>
      <c r="U50" s="189">
        <v>153.24</v>
      </c>
      <c r="AB50" s="196" t="s">
        <v>3373</v>
      </c>
      <c r="AC50" s="1">
        <v>116.24</v>
      </c>
    </row>
    <row r="51" spans="1:29" x14ac:dyDescent="0.25">
      <c r="A51" s="9" t="s">
        <v>920</v>
      </c>
      <c r="B51" s="4">
        <v>25.258999999999997</v>
      </c>
      <c r="C51" s="4">
        <v>30.14</v>
      </c>
      <c r="D51" s="4">
        <v>10</v>
      </c>
      <c r="F51" s="4" t="e" vm="99">
        <v>#VALUE!</v>
      </c>
      <c r="G51" s="4">
        <v>1</v>
      </c>
      <c r="H51" s="10">
        <v>21.47</v>
      </c>
      <c r="I51" s="10">
        <v>21.47</v>
      </c>
      <c r="J51" s="10">
        <f>AVERAGE(Table441015[[#This Row],[Average Our Cost]:[Max Our Cost]])</f>
        <v>21.47</v>
      </c>
      <c r="K51" s="10">
        <f>ROUNDUP(Table441015[[#This Row],[Heavy Weighted Factor]]*2.5,0)</f>
        <v>54</v>
      </c>
      <c r="L51" s="10">
        <f>ROUNDDOWN(Table441015[[#This Row],[Heavy Weighted Factor]]*3,0)</f>
        <v>64</v>
      </c>
      <c r="M51" s="4" t="e" vm="100">
        <v>#VALUE!</v>
      </c>
      <c r="N51" s="4" t="e" cm="1" vm="96">
        <f t="array" ref="N51">_FV(Table441015[[#This Row],[City]],"Admin Division 1 (State/province/other)",TRUE)</f>
        <v>#VALUE!</v>
      </c>
      <c r="T51" s="189"/>
      <c r="U51" s="189"/>
      <c r="AB51" s="196" t="s">
        <v>4236</v>
      </c>
      <c r="AC51" s="1">
        <v>127.24</v>
      </c>
    </row>
    <row r="52" spans="1:29" x14ac:dyDescent="0.25">
      <c r="A52" s="9" t="s">
        <v>2393</v>
      </c>
      <c r="B52" s="4">
        <v>21.115000000000002</v>
      </c>
      <c r="C52" s="4">
        <v>21.16</v>
      </c>
      <c r="D52" s="4">
        <v>2</v>
      </c>
      <c r="F52" s="4" t="e" vm="101">
        <v>#VALUE!</v>
      </c>
      <c r="G52" s="4">
        <v>27</v>
      </c>
      <c r="H52" s="10">
        <v>30.338086419753083</v>
      </c>
      <c r="I52" s="10">
        <v>56.24</v>
      </c>
      <c r="J52" s="10">
        <f>AVERAGE(Table441015[[#This Row],[Average Our Cost]:[Max Our Cost]])</f>
        <v>43.289043209876539</v>
      </c>
      <c r="K52" s="10">
        <f>ROUNDUP(Table441015[[#This Row],[Heavy Weighted Factor]]*2.5,0)</f>
        <v>109</v>
      </c>
      <c r="L52" s="10">
        <f>ROUNDDOWN(Table441015[[#This Row],[Heavy Weighted Factor]]*3,0)</f>
        <v>129</v>
      </c>
      <c r="M52" s="4" t="e" vm="102">
        <v>#VALUE!</v>
      </c>
      <c r="N52" s="4" t="e" cm="1" vm="96">
        <f t="array" ref="N52">_FV(Table441015[[#This Row],[City]],"Admin Division 1 (State/province/other)",TRUE)</f>
        <v>#VALUE!</v>
      </c>
      <c r="AB52" s="196" t="s">
        <v>3088</v>
      </c>
      <c r="AC52" s="1">
        <v>42.24</v>
      </c>
    </row>
    <row r="53" spans="1:29" x14ac:dyDescent="0.25">
      <c r="A53" s="9" t="s">
        <v>1084</v>
      </c>
      <c r="B53" s="4">
        <v>19.214444444444446</v>
      </c>
      <c r="C53" s="4">
        <v>27.08</v>
      </c>
      <c r="D53" s="4">
        <v>9</v>
      </c>
      <c r="F53" s="4" t="e" vm="103">
        <v>#VALUE!</v>
      </c>
      <c r="G53" s="4">
        <v>8</v>
      </c>
      <c r="H53" s="10">
        <v>21.47</v>
      </c>
      <c r="I53" s="10">
        <v>21.57</v>
      </c>
      <c r="J53" s="10">
        <f>AVERAGE(Table441015[[#This Row],[Average Our Cost]:[Max Our Cost]])</f>
        <v>21.52</v>
      </c>
      <c r="K53" s="10">
        <f>ROUNDUP(Table441015[[#This Row],[Heavy Weighted Factor]]*2.5,0)</f>
        <v>54</v>
      </c>
      <c r="L53" s="10">
        <f>ROUNDDOWN(Table441015[[#This Row],[Heavy Weighted Factor]]*3,0)</f>
        <v>64</v>
      </c>
      <c r="M53" s="4" t="e" vm="104">
        <v>#VALUE!</v>
      </c>
      <c r="N53" s="4" t="e" cm="1" vm="96">
        <f t="array" ref="N53">_FV(Table441015[[#This Row],[City]],"Admin Division 1 (State/province/other)",TRUE)</f>
        <v>#VALUE!</v>
      </c>
      <c r="AB53" s="196" t="s">
        <v>2422</v>
      </c>
      <c r="AC53" s="1">
        <v>85.24</v>
      </c>
    </row>
    <row r="54" spans="1:29" x14ac:dyDescent="0.25">
      <c r="A54" s="9" t="s">
        <v>454</v>
      </c>
      <c r="B54" s="4">
        <v>18.579333333333338</v>
      </c>
      <c r="C54" s="4">
        <v>27.13</v>
      </c>
      <c r="D54" s="4">
        <v>15</v>
      </c>
      <c r="F54" s="4" t="e" vm="105">
        <v>#VALUE!</v>
      </c>
      <c r="G54" s="4">
        <v>10</v>
      </c>
      <c r="H54" s="10">
        <v>31.870999999999999</v>
      </c>
      <c r="I54" s="10">
        <v>32.869999999999997</v>
      </c>
      <c r="J54" s="10">
        <f>AVERAGE(Table441015[[#This Row],[Average Our Cost]:[Max Our Cost]])</f>
        <v>32.3705</v>
      </c>
      <c r="K54" s="10">
        <f>ROUNDUP(Table441015[[#This Row],[Heavy Weighted Factor]]*2.5,0)</f>
        <v>81</v>
      </c>
      <c r="L54" s="10">
        <f>ROUNDDOWN(Table441015[[#This Row],[Heavy Weighted Factor]]*3,0)</f>
        <v>97</v>
      </c>
      <c r="M54" s="4" t="e" vm="106">
        <v>#VALUE!</v>
      </c>
      <c r="N54" s="4" t="e" cm="1" vm="96">
        <f t="array" ref="N54">_FV(Table441015[[#This Row],[City]],"Admin Division 1 (State/province/other)",TRUE)</f>
        <v>#VALUE!</v>
      </c>
      <c r="AB54" s="196" t="s">
        <v>1478</v>
      </c>
      <c r="AC54" s="1">
        <v>119.24</v>
      </c>
    </row>
    <row r="55" spans="1:29" x14ac:dyDescent="0.25">
      <c r="A55" s="9" t="s">
        <v>1567</v>
      </c>
      <c r="B55" s="4">
        <v>29.466000000000001</v>
      </c>
      <c r="C55" s="4">
        <v>33.85</v>
      </c>
      <c r="D55" s="4">
        <v>5</v>
      </c>
      <c r="F55" s="4" t="e" vm="107">
        <v>#VALUE!</v>
      </c>
      <c r="G55" s="4">
        <v>10</v>
      </c>
      <c r="H55" s="10">
        <v>30.174666666666667</v>
      </c>
      <c r="I55" s="10">
        <v>50.18</v>
      </c>
      <c r="J55" s="10">
        <f>AVERAGE(Table441015[[#This Row],[Average Our Cost]:[Max Our Cost]])</f>
        <v>40.177333333333337</v>
      </c>
      <c r="K55" s="10">
        <f>ROUNDUP(Table441015[[#This Row],[Heavy Weighted Factor]]*2.5,0)</f>
        <v>101</v>
      </c>
      <c r="L55" s="10">
        <f>ROUNDDOWN(Table441015[[#This Row],[Heavy Weighted Factor]]*3,0)</f>
        <v>120</v>
      </c>
      <c r="M55" s="4" t="e" vm="108">
        <v>#VALUE!</v>
      </c>
      <c r="N55" s="4" t="e" cm="1" vm="96">
        <f t="array" ref="N55">_FV(Table441015[[#This Row],[City]],"Admin Division 1 (State/province/other)",TRUE)</f>
        <v>#VALUE!</v>
      </c>
      <c r="AB55" s="196" t="s">
        <v>4195</v>
      </c>
      <c r="AC55" s="1">
        <v>100.24</v>
      </c>
    </row>
    <row r="56" spans="1:29" x14ac:dyDescent="0.25">
      <c r="A56" s="9" t="s">
        <v>394</v>
      </c>
      <c r="B56" s="4">
        <v>21.59</v>
      </c>
      <c r="C56" s="4">
        <v>24.39</v>
      </c>
      <c r="D56" s="4">
        <v>3</v>
      </c>
      <c r="F56" s="4" t="e" vm="109">
        <v>#VALUE!</v>
      </c>
      <c r="G56" s="4">
        <v>5</v>
      </c>
      <c r="H56" s="10">
        <v>20.172000000000001</v>
      </c>
      <c r="I56" s="10">
        <v>24.92</v>
      </c>
      <c r="J56" s="10">
        <f>AVERAGE(Table441015[[#This Row],[Average Our Cost]:[Max Our Cost]])</f>
        <v>22.545999999999999</v>
      </c>
      <c r="K56" s="10">
        <f>ROUNDUP(Table441015[[#This Row],[Heavy Weighted Factor]]*2.5,0)</f>
        <v>57</v>
      </c>
      <c r="L56" s="10">
        <f>ROUNDDOWN(Table441015[[#This Row],[Heavy Weighted Factor]]*3,0)</f>
        <v>67</v>
      </c>
      <c r="M56" s="4" t="e" vm="110">
        <v>#VALUE!</v>
      </c>
      <c r="N56" s="4" t="e" cm="1" vm="111">
        <f t="array" ref="N56">_FV(Table441015[[#This Row],[City]],"Admin Division 1 (State/province/other)",TRUE)</f>
        <v>#VALUE!</v>
      </c>
      <c r="AB56" s="196" t="s">
        <v>2956</v>
      </c>
      <c r="AC56" s="1">
        <v>64.239999999999995</v>
      </c>
    </row>
    <row r="57" spans="1:29" x14ac:dyDescent="0.25">
      <c r="A57" s="9" t="s">
        <v>1186</v>
      </c>
      <c r="B57" s="4">
        <v>27.13</v>
      </c>
      <c r="C57" s="4">
        <v>27.13</v>
      </c>
      <c r="D57" s="4">
        <v>1</v>
      </c>
      <c r="F57" s="4" t="e" vm="112">
        <v>#VALUE!</v>
      </c>
      <c r="G57" s="4">
        <v>1</v>
      </c>
      <c r="H57" s="10">
        <v>21.79</v>
      </c>
      <c r="I57" s="10">
        <v>21.79</v>
      </c>
      <c r="J57" s="10">
        <f>AVERAGE(Table441015[[#This Row],[Average Our Cost]:[Max Our Cost]])</f>
        <v>21.79</v>
      </c>
      <c r="K57" s="10">
        <f>ROUNDUP(Table441015[[#This Row],[Heavy Weighted Factor]]*2.5,0)</f>
        <v>55</v>
      </c>
      <c r="L57" s="10">
        <f>ROUNDDOWN(Table441015[[#This Row],[Heavy Weighted Factor]]*3,0)</f>
        <v>65</v>
      </c>
      <c r="M57" s="4" t="e" vm="113">
        <v>#VALUE!</v>
      </c>
      <c r="N57" s="4" t="e" cm="1" vm="111">
        <f t="array" ref="N57">_FV(Table441015[[#This Row],[City]],"Admin Division 1 (State/province/other)",TRUE)</f>
        <v>#VALUE!</v>
      </c>
      <c r="AB57" s="196" t="s">
        <v>4714</v>
      </c>
      <c r="AC57" s="1">
        <v>122.24</v>
      </c>
    </row>
    <row r="58" spans="1:29" x14ac:dyDescent="0.25">
      <c r="A58" s="9" t="s">
        <v>720</v>
      </c>
      <c r="B58" s="4">
        <v>27.17</v>
      </c>
      <c r="C58" s="4">
        <v>27.17</v>
      </c>
      <c r="D58" s="4">
        <v>1</v>
      </c>
      <c r="F58" s="4" t="e" vm="114">
        <v>#VALUE!</v>
      </c>
      <c r="G58" s="4">
        <v>4</v>
      </c>
      <c r="H58" s="10">
        <v>9.9674999999999994</v>
      </c>
      <c r="I58" s="10">
        <v>10.44</v>
      </c>
      <c r="J58" s="10">
        <f>AVERAGE(Table441015[[#This Row],[Average Our Cost]:[Max Our Cost]])</f>
        <v>10.203749999999999</v>
      </c>
      <c r="K58" s="10">
        <f>ROUNDUP(Table441015[[#This Row],[Heavy Weighted Factor]]*2.5,0)</f>
        <v>26</v>
      </c>
      <c r="L58" s="10">
        <f>ROUNDDOWN(Table441015[[#This Row],[Heavy Weighted Factor]]*3,0)</f>
        <v>30</v>
      </c>
      <c r="M58" s="4" t="e" vm="115">
        <v>#VALUE!</v>
      </c>
      <c r="N58" s="4" t="e" cm="1" vm="111">
        <f t="array" ref="N58">_FV(Table441015[[#This Row],[City]],"Admin Division 1 (State/province/other)",TRUE)</f>
        <v>#VALUE!</v>
      </c>
      <c r="AB58" s="196" t="s">
        <v>3185</v>
      </c>
      <c r="AC58" s="1">
        <v>53.24</v>
      </c>
    </row>
    <row r="59" spans="1:29" x14ac:dyDescent="0.25">
      <c r="A59" s="9" t="s">
        <v>1680</v>
      </c>
      <c r="B59" s="4">
        <v>20.68</v>
      </c>
      <c r="C59" s="4">
        <v>21.03</v>
      </c>
      <c r="D59" s="4">
        <v>3</v>
      </c>
      <c r="F59" s="4" t="e" vm="116">
        <v>#VALUE!</v>
      </c>
      <c r="G59" s="4">
        <v>5</v>
      </c>
      <c r="H59" s="10">
        <v>18.764000000000003</v>
      </c>
      <c r="I59" s="10">
        <v>18.84</v>
      </c>
      <c r="J59" s="10">
        <f>AVERAGE(Table441015[[#This Row],[Average Our Cost]:[Max Our Cost]])</f>
        <v>18.802</v>
      </c>
      <c r="K59" s="10">
        <f>ROUNDUP(Table441015[[#This Row],[Heavy Weighted Factor]]*2.5,0)</f>
        <v>48</v>
      </c>
      <c r="L59" s="10">
        <f>ROUNDDOWN(Table441015[[#This Row],[Heavy Weighted Factor]]*3,0)</f>
        <v>56</v>
      </c>
      <c r="M59" s="4" t="e" vm="117">
        <v>#VALUE!</v>
      </c>
      <c r="N59" s="4" t="e" cm="1" vm="111">
        <f t="array" ref="N59">_FV(Table441015[[#This Row],[City]],"Admin Division 1 (State/province/other)",TRUE)</f>
        <v>#VALUE!</v>
      </c>
      <c r="AB59" s="196" t="s">
        <v>4715</v>
      </c>
      <c r="AC59" s="1">
        <v>142.24</v>
      </c>
    </row>
    <row r="60" spans="1:29" x14ac:dyDescent="0.25">
      <c r="A60" s="9" t="s">
        <v>2469</v>
      </c>
      <c r="B60" s="4">
        <v>18.0625</v>
      </c>
      <c r="C60" s="4">
        <v>21.03</v>
      </c>
      <c r="D60" s="4">
        <v>4</v>
      </c>
      <c r="F60" s="4" t="e" vm="118">
        <v>#VALUE!</v>
      </c>
      <c r="G60" s="4">
        <v>3</v>
      </c>
      <c r="H60" s="10">
        <v>28.716666666666669</v>
      </c>
      <c r="I60" s="10">
        <v>51.56</v>
      </c>
      <c r="J60" s="10">
        <f>AVERAGE(Table441015[[#This Row],[Average Our Cost]:[Max Our Cost]])</f>
        <v>40.138333333333335</v>
      </c>
      <c r="K60" s="10">
        <f>ROUNDUP(Table441015[[#This Row],[Heavy Weighted Factor]]*2.5,0)</f>
        <v>101</v>
      </c>
      <c r="L60" s="10">
        <f>ROUNDDOWN(Table441015[[#This Row],[Heavy Weighted Factor]]*3,0)</f>
        <v>120</v>
      </c>
      <c r="M60" s="4" t="e" vm="119">
        <v>#VALUE!</v>
      </c>
      <c r="N60" s="4" t="e" cm="1" vm="111">
        <f t="array" ref="N60">_FV(Table441015[[#This Row],[City]],"Admin Division 1 (State/province/other)",TRUE)</f>
        <v>#VALUE!</v>
      </c>
      <c r="AB60" s="196" t="s">
        <v>4121</v>
      </c>
      <c r="AC60" s="1">
        <v>90.24</v>
      </c>
    </row>
    <row r="61" spans="1:29" x14ac:dyDescent="0.25">
      <c r="A61" s="9" t="s">
        <v>3142</v>
      </c>
      <c r="B61" s="4">
        <v>32.58</v>
      </c>
      <c r="C61" s="4">
        <v>32.61</v>
      </c>
      <c r="D61" s="4">
        <v>2</v>
      </c>
      <c r="F61" s="4" t="e" vm="120">
        <v>#VALUE!</v>
      </c>
      <c r="G61" s="4">
        <v>10</v>
      </c>
      <c r="H61" s="10">
        <v>16.381</v>
      </c>
      <c r="I61" s="10">
        <v>18.64</v>
      </c>
      <c r="J61" s="10">
        <f>AVERAGE(Table441015[[#This Row],[Average Our Cost]:[Max Our Cost]])</f>
        <v>17.5105</v>
      </c>
      <c r="K61" s="10">
        <f>ROUNDUP(Table441015[[#This Row],[Heavy Weighted Factor]]*2.5,0)</f>
        <v>44</v>
      </c>
      <c r="L61" s="10">
        <f>ROUNDDOWN(Table441015[[#This Row],[Heavy Weighted Factor]]*3,0)</f>
        <v>52</v>
      </c>
      <c r="M61" s="4" t="e" vm="121">
        <v>#VALUE!</v>
      </c>
      <c r="N61" s="4" t="e" cm="1" vm="111">
        <f t="array" ref="N61">_FV(Table441015[[#This Row],[City]],"Admin Division 1 (State/province/other)",TRUE)</f>
        <v>#VALUE!</v>
      </c>
      <c r="AB61" s="196" t="s">
        <v>4716</v>
      </c>
      <c r="AC61" s="1">
        <v>13.24</v>
      </c>
    </row>
    <row r="62" spans="1:29" x14ac:dyDescent="0.25">
      <c r="A62" s="9" t="s">
        <v>1440</v>
      </c>
      <c r="B62" s="4">
        <v>18.267499999999998</v>
      </c>
      <c r="C62" s="4">
        <v>21.22</v>
      </c>
      <c r="D62" s="4">
        <v>4</v>
      </c>
      <c r="F62" s="4" t="e" vm="122">
        <v>#VALUE!</v>
      </c>
      <c r="G62" s="4">
        <v>4</v>
      </c>
      <c r="H62" s="10">
        <v>9.4899999999999984</v>
      </c>
      <c r="I62" s="10">
        <v>9.52</v>
      </c>
      <c r="J62" s="10">
        <f>AVERAGE(Table441015[[#This Row],[Average Our Cost]:[Max Our Cost]])</f>
        <v>9.504999999999999</v>
      </c>
      <c r="K62" s="10">
        <f>ROUNDUP(Table441015[[#This Row],[Heavy Weighted Factor]]*2.5,0)</f>
        <v>24</v>
      </c>
      <c r="L62" s="10">
        <f>ROUNDDOWN(Table441015[[#This Row],[Heavy Weighted Factor]]*3,0)</f>
        <v>28</v>
      </c>
      <c r="M62" s="4" t="e" vm="123">
        <v>#VALUE!</v>
      </c>
      <c r="N62" s="4" t="e" cm="1" vm="111">
        <f t="array" ref="N62">_FV(Table441015[[#This Row],[City]],"Admin Division 1 (State/province/other)",TRUE)</f>
        <v>#VALUE!</v>
      </c>
      <c r="AB62" s="196" t="s">
        <v>4529</v>
      </c>
      <c r="AC62" s="1">
        <v>69.239999999999995</v>
      </c>
    </row>
    <row r="63" spans="1:29" x14ac:dyDescent="0.25">
      <c r="A63" s="9" t="s">
        <v>4644</v>
      </c>
      <c r="B63" s="4">
        <v>20.5</v>
      </c>
      <c r="C63" s="4">
        <v>20.61</v>
      </c>
      <c r="D63" s="4">
        <v>4</v>
      </c>
      <c r="F63" s="4" t="e" vm="124">
        <v>#VALUE!</v>
      </c>
      <c r="G63" s="4">
        <v>6</v>
      </c>
      <c r="H63" s="10">
        <v>11.661666666666667</v>
      </c>
      <c r="I63" s="10">
        <v>13.3</v>
      </c>
      <c r="J63" s="10">
        <f>AVERAGE(Table441015[[#This Row],[Average Our Cost]:[Max Our Cost]])</f>
        <v>12.480833333333333</v>
      </c>
      <c r="K63" s="10">
        <f>ROUNDUP(Table441015[[#This Row],[Heavy Weighted Factor]]*2.5,0)</f>
        <v>32</v>
      </c>
      <c r="L63" s="10">
        <f>ROUNDDOWN(Table441015[[#This Row],[Heavy Weighted Factor]]*3,0)</f>
        <v>37</v>
      </c>
      <c r="M63" s="4" t="e" vm="123">
        <v>#VALUE!</v>
      </c>
      <c r="N63" s="4" t="e" cm="1" vm="111">
        <f t="array" ref="N63">_FV(Table441015[[#This Row],[City]],"Admin Division 1 (State/province/other)",TRUE)</f>
        <v>#VALUE!</v>
      </c>
      <c r="AB63" s="196" t="s">
        <v>3136</v>
      </c>
      <c r="AC63" s="1">
        <v>155.24</v>
      </c>
    </row>
    <row r="64" spans="1:29" x14ac:dyDescent="0.25">
      <c r="A64" s="9" t="s">
        <v>445</v>
      </c>
      <c r="B64" s="4">
        <v>16.251666666666669</v>
      </c>
      <c r="C64" s="4">
        <v>20.87</v>
      </c>
      <c r="D64" s="4">
        <v>6</v>
      </c>
      <c r="F64" s="4" t="e" vm="125">
        <v>#VALUE!</v>
      </c>
      <c r="G64" s="4">
        <v>2</v>
      </c>
      <c r="H64" s="10">
        <v>26.795000000000002</v>
      </c>
      <c r="I64" s="10">
        <v>28.21</v>
      </c>
      <c r="J64" s="10">
        <f>AVERAGE(Table441015[[#This Row],[Average Our Cost]:[Max Our Cost]])</f>
        <v>27.502500000000001</v>
      </c>
      <c r="K64" s="10">
        <f>ROUNDUP(Table441015[[#This Row],[Heavy Weighted Factor]]*2.5,0)</f>
        <v>69</v>
      </c>
      <c r="L64" s="10">
        <f>ROUNDDOWN(Table441015[[#This Row],[Heavy Weighted Factor]]*3,0)</f>
        <v>82</v>
      </c>
      <c r="M64" s="4" t="e" vm="126">
        <v>#VALUE!</v>
      </c>
      <c r="N64" s="4" t="e" cm="1" vm="111">
        <f t="array" ref="N64">_FV(Table441015[[#This Row],[City]],"Admin Division 1 (State/province/other)",TRUE)</f>
        <v>#VALUE!</v>
      </c>
      <c r="AB64" s="196" t="s">
        <v>1085</v>
      </c>
      <c r="AC64" s="1">
        <v>50.24</v>
      </c>
    </row>
    <row r="65" spans="1:29" x14ac:dyDescent="0.25">
      <c r="A65" s="9" t="s">
        <v>2076</v>
      </c>
      <c r="B65" s="4">
        <v>39.376666666666672</v>
      </c>
      <c r="C65" s="4">
        <v>49.38</v>
      </c>
      <c r="D65" s="4">
        <v>3</v>
      </c>
      <c r="F65" s="4" t="e" vm="127">
        <v>#VALUE!</v>
      </c>
      <c r="G65" s="4">
        <v>3</v>
      </c>
      <c r="H65" s="10">
        <v>22.363333333333333</v>
      </c>
      <c r="I65" s="10">
        <v>27.8</v>
      </c>
      <c r="J65" s="10">
        <f>AVERAGE(Table441015[[#This Row],[Average Our Cost]:[Max Our Cost]])</f>
        <v>25.081666666666667</v>
      </c>
      <c r="K65" s="10">
        <f>ROUNDUP(Table441015[[#This Row],[Heavy Weighted Factor]]*2.5,0)</f>
        <v>63</v>
      </c>
      <c r="L65" s="10">
        <f>ROUNDDOWN(Table441015[[#This Row],[Heavy Weighted Factor]]*3,0)</f>
        <v>75</v>
      </c>
      <c r="M65" s="4" t="e" vm="128">
        <v>#VALUE!</v>
      </c>
      <c r="N65" s="4" t="e" cm="1" vm="111">
        <f t="array" ref="N65">_FV(Table441015[[#This Row],[City]],"Admin Division 1 (State/province/other)",TRUE)</f>
        <v>#VALUE!</v>
      </c>
      <c r="AB65" s="196" t="s">
        <v>2896</v>
      </c>
      <c r="AC65" s="1">
        <v>62.24</v>
      </c>
    </row>
    <row r="66" spans="1:29" x14ac:dyDescent="0.25">
      <c r="A66" s="9" t="s">
        <v>1965</v>
      </c>
      <c r="B66" s="4">
        <v>18.82</v>
      </c>
      <c r="C66" s="4">
        <v>18.91</v>
      </c>
      <c r="D66" s="4">
        <v>5</v>
      </c>
      <c r="F66" s="4" t="e" vm="129">
        <v>#VALUE!</v>
      </c>
      <c r="G66" s="4">
        <v>1</v>
      </c>
      <c r="H66" s="10">
        <v>42.77</v>
      </c>
      <c r="I66" s="10">
        <v>42.77</v>
      </c>
      <c r="J66" s="10">
        <f>AVERAGE(Table441015[[#This Row],[Average Our Cost]:[Max Our Cost]])</f>
        <v>42.77</v>
      </c>
      <c r="K66" s="10">
        <f>ROUNDUP(Table441015[[#This Row],[Heavy Weighted Factor]]*2.5,0)</f>
        <v>107</v>
      </c>
      <c r="L66" s="10">
        <f>ROUNDDOWN(Table441015[[#This Row],[Heavy Weighted Factor]]*3,0)</f>
        <v>128</v>
      </c>
      <c r="M66" s="4" t="e" vm="130">
        <v>#VALUE!</v>
      </c>
      <c r="N66" s="4" t="e" cm="1" vm="111">
        <f t="array" ref="N66">_FV(Table441015[[#This Row],[City]],"Admin Division 1 (State/province/other)",TRUE)</f>
        <v>#VALUE!</v>
      </c>
      <c r="AB66" s="196" t="s">
        <v>1094</v>
      </c>
      <c r="AC66" s="1">
        <v>108.24</v>
      </c>
    </row>
    <row r="67" spans="1:29" x14ac:dyDescent="0.25">
      <c r="A67" s="9" t="s">
        <v>2728</v>
      </c>
      <c r="B67" s="4">
        <v>30.259999999999998</v>
      </c>
      <c r="C67" s="4">
        <v>30.33</v>
      </c>
      <c r="D67" s="4">
        <v>2</v>
      </c>
      <c r="F67" s="4" t="e" vm="131">
        <v>#VALUE!</v>
      </c>
      <c r="G67" s="4">
        <v>6</v>
      </c>
      <c r="H67" s="10">
        <v>18.438333333333333</v>
      </c>
      <c r="I67" s="10">
        <v>18.52</v>
      </c>
      <c r="J67" s="10">
        <f>AVERAGE(Table441015[[#This Row],[Average Our Cost]:[Max Our Cost]])</f>
        <v>18.479166666666664</v>
      </c>
      <c r="K67" s="10">
        <f>ROUNDUP(Table441015[[#This Row],[Heavy Weighted Factor]]*2.5,0)</f>
        <v>47</v>
      </c>
      <c r="L67" s="10">
        <f>ROUNDDOWN(Table441015[[#This Row],[Heavy Weighted Factor]]*3,0)</f>
        <v>55</v>
      </c>
      <c r="M67" s="4" t="e" vm="132">
        <v>#VALUE!</v>
      </c>
      <c r="N67" s="4" t="e" cm="1" vm="133">
        <f t="array" ref="N67">_FV(Table441015[[#This Row],[City]],"Admin Division 1 (State/province/other)",TRUE)</f>
        <v>#VALUE!</v>
      </c>
      <c r="AB67" s="196" t="s">
        <v>4717</v>
      </c>
      <c r="AC67" s="1">
        <v>72.239999999999995</v>
      </c>
    </row>
    <row r="68" spans="1:29" x14ac:dyDescent="0.25">
      <c r="A68" s="9" t="s">
        <v>4398</v>
      </c>
      <c r="B68" s="4">
        <v>15.368888888888888</v>
      </c>
      <c r="C68" s="4">
        <v>15.44</v>
      </c>
      <c r="D68" s="4">
        <v>9</v>
      </c>
      <c r="F68" s="4" t="e" vm="134">
        <v>#VALUE!</v>
      </c>
      <c r="G68" s="4">
        <v>8</v>
      </c>
      <c r="H68" s="10">
        <v>20.53</v>
      </c>
      <c r="I68" s="10">
        <v>28.4</v>
      </c>
      <c r="J68" s="10">
        <f>AVERAGE(Table441015[[#This Row],[Average Our Cost]:[Max Our Cost]])</f>
        <v>24.465</v>
      </c>
      <c r="K68" s="10">
        <f>ROUNDUP(Table441015[[#This Row],[Heavy Weighted Factor]]*2.5,0)</f>
        <v>62</v>
      </c>
      <c r="L68" s="10">
        <f>ROUNDDOWN(Table441015[[#This Row],[Heavy Weighted Factor]]*3,0)</f>
        <v>73</v>
      </c>
      <c r="M68" s="4" t="e" vm="132">
        <v>#VALUE!</v>
      </c>
      <c r="N68" s="4" t="e" cm="1" vm="133">
        <f t="array" ref="N68">_FV(Table441015[[#This Row],[City]],"Admin Division 1 (State/province/other)",TRUE)</f>
        <v>#VALUE!</v>
      </c>
      <c r="AB68" s="196" t="s">
        <v>2723</v>
      </c>
      <c r="AC68" s="1">
        <v>144.24</v>
      </c>
    </row>
    <row r="69" spans="1:29" x14ac:dyDescent="0.25">
      <c r="A69" s="9" t="s">
        <v>1058</v>
      </c>
      <c r="B69" s="4">
        <v>16.574444444444442</v>
      </c>
      <c r="C69" s="4">
        <v>20.56</v>
      </c>
      <c r="D69" s="4">
        <v>9</v>
      </c>
      <c r="F69" s="4" t="e" vm="135">
        <v>#VALUE!</v>
      </c>
      <c r="G69" s="4">
        <v>6</v>
      </c>
      <c r="H69" s="10">
        <v>20.59</v>
      </c>
      <c r="I69" s="10">
        <v>25.38</v>
      </c>
      <c r="J69" s="10">
        <f>AVERAGE(Table441015[[#This Row],[Average Our Cost]:[Max Our Cost]])</f>
        <v>22.984999999999999</v>
      </c>
      <c r="K69" s="10">
        <f>ROUNDUP(Table441015[[#This Row],[Heavy Weighted Factor]]*2.5,0)</f>
        <v>58</v>
      </c>
      <c r="L69" s="10">
        <f>ROUNDDOWN(Table441015[[#This Row],[Heavy Weighted Factor]]*3,0)</f>
        <v>68</v>
      </c>
      <c r="M69" s="4" t="e" vm="136">
        <v>#VALUE!</v>
      </c>
      <c r="N69" s="4" t="e" cm="1" vm="133">
        <f t="array" ref="N69">_FV(Table441015[[#This Row],[City]],"Admin Division 1 (State/province/other)",TRUE)</f>
        <v>#VALUE!</v>
      </c>
      <c r="AB69" s="196" t="s">
        <v>1484</v>
      </c>
      <c r="AC69" s="1">
        <v>184.24</v>
      </c>
    </row>
    <row r="70" spans="1:29" x14ac:dyDescent="0.25">
      <c r="A70" s="9" t="s">
        <v>385</v>
      </c>
      <c r="B70" s="4">
        <v>18.184000000000001</v>
      </c>
      <c r="C70" s="4">
        <v>21.48</v>
      </c>
      <c r="D70" s="4">
        <v>5</v>
      </c>
      <c r="F70" s="4" t="e" vm="137">
        <v>#VALUE!</v>
      </c>
      <c r="G70" s="4">
        <v>4</v>
      </c>
      <c r="H70" s="10">
        <v>21.155000000000001</v>
      </c>
      <c r="I70" s="10">
        <v>22.4</v>
      </c>
      <c r="J70" s="10">
        <f>AVERAGE(Table441015[[#This Row],[Average Our Cost]:[Max Our Cost]])</f>
        <v>21.7775</v>
      </c>
      <c r="K70" s="10">
        <f>ROUNDUP(Table441015[[#This Row],[Heavy Weighted Factor]]*2.5,0)</f>
        <v>55</v>
      </c>
      <c r="L70" s="10">
        <f>ROUNDDOWN(Table441015[[#This Row],[Heavy Weighted Factor]]*3,0)</f>
        <v>65</v>
      </c>
      <c r="M70" s="4" t="e" vm="138">
        <v>#VALUE!</v>
      </c>
      <c r="N70" s="4" t="e" cm="1" vm="133">
        <f t="array" ref="N70">_FV(Table441015[[#This Row],[City]],"Admin Division 1 (State/province/other)",TRUE)</f>
        <v>#VALUE!</v>
      </c>
      <c r="AB70" s="196" t="s">
        <v>1136</v>
      </c>
      <c r="AC70" s="1">
        <v>153.24</v>
      </c>
    </row>
    <row r="71" spans="1:29" x14ac:dyDescent="0.25">
      <c r="A71" s="9" t="s">
        <v>401</v>
      </c>
      <c r="B71" s="4">
        <v>31.31</v>
      </c>
      <c r="C71" s="4">
        <v>31.31</v>
      </c>
      <c r="D71" s="4">
        <v>1</v>
      </c>
      <c r="F71" s="4" t="e" vm="139">
        <v>#VALUE!</v>
      </c>
      <c r="G71" s="4">
        <v>2</v>
      </c>
      <c r="H71" s="10">
        <v>25.11</v>
      </c>
      <c r="I71" s="10">
        <v>25.38</v>
      </c>
      <c r="J71" s="10">
        <f>AVERAGE(Table441015[[#This Row],[Average Our Cost]:[Max Our Cost]])</f>
        <v>25.244999999999997</v>
      </c>
      <c r="K71" s="10">
        <f>ROUNDUP(Table441015[[#This Row],[Heavy Weighted Factor]]*2.5,0)</f>
        <v>64</v>
      </c>
      <c r="L71" s="10">
        <f>ROUNDDOWN(Table441015[[#This Row],[Heavy Weighted Factor]]*3,0)</f>
        <v>75</v>
      </c>
      <c r="M71" s="4" t="e" vm="140">
        <v>#VALUE!</v>
      </c>
      <c r="N71" s="4" t="e" cm="1" vm="133">
        <f t="array" ref="N71">_FV(Table441015[[#This Row],[City]],"Admin Division 1 (State/province/other)",TRUE)</f>
        <v>#VALUE!</v>
      </c>
      <c r="AB71" s="196" t="s">
        <v>217</v>
      </c>
      <c r="AC71" s="1">
        <v>130.24</v>
      </c>
    </row>
    <row r="72" spans="1:29" x14ac:dyDescent="0.25">
      <c r="A72" s="9" t="s">
        <v>3508</v>
      </c>
      <c r="B72" s="4">
        <v>32.979999999999997</v>
      </c>
      <c r="C72" s="4">
        <v>32.979999999999997</v>
      </c>
      <c r="D72" s="4">
        <v>1</v>
      </c>
      <c r="F72" s="4" t="e" vm="141">
        <v>#VALUE!</v>
      </c>
      <c r="G72" s="4">
        <v>5</v>
      </c>
      <c r="H72" s="10">
        <v>33.103999999999999</v>
      </c>
      <c r="I72" s="10">
        <v>47.23</v>
      </c>
      <c r="J72" s="10">
        <f>AVERAGE(Table441015[[#This Row],[Average Our Cost]:[Max Our Cost]])</f>
        <v>40.167000000000002</v>
      </c>
      <c r="K72" s="10">
        <f>ROUNDUP(Table441015[[#This Row],[Heavy Weighted Factor]]*2.5,0)</f>
        <v>101</v>
      </c>
      <c r="L72" s="10">
        <f>ROUNDDOWN(Table441015[[#This Row],[Heavy Weighted Factor]]*3,0)</f>
        <v>120</v>
      </c>
      <c r="M72" s="4" t="e" vm="142">
        <v>#VALUE!</v>
      </c>
      <c r="N72" s="4" t="e" cm="1" vm="133">
        <f t="array" ref="N72">_FV(Table441015[[#This Row],[City]],"Admin Division 1 (State/province/other)",TRUE)</f>
        <v>#VALUE!</v>
      </c>
      <c r="AB72" s="196" t="s">
        <v>2651</v>
      </c>
      <c r="AC72" s="1">
        <v>74.239999999999995</v>
      </c>
    </row>
    <row r="73" spans="1:29" x14ac:dyDescent="0.25">
      <c r="A73" s="9" t="s">
        <v>1723</v>
      </c>
      <c r="B73" s="4">
        <v>18.411666666666665</v>
      </c>
      <c r="C73" s="4">
        <v>21.39</v>
      </c>
      <c r="D73" s="4">
        <v>6</v>
      </c>
      <c r="F73" s="4" t="e" vm="143">
        <v>#VALUE!</v>
      </c>
      <c r="G73" s="4">
        <v>1</v>
      </c>
      <c r="H73" s="10">
        <v>14.39</v>
      </c>
      <c r="I73" s="10">
        <v>14.39</v>
      </c>
      <c r="J73" s="10">
        <f>AVERAGE(Table441015[[#This Row],[Average Our Cost]:[Max Our Cost]])</f>
        <v>14.39</v>
      </c>
      <c r="K73" s="10">
        <f>ROUNDUP(Table441015[[#This Row],[Heavy Weighted Factor]]*2.5,0)</f>
        <v>36</v>
      </c>
      <c r="L73" s="10">
        <f>ROUNDDOWN(Table441015[[#This Row],[Heavy Weighted Factor]]*3,0)</f>
        <v>43</v>
      </c>
      <c r="M73" s="4" t="e" vm="144">
        <v>#VALUE!</v>
      </c>
      <c r="N73" s="4" t="e" cm="1" vm="145">
        <f t="array" ref="N73">_FV(Table441015[[#This Row],[City]],"Admin Division 1 (State/province/other)",TRUE)</f>
        <v>#VALUE!</v>
      </c>
      <c r="AB73" s="196" t="s">
        <v>1078</v>
      </c>
      <c r="AC73" s="1">
        <v>104.24</v>
      </c>
    </row>
    <row r="74" spans="1:29" x14ac:dyDescent="0.25">
      <c r="A74" s="9" t="s">
        <v>1165</v>
      </c>
      <c r="B74" s="4">
        <v>26.504999999999999</v>
      </c>
      <c r="C74" s="4">
        <v>31.58</v>
      </c>
      <c r="D74" s="4">
        <v>2</v>
      </c>
      <c r="F74" s="4" t="e" vm="146">
        <v>#VALUE!</v>
      </c>
      <c r="G74" s="4">
        <v>9</v>
      </c>
      <c r="H74" s="10">
        <v>17.380000000000003</v>
      </c>
      <c r="I74" s="10">
        <v>35.44</v>
      </c>
      <c r="J74" s="10">
        <f>AVERAGE(Table441015[[#This Row],[Average Our Cost]:[Max Our Cost]])</f>
        <v>26.41</v>
      </c>
      <c r="K74" s="10">
        <f>ROUNDUP(Table441015[[#This Row],[Heavy Weighted Factor]]*2.5,0)</f>
        <v>67</v>
      </c>
      <c r="L74" s="10">
        <f>ROUNDDOWN(Table441015[[#This Row],[Heavy Weighted Factor]]*3,0)</f>
        <v>79</v>
      </c>
      <c r="M74" s="4" t="e" vm="147">
        <v>#VALUE!</v>
      </c>
      <c r="N74" s="4" t="e" cm="1" vm="145">
        <f t="array" ref="N74">_FV(Table441015[[#This Row],[City]],"Admin Division 1 (State/province/other)",TRUE)</f>
        <v>#VALUE!</v>
      </c>
      <c r="AB74" s="196" t="s">
        <v>3011</v>
      </c>
      <c r="AC74" s="1">
        <v>145.24</v>
      </c>
    </row>
    <row r="75" spans="1:29" x14ac:dyDescent="0.25">
      <c r="A75" s="9" t="s">
        <v>1158</v>
      </c>
      <c r="B75" s="4">
        <v>33.85038461538462</v>
      </c>
      <c r="C75" s="4">
        <v>54.46</v>
      </c>
      <c r="D75" s="4">
        <v>13</v>
      </c>
      <c r="F75" s="4" t="e" vm="148">
        <v>#VALUE!</v>
      </c>
      <c r="G75" s="4">
        <v>8</v>
      </c>
      <c r="H75" s="10">
        <v>15.97125</v>
      </c>
      <c r="I75" s="10">
        <v>17.84</v>
      </c>
      <c r="J75" s="10">
        <f>AVERAGE(Table441015[[#This Row],[Average Our Cost]:[Max Our Cost]])</f>
        <v>16.905625000000001</v>
      </c>
      <c r="K75" s="10">
        <f>ROUNDUP(Table441015[[#This Row],[Heavy Weighted Factor]]*2.5,0)</f>
        <v>43</v>
      </c>
      <c r="L75" s="10">
        <f>ROUNDDOWN(Table441015[[#This Row],[Heavy Weighted Factor]]*3,0)</f>
        <v>50</v>
      </c>
      <c r="M75" s="4" t="e" vm="149">
        <v>#VALUE!</v>
      </c>
      <c r="N75" s="4" t="e" cm="1" vm="145">
        <f t="array" ref="N75">_FV(Table441015[[#This Row],[City]],"Admin Division 1 (State/province/other)",TRUE)</f>
        <v>#VALUE!</v>
      </c>
      <c r="AB75" s="196" t="s">
        <v>2646</v>
      </c>
      <c r="AC75" s="1">
        <v>104.24</v>
      </c>
    </row>
    <row r="76" spans="1:29" x14ac:dyDescent="0.25">
      <c r="A76" s="9" t="s">
        <v>198</v>
      </c>
      <c r="B76" s="4">
        <v>22.693333333333332</v>
      </c>
      <c r="C76" s="4">
        <v>25.71</v>
      </c>
      <c r="D76" s="4">
        <v>6</v>
      </c>
      <c r="F76" s="4" t="e" vm="150">
        <v>#VALUE!</v>
      </c>
      <c r="G76" s="4">
        <v>1</v>
      </c>
      <c r="H76" s="10">
        <v>14.91</v>
      </c>
      <c r="I76" s="10">
        <v>14.91</v>
      </c>
      <c r="J76" s="10">
        <f>AVERAGE(Table441015[[#This Row],[Average Our Cost]:[Max Our Cost]])</f>
        <v>14.91</v>
      </c>
      <c r="K76" s="10">
        <f>ROUNDUP(Table441015[[#This Row],[Heavy Weighted Factor]]*2.5,0)</f>
        <v>38</v>
      </c>
      <c r="L76" s="10">
        <f>ROUNDDOWN(Table441015[[#This Row],[Heavy Weighted Factor]]*3,0)</f>
        <v>44</v>
      </c>
      <c r="M76" s="4" t="e" vm="151">
        <v>#VALUE!</v>
      </c>
      <c r="N76" s="4" t="e" cm="1" vm="145">
        <f t="array" ref="N76">_FV(Table441015[[#This Row],[City]],"Admin Division 1 (State/province/other)",TRUE)</f>
        <v>#VALUE!</v>
      </c>
      <c r="AB76" s="196" t="s">
        <v>1957</v>
      </c>
      <c r="AC76" s="1">
        <v>100.24</v>
      </c>
    </row>
    <row r="77" spans="1:29" x14ac:dyDescent="0.25">
      <c r="A77" s="9" t="s">
        <v>2386</v>
      </c>
      <c r="B77" s="4">
        <v>16.741666666666664</v>
      </c>
      <c r="C77" s="4">
        <v>19.57</v>
      </c>
      <c r="D77" s="4">
        <v>6</v>
      </c>
      <c r="F77" s="4" t="e" vm="152">
        <v>#VALUE!</v>
      </c>
      <c r="G77" s="4">
        <v>3</v>
      </c>
      <c r="H77" s="10">
        <v>14.01</v>
      </c>
      <c r="I77" s="10">
        <v>14.03</v>
      </c>
      <c r="J77" s="10">
        <f>AVERAGE(Table441015[[#This Row],[Average Our Cost]:[Max Our Cost]])</f>
        <v>14.02</v>
      </c>
      <c r="K77" s="10">
        <f>ROUNDUP(Table441015[[#This Row],[Heavy Weighted Factor]]*2.5,0)</f>
        <v>36</v>
      </c>
      <c r="L77" s="10">
        <f>ROUNDDOWN(Table441015[[#This Row],[Heavy Weighted Factor]]*3,0)</f>
        <v>42</v>
      </c>
      <c r="M77" s="4" t="e" vm="153">
        <v>#VALUE!</v>
      </c>
      <c r="N77" s="4" t="e" cm="1" vm="154">
        <f t="array" ref="N77">_FV(Table441015[[#This Row],[City]],"Admin Division 1 (State/province/other)",TRUE)</f>
        <v>#VALUE!</v>
      </c>
      <c r="AB77" s="196" t="s">
        <v>224</v>
      </c>
      <c r="AC77" s="1">
        <v>126.24</v>
      </c>
    </row>
    <row r="78" spans="1:29" x14ac:dyDescent="0.25">
      <c r="A78" s="9" t="s">
        <v>2042</v>
      </c>
      <c r="B78" s="4">
        <v>18.265000000000001</v>
      </c>
      <c r="C78" s="4">
        <v>21.09</v>
      </c>
      <c r="D78" s="4">
        <v>2</v>
      </c>
      <c r="F78" s="4" t="e" vm="155">
        <v>#VALUE!</v>
      </c>
      <c r="G78" s="4">
        <v>1</v>
      </c>
      <c r="H78" s="10">
        <v>19</v>
      </c>
      <c r="I78" s="10">
        <v>19</v>
      </c>
      <c r="J78" s="10">
        <f>AVERAGE(Table441015[[#This Row],[Average Our Cost]:[Max Our Cost]])</f>
        <v>19</v>
      </c>
      <c r="K78" s="10">
        <f>ROUNDUP(Table441015[[#This Row],[Heavy Weighted Factor]]*2.5,0)</f>
        <v>48</v>
      </c>
      <c r="L78" s="10">
        <f>ROUNDDOWN(Table441015[[#This Row],[Heavy Weighted Factor]]*3,0)</f>
        <v>57</v>
      </c>
      <c r="M78" s="4" t="e" vm="156">
        <v>#VALUE!</v>
      </c>
      <c r="N78" s="4" t="e" cm="1" vm="154">
        <f t="array" ref="N78">_FV(Table441015[[#This Row],[City]],"Admin Division 1 (State/province/other)",TRUE)</f>
        <v>#VALUE!</v>
      </c>
      <c r="AB78" s="196" t="s">
        <v>3848</v>
      </c>
      <c r="AC78" s="1">
        <v>300.24</v>
      </c>
    </row>
    <row r="79" spans="1:29" x14ac:dyDescent="0.25">
      <c r="A79" s="9" t="s">
        <v>2281</v>
      </c>
      <c r="B79" s="4">
        <v>21.348571428571429</v>
      </c>
      <c r="C79" s="4">
        <v>25.52</v>
      </c>
      <c r="D79" s="4">
        <v>7</v>
      </c>
      <c r="F79" s="4" t="e" vm="157">
        <v>#VALUE!</v>
      </c>
      <c r="G79" s="4">
        <v>6</v>
      </c>
      <c r="H79" s="10">
        <v>19.353333333333335</v>
      </c>
      <c r="I79" s="10">
        <v>27.62</v>
      </c>
      <c r="J79" s="10">
        <f>AVERAGE(Table441015[[#This Row],[Average Our Cost]:[Max Our Cost]])</f>
        <v>23.486666666666668</v>
      </c>
      <c r="K79" s="10">
        <f>ROUNDUP(Table441015[[#This Row],[Heavy Weighted Factor]]*2.5,0)</f>
        <v>59</v>
      </c>
      <c r="L79" s="10">
        <f>ROUNDDOWN(Table441015[[#This Row],[Heavy Weighted Factor]]*3,0)</f>
        <v>70</v>
      </c>
      <c r="M79" s="4" t="e" vm="158">
        <v>#VALUE!</v>
      </c>
      <c r="N79" s="4" t="e" cm="1" vm="154">
        <f t="array" ref="N79">_FV(Table441015[[#This Row],[City]],"Admin Division 1 (State/province/other)",TRUE)</f>
        <v>#VALUE!</v>
      </c>
      <c r="AB79" s="196" t="s">
        <v>2289</v>
      </c>
      <c r="AC79" s="1">
        <v>158.24</v>
      </c>
    </row>
    <row r="80" spans="1:29" x14ac:dyDescent="0.25">
      <c r="A80" s="9" t="s">
        <v>897</v>
      </c>
      <c r="B80" s="4">
        <v>17.171590909090909</v>
      </c>
      <c r="C80" s="4">
        <v>20.62</v>
      </c>
      <c r="D80" s="4">
        <v>11</v>
      </c>
      <c r="F80" s="4" t="e" vm="159">
        <v>#VALUE!</v>
      </c>
      <c r="G80" s="4">
        <v>10</v>
      </c>
      <c r="H80" s="10">
        <v>30.151999999999994</v>
      </c>
      <c r="I80" s="10">
        <v>57.48</v>
      </c>
      <c r="J80" s="10">
        <f>AVERAGE(Table441015[[#This Row],[Average Our Cost]:[Max Our Cost]])</f>
        <v>43.815999999999995</v>
      </c>
      <c r="K80" s="10">
        <f>ROUNDUP(Table441015[[#This Row],[Heavy Weighted Factor]]*2.5,0)</f>
        <v>110</v>
      </c>
      <c r="L80" s="10">
        <f>ROUNDDOWN(Table441015[[#This Row],[Heavy Weighted Factor]]*3,0)</f>
        <v>131</v>
      </c>
      <c r="M80" s="4" t="e" vm="160">
        <v>#VALUE!</v>
      </c>
      <c r="N80" s="4" t="e" cm="1" vm="154">
        <f t="array" ref="N80">_FV(Table441015[[#This Row],[City]],"Admin Division 1 (State/province/other)",TRUE)</f>
        <v>#VALUE!</v>
      </c>
      <c r="AB80" s="196" t="s">
        <v>2408</v>
      </c>
      <c r="AC80" s="1">
        <v>94.24</v>
      </c>
    </row>
    <row r="81" spans="1:29" x14ac:dyDescent="0.25">
      <c r="A81" s="9" t="s">
        <v>785</v>
      </c>
      <c r="B81" s="4">
        <v>15.368888888888888</v>
      </c>
      <c r="C81" s="4">
        <v>15.44</v>
      </c>
      <c r="D81" s="4">
        <v>9</v>
      </c>
      <c r="F81" s="4" t="e" vm="161">
        <v>#VALUE!</v>
      </c>
      <c r="G81" s="4">
        <v>10</v>
      </c>
      <c r="H81" s="10">
        <v>24.115000000000002</v>
      </c>
      <c r="I81" s="10">
        <v>29.87</v>
      </c>
      <c r="J81" s="10">
        <f>AVERAGE(Table441015[[#This Row],[Average Our Cost]:[Max Our Cost]])</f>
        <v>26.9925</v>
      </c>
      <c r="K81" s="10">
        <f>ROUNDUP(Table441015[[#This Row],[Heavy Weighted Factor]]*2.5,0)</f>
        <v>68</v>
      </c>
      <c r="L81" s="10">
        <f>ROUNDDOWN(Table441015[[#This Row],[Heavy Weighted Factor]]*3,0)</f>
        <v>80</v>
      </c>
      <c r="M81" s="4" t="e" vm="162">
        <v>#VALUE!</v>
      </c>
      <c r="N81" s="4" t="e" cm="1" vm="154">
        <f t="array" ref="N81">_FV(Table441015[[#This Row],[City]],"Admin Division 1 (State/province/other)",TRUE)</f>
        <v>#VALUE!</v>
      </c>
      <c r="AB81" s="196" t="s">
        <v>2477</v>
      </c>
      <c r="AC81" s="1">
        <v>100.24</v>
      </c>
    </row>
    <row r="82" spans="1:29" x14ac:dyDescent="0.25">
      <c r="A82" s="9" t="s">
        <v>1016</v>
      </c>
      <c r="B82" s="4">
        <v>33.564999999999998</v>
      </c>
      <c r="C82" s="4">
        <v>33.67</v>
      </c>
      <c r="D82" s="4">
        <v>2</v>
      </c>
      <c r="F82" s="4" t="e" vm="163">
        <v>#VALUE!</v>
      </c>
      <c r="G82" s="4">
        <v>2</v>
      </c>
      <c r="H82" s="10">
        <v>33.564999999999998</v>
      </c>
      <c r="I82" s="10">
        <v>33.67</v>
      </c>
      <c r="J82" s="10">
        <f>AVERAGE(Table441015[[#This Row],[Average Our Cost]:[Max Our Cost]])</f>
        <v>33.6175</v>
      </c>
      <c r="K82" s="10">
        <f>ROUNDUP(Table441015[[#This Row],[Heavy Weighted Factor]]*2.5,0)</f>
        <v>85</v>
      </c>
      <c r="L82" s="10">
        <f>ROUNDDOWN(Table441015[[#This Row],[Heavy Weighted Factor]]*3,0)</f>
        <v>100</v>
      </c>
      <c r="M82" s="4" t="e" vm="164">
        <v>#VALUE!</v>
      </c>
      <c r="N82" s="4" t="e" cm="1" vm="165">
        <f t="array" ref="N82">_FV(Table441015[[#This Row],[City]],"Admin Division 1 (State/province/other)",TRUE)</f>
        <v>#VALUE!</v>
      </c>
      <c r="AB82" s="196" t="s">
        <v>3713</v>
      </c>
      <c r="AC82" s="1">
        <v>56.24</v>
      </c>
    </row>
    <row r="83" spans="1:29" x14ac:dyDescent="0.25">
      <c r="A83" s="9" t="s">
        <v>463</v>
      </c>
      <c r="B83" s="4">
        <v>44.279999999999987</v>
      </c>
      <c r="C83" s="4">
        <v>56</v>
      </c>
      <c r="D83" s="4">
        <v>7</v>
      </c>
      <c r="F83" s="4" t="e" vm="166">
        <v>#VALUE!</v>
      </c>
      <c r="G83" s="4">
        <v>10</v>
      </c>
      <c r="H83" s="10">
        <v>20.831</v>
      </c>
      <c r="I83" s="10">
        <v>25.06</v>
      </c>
      <c r="J83" s="10">
        <f>AVERAGE(Table441015[[#This Row],[Average Our Cost]:[Max Our Cost]])</f>
        <v>22.945499999999999</v>
      </c>
      <c r="K83" s="10">
        <f>ROUNDUP(Table441015[[#This Row],[Heavy Weighted Factor]]*2.5,0)</f>
        <v>58</v>
      </c>
      <c r="L83" s="10">
        <f>ROUNDDOWN(Table441015[[#This Row],[Heavy Weighted Factor]]*3,0)</f>
        <v>68</v>
      </c>
      <c r="M83" s="4" t="e" vm="167">
        <v>#VALUE!</v>
      </c>
      <c r="N83" s="4" t="e" cm="1" vm="165">
        <f t="array" ref="N83">_FV(Table441015[[#This Row],[City]],"Admin Division 1 (State/province/other)",TRUE)</f>
        <v>#VALUE!</v>
      </c>
      <c r="AB83" s="196" t="s">
        <v>233</v>
      </c>
      <c r="AC83" s="1">
        <v>156.24</v>
      </c>
    </row>
    <row r="84" spans="1:29" x14ac:dyDescent="0.25">
      <c r="A84" s="9" t="s">
        <v>1135</v>
      </c>
      <c r="B84" s="4">
        <v>20.831</v>
      </c>
      <c r="C84" s="4">
        <v>25.06</v>
      </c>
      <c r="D84" s="4">
        <v>10</v>
      </c>
      <c r="F84" s="4" t="e" vm="168">
        <v>#VALUE!</v>
      </c>
      <c r="G84" s="4">
        <v>2</v>
      </c>
      <c r="H84" s="10">
        <v>27.42</v>
      </c>
      <c r="I84" s="10">
        <v>30.3</v>
      </c>
      <c r="J84" s="10">
        <f>AVERAGE(Table441015[[#This Row],[Average Our Cost]:[Max Our Cost]])</f>
        <v>28.86</v>
      </c>
      <c r="K84" s="10">
        <f>ROUNDUP(Table441015[[#This Row],[Heavy Weighted Factor]]*2.5,0)</f>
        <v>73</v>
      </c>
      <c r="L84" s="10">
        <f>ROUNDDOWN(Table441015[[#This Row],[Heavy Weighted Factor]]*3,0)</f>
        <v>86</v>
      </c>
      <c r="M84" s="4" t="e" vm="169">
        <v>#VALUE!</v>
      </c>
      <c r="N84" s="4" t="e" cm="1" vm="165">
        <f t="array" ref="N84">_FV(Table441015[[#This Row],[City]],"Admin Division 1 (State/province/other)",TRUE)</f>
        <v>#VALUE!</v>
      </c>
      <c r="AB84" s="196" t="s">
        <v>2729</v>
      </c>
      <c r="AC84" s="1">
        <v>116.24</v>
      </c>
    </row>
    <row r="85" spans="1:29" x14ac:dyDescent="0.25">
      <c r="A85" s="9" t="s">
        <v>1972</v>
      </c>
      <c r="B85" s="4">
        <v>27.42</v>
      </c>
      <c r="C85" s="4">
        <v>30.3</v>
      </c>
      <c r="D85" s="4">
        <v>2</v>
      </c>
      <c r="F85" s="4" t="e" vm="170">
        <v>#VALUE!</v>
      </c>
      <c r="G85" s="4">
        <v>5</v>
      </c>
      <c r="H85" s="10">
        <v>30.663999999999998</v>
      </c>
      <c r="I85" s="10">
        <v>31.73</v>
      </c>
      <c r="J85" s="10">
        <f>AVERAGE(Table441015[[#This Row],[Average Our Cost]:[Max Our Cost]])</f>
        <v>31.196999999999999</v>
      </c>
      <c r="K85" s="10">
        <f>ROUNDUP(Table441015[[#This Row],[Heavy Weighted Factor]]*2.5,0)</f>
        <v>78</v>
      </c>
      <c r="L85" s="10">
        <f>ROUNDDOWN(Table441015[[#This Row],[Heavy Weighted Factor]]*3,0)</f>
        <v>93</v>
      </c>
      <c r="M85" s="4" t="e" vm="171">
        <v>#VALUE!</v>
      </c>
      <c r="N85" s="4" t="e" cm="1" vm="172">
        <f t="array" ref="N85">_FV(Table441015[[#This Row],[City]],"Admin Division 1 (State/province/other)",TRUE)</f>
        <v>#VALUE!</v>
      </c>
      <c r="AB85" s="196" t="s">
        <v>4256</v>
      </c>
      <c r="AC85" s="1">
        <v>106.24</v>
      </c>
    </row>
    <row r="86" spans="1:29" x14ac:dyDescent="0.25">
      <c r="A86" s="9" t="s">
        <v>642</v>
      </c>
      <c r="B86" s="4">
        <v>21.416</v>
      </c>
      <c r="C86" s="4">
        <v>23.51</v>
      </c>
      <c r="D86" s="4">
        <v>5</v>
      </c>
      <c r="F86" s="4" t="e" vm="173">
        <v>#VALUE!</v>
      </c>
      <c r="G86" s="4">
        <v>13</v>
      </c>
      <c r="H86" s="10">
        <v>33.968076923076922</v>
      </c>
      <c r="I86" s="10">
        <v>43.29</v>
      </c>
      <c r="J86" s="10">
        <f>AVERAGE(Table441015[[#This Row],[Average Our Cost]:[Max Our Cost]])</f>
        <v>38.629038461538457</v>
      </c>
      <c r="K86" s="10">
        <f>ROUNDUP(Table441015[[#This Row],[Heavy Weighted Factor]]*2.5,0)</f>
        <v>97</v>
      </c>
      <c r="L86" s="10">
        <f>ROUNDDOWN(Table441015[[#This Row],[Heavy Weighted Factor]]*3,0)</f>
        <v>115</v>
      </c>
      <c r="M86" s="4" t="e" vm="174">
        <v>#VALUE!</v>
      </c>
      <c r="N86" s="4" t="e" cm="1" vm="175">
        <f t="array" ref="N86">_FV(Table441015[[#This Row],[City]],"Admin Division 1 (State/province/other)",TRUE)</f>
        <v>#VALUE!</v>
      </c>
      <c r="AB86" s="196" t="s">
        <v>2415</v>
      </c>
      <c r="AC86" s="1">
        <v>102.24</v>
      </c>
    </row>
    <row r="87" spans="1:29" x14ac:dyDescent="0.25">
      <c r="A87" s="9" t="s">
        <v>3641</v>
      </c>
      <c r="B87" s="4">
        <v>18.45</v>
      </c>
      <c r="C87" s="4">
        <v>18.52</v>
      </c>
      <c r="D87" s="4">
        <v>3</v>
      </c>
      <c r="F87" s="4" t="e" vm="176">
        <v>#VALUE!</v>
      </c>
      <c r="G87" s="4">
        <v>10</v>
      </c>
      <c r="H87" s="10">
        <v>25.258999999999997</v>
      </c>
      <c r="I87" s="10">
        <v>30.14</v>
      </c>
      <c r="J87" s="10">
        <f>AVERAGE(Table441015[[#This Row],[Average Our Cost]:[Max Our Cost]])</f>
        <v>27.6995</v>
      </c>
      <c r="K87" s="10">
        <f>ROUNDUP(Table441015[[#This Row],[Heavy Weighted Factor]]*2.5,0)</f>
        <v>70</v>
      </c>
      <c r="L87" s="10">
        <f>ROUNDDOWN(Table441015[[#This Row],[Heavy Weighted Factor]]*3,0)</f>
        <v>83</v>
      </c>
      <c r="M87" s="4" t="e" vm="177">
        <v>#VALUE!</v>
      </c>
      <c r="N87" s="4" t="e" cm="1" vm="178">
        <f t="array" ref="N87">_FV(Table441015[[#This Row],[City]],"Admin Division 1 (State/province/other)",TRUE)</f>
        <v>#VALUE!</v>
      </c>
      <c r="AB87" s="196" t="s">
        <v>1943</v>
      </c>
      <c r="AC87" s="1">
        <v>152.24</v>
      </c>
    </row>
    <row r="88" spans="1:29" x14ac:dyDescent="0.25">
      <c r="A88" s="9" t="s">
        <v>2028</v>
      </c>
      <c r="B88" s="4">
        <v>19.80857142857143</v>
      </c>
      <c r="C88" s="4">
        <v>19.89</v>
      </c>
      <c r="D88" s="4">
        <v>7</v>
      </c>
      <c r="F88" s="4" t="e" vm="179">
        <v>#VALUE!</v>
      </c>
      <c r="G88" s="4">
        <v>2</v>
      </c>
      <c r="H88" s="10">
        <v>21.115000000000002</v>
      </c>
      <c r="I88" s="10">
        <v>21.16</v>
      </c>
      <c r="J88" s="10">
        <f>AVERAGE(Table441015[[#This Row],[Average Our Cost]:[Max Our Cost]])</f>
        <v>21.137500000000003</v>
      </c>
      <c r="K88" s="10">
        <f>ROUNDUP(Table441015[[#This Row],[Heavy Weighted Factor]]*2.5,0)</f>
        <v>53</v>
      </c>
      <c r="L88" s="10">
        <f>ROUNDDOWN(Table441015[[#This Row],[Heavy Weighted Factor]]*3,0)</f>
        <v>63</v>
      </c>
      <c r="M88" s="4" t="e" vm="180">
        <v>#VALUE!</v>
      </c>
      <c r="N88" s="4" t="e" cm="1" vm="178">
        <f t="array" ref="N88">_FV(Table441015[[#This Row],[City]],"Admin Division 1 (State/province/other)",TRUE)</f>
        <v>#VALUE!</v>
      </c>
      <c r="AB88" s="196" t="s">
        <v>4504</v>
      </c>
      <c r="AC88" s="1">
        <v>147.24</v>
      </c>
    </row>
    <row r="89" spans="1:29" x14ac:dyDescent="0.25">
      <c r="A89" s="9" t="s">
        <v>1784</v>
      </c>
      <c r="B89" s="4">
        <v>19.795999999999999</v>
      </c>
      <c r="C89" s="4">
        <v>19.89</v>
      </c>
      <c r="D89" s="4">
        <v>5</v>
      </c>
      <c r="F89" s="4" t="e" vm="181">
        <v>#VALUE!</v>
      </c>
      <c r="G89" s="4">
        <v>9</v>
      </c>
      <c r="H89" s="10">
        <v>19.214444444444446</v>
      </c>
      <c r="I89" s="10">
        <v>27.08</v>
      </c>
      <c r="J89" s="10">
        <f>AVERAGE(Table441015[[#This Row],[Average Our Cost]:[Max Our Cost]])</f>
        <v>23.147222222222222</v>
      </c>
      <c r="K89" s="10">
        <f>ROUNDUP(Table441015[[#This Row],[Heavy Weighted Factor]]*2.5,0)</f>
        <v>58</v>
      </c>
      <c r="L89" s="10">
        <f>ROUNDDOWN(Table441015[[#This Row],[Heavy Weighted Factor]]*3,0)</f>
        <v>69</v>
      </c>
      <c r="M89" s="4" t="e" vm="182">
        <v>#VALUE!</v>
      </c>
      <c r="N89" s="4" t="e" cm="1" vm="178">
        <f t="array" ref="N89">_FV(Table441015[[#This Row],[City]],"Admin Division 1 (State/province/other)",TRUE)</f>
        <v>#VALUE!</v>
      </c>
      <c r="AB89" s="196" t="s">
        <v>4108</v>
      </c>
      <c r="AC89" s="1">
        <v>49.24</v>
      </c>
    </row>
    <row r="90" spans="1:29" x14ac:dyDescent="0.25">
      <c r="A90" s="9" t="s">
        <v>3073</v>
      </c>
      <c r="B90" s="4">
        <v>27.17</v>
      </c>
      <c r="C90" s="4">
        <v>27.17</v>
      </c>
      <c r="D90" s="4">
        <v>1</v>
      </c>
      <c r="F90" s="4" t="e" vm="183">
        <v>#VALUE!</v>
      </c>
      <c r="G90" s="4">
        <v>15</v>
      </c>
      <c r="H90" s="10">
        <v>18.579333333333338</v>
      </c>
      <c r="I90" s="10">
        <v>27.13</v>
      </c>
      <c r="J90" s="10">
        <f>AVERAGE(Table441015[[#This Row],[Average Our Cost]:[Max Our Cost]])</f>
        <v>22.854666666666667</v>
      </c>
      <c r="K90" s="10">
        <f>ROUNDUP(Table441015[[#This Row],[Heavy Weighted Factor]]*2.5,0)</f>
        <v>58</v>
      </c>
      <c r="L90" s="10">
        <f>ROUNDDOWN(Table441015[[#This Row],[Heavy Weighted Factor]]*3,0)</f>
        <v>68</v>
      </c>
      <c r="M90" s="4" t="e" vm="184">
        <v>#VALUE!</v>
      </c>
      <c r="N90" s="4" t="e" cm="1" vm="178">
        <f t="array" ref="N90">_FV(Table441015[[#This Row],[City]],"Admin Division 1 (State/province/other)",TRUE)</f>
        <v>#VALUE!</v>
      </c>
      <c r="AB90" s="196" t="s">
        <v>2665</v>
      </c>
      <c r="AC90" s="1">
        <v>126.24</v>
      </c>
    </row>
    <row r="91" spans="1:29" x14ac:dyDescent="0.25">
      <c r="A91" s="9" t="s">
        <v>2580</v>
      </c>
      <c r="B91" s="4">
        <v>28.197777777777773</v>
      </c>
      <c r="C91" s="4">
        <v>45.9</v>
      </c>
      <c r="D91" s="4">
        <v>9</v>
      </c>
      <c r="F91" s="4" t="e" vm="185">
        <v>#VALUE!</v>
      </c>
      <c r="G91" s="4">
        <v>1</v>
      </c>
      <c r="H91" s="10">
        <v>37.520000000000003</v>
      </c>
      <c r="I91" s="10">
        <v>37.520000000000003</v>
      </c>
      <c r="J91" s="10">
        <f>AVERAGE(Table441015[[#This Row],[Average Our Cost]:[Max Our Cost]])</f>
        <v>37.520000000000003</v>
      </c>
      <c r="K91" s="10">
        <f>ROUNDUP(Table441015[[#This Row],[Heavy Weighted Factor]]*2.5,0)</f>
        <v>94</v>
      </c>
      <c r="L91" s="10">
        <f>ROUNDDOWN(Table441015[[#This Row],[Heavy Weighted Factor]]*3,0)</f>
        <v>112</v>
      </c>
      <c r="M91" s="4" t="e" vm="186">
        <v>#VALUE!</v>
      </c>
      <c r="N91" s="4" t="e" cm="1" vm="187">
        <f t="array" ref="N91">_FV(Table441015[[#This Row],[City]],"Admin Division 1 (State/province/other)",TRUE)</f>
        <v>#VALUE!</v>
      </c>
      <c r="AB91" s="196" t="s">
        <v>4202</v>
      </c>
      <c r="AC91" s="1">
        <v>121.24</v>
      </c>
    </row>
    <row r="92" spans="1:29" x14ac:dyDescent="0.25">
      <c r="A92" s="9" t="s">
        <v>1379</v>
      </c>
      <c r="B92" s="4">
        <v>17.518000000000001</v>
      </c>
      <c r="C92" s="4">
        <v>20.87</v>
      </c>
      <c r="D92" s="4">
        <v>5</v>
      </c>
      <c r="F92" s="4" t="e" vm="188">
        <v>#VALUE!</v>
      </c>
      <c r="G92" s="4">
        <v>10</v>
      </c>
      <c r="H92" s="10">
        <v>18.821999999999996</v>
      </c>
      <c r="I92" s="10">
        <v>21.68</v>
      </c>
      <c r="J92" s="10">
        <f>AVERAGE(Table441015[[#This Row],[Average Our Cost]:[Max Our Cost]])</f>
        <v>20.250999999999998</v>
      </c>
      <c r="K92" s="10">
        <f>ROUNDUP(Table441015[[#This Row],[Heavy Weighted Factor]]*2.5,0)</f>
        <v>51</v>
      </c>
      <c r="L92" s="10">
        <f>ROUNDDOWN(Table441015[[#This Row],[Heavy Weighted Factor]]*3,0)</f>
        <v>60</v>
      </c>
      <c r="M92" s="4" t="e" vm="189">
        <v>#VALUE!</v>
      </c>
      <c r="N92" s="4" t="e" cm="1" vm="187">
        <f t="array" ref="N92">_FV(Table441015[[#This Row],[City]],"Admin Division 1 (State/province/other)",TRUE)</f>
        <v>#VALUE!</v>
      </c>
      <c r="AB92" s="196" t="s">
        <v>1071</v>
      </c>
      <c r="AC92" s="1">
        <v>127.24</v>
      </c>
    </row>
    <row r="93" spans="1:29" x14ac:dyDescent="0.25">
      <c r="A93" s="9" t="s">
        <v>2789</v>
      </c>
      <c r="B93" s="4">
        <v>18.537499999999998</v>
      </c>
      <c r="C93" s="4">
        <v>28.13</v>
      </c>
      <c r="D93" s="4">
        <v>4</v>
      </c>
      <c r="F93" s="4" t="e" vm="190">
        <v>#VALUE!</v>
      </c>
      <c r="G93" s="4">
        <v>1</v>
      </c>
      <c r="H93" s="10">
        <v>19.059999999999999</v>
      </c>
      <c r="I93" s="10">
        <v>19.059999999999999</v>
      </c>
      <c r="J93" s="10">
        <f>AVERAGE(Table441015[[#This Row],[Average Our Cost]:[Max Our Cost]])</f>
        <v>19.059999999999999</v>
      </c>
      <c r="K93" s="10">
        <f>ROUNDUP(Table441015[[#This Row],[Heavy Weighted Factor]]*2.5,0)</f>
        <v>48</v>
      </c>
      <c r="L93" s="10">
        <f>ROUNDDOWN(Table441015[[#This Row],[Heavy Weighted Factor]]*3,0)</f>
        <v>57</v>
      </c>
      <c r="M93" s="4" t="e" vm="191">
        <v>#VALUE!</v>
      </c>
      <c r="N93" s="4" t="e" cm="1" vm="192">
        <f t="array" ref="N93">_FV(Table441015[[#This Row],[City]],"Admin Division 1 (State/province/other)",TRUE)</f>
        <v>#VALUE!</v>
      </c>
      <c r="AB93" s="196" t="s">
        <v>1066</v>
      </c>
      <c r="AC93" s="1">
        <v>81.239999999999995</v>
      </c>
    </row>
    <row r="94" spans="1:29" x14ac:dyDescent="0.25">
      <c r="A94" s="9" t="s">
        <v>1620</v>
      </c>
      <c r="B94" s="4">
        <v>15.850000000000001</v>
      </c>
      <c r="C94" s="4">
        <v>17.920000000000002</v>
      </c>
      <c r="D94" s="4">
        <v>4</v>
      </c>
      <c r="F94" s="4" t="e" vm="193">
        <v>#VALUE!</v>
      </c>
      <c r="G94" s="4">
        <v>2</v>
      </c>
      <c r="H94" s="10">
        <v>17.515000000000001</v>
      </c>
      <c r="I94" s="10">
        <v>17.53</v>
      </c>
      <c r="J94" s="10">
        <f>AVERAGE(Table441015[[#This Row],[Average Our Cost]:[Max Our Cost]])</f>
        <v>17.522500000000001</v>
      </c>
      <c r="K94" s="10">
        <f>ROUNDUP(Table441015[[#This Row],[Heavy Weighted Factor]]*2.5,0)</f>
        <v>44</v>
      </c>
      <c r="L94" s="10">
        <f>ROUNDDOWN(Table441015[[#This Row],[Heavy Weighted Factor]]*3,0)</f>
        <v>52</v>
      </c>
      <c r="M94" s="4" t="e" vm="194">
        <v>#VALUE!</v>
      </c>
      <c r="N94" s="4" t="e" cm="1" vm="192">
        <f t="array" ref="N94">_FV(Table441015[[#This Row],[City]],"Admin Division 1 (State/province/other)",TRUE)</f>
        <v>#VALUE!</v>
      </c>
      <c r="AB94" s="196" t="s">
        <v>4243</v>
      </c>
      <c r="AC94" s="1">
        <v>113.24</v>
      </c>
    </row>
    <row r="95" spans="1:29" x14ac:dyDescent="0.25">
      <c r="A95" s="9" t="s">
        <v>521</v>
      </c>
      <c r="B95" s="4">
        <v>18.438333333333333</v>
      </c>
      <c r="C95" s="4">
        <v>18.52</v>
      </c>
      <c r="D95" s="4">
        <v>6</v>
      </c>
      <c r="F95" s="4" t="e" vm="195">
        <v>#VALUE!</v>
      </c>
      <c r="G95" s="4">
        <v>2</v>
      </c>
      <c r="H95" s="10">
        <v>18.435000000000002</v>
      </c>
      <c r="I95" s="10">
        <v>18.52</v>
      </c>
      <c r="J95" s="10">
        <f>AVERAGE(Table441015[[#This Row],[Average Our Cost]:[Max Our Cost]])</f>
        <v>18.477499999999999</v>
      </c>
      <c r="K95" s="10">
        <f>ROUNDUP(Table441015[[#This Row],[Heavy Weighted Factor]]*2.5,0)</f>
        <v>47</v>
      </c>
      <c r="L95" s="10">
        <f>ROUNDDOWN(Table441015[[#This Row],[Heavy Weighted Factor]]*3,0)</f>
        <v>55</v>
      </c>
      <c r="M95" s="4" t="e" vm="196">
        <v>#VALUE!</v>
      </c>
      <c r="N95" s="4" t="e" cm="1" vm="192">
        <f t="array" ref="N95">_FV(Table441015[[#This Row],[City]],"Admin Division 1 (State/province/other)",TRUE)</f>
        <v>#VALUE!</v>
      </c>
      <c r="AB95" s="196" t="s">
        <v>2161</v>
      </c>
      <c r="AC95" s="1">
        <v>42.24</v>
      </c>
    </row>
    <row r="96" spans="1:29" x14ac:dyDescent="0.25">
      <c r="A96" s="9" t="s">
        <v>472</v>
      </c>
      <c r="B96" s="4">
        <v>20.53</v>
      </c>
      <c r="C96" s="4">
        <v>28.4</v>
      </c>
      <c r="D96" s="4">
        <v>8</v>
      </c>
      <c r="F96" s="4" t="e" vm="197">
        <v>#VALUE!</v>
      </c>
      <c r="G96" s="4">
        <v>5</v>
      </c>
      <c r="H96" s="10">
        <v>29.294999999999998</v>
      </c>
      <c r="I96" s="10">
        <v>29.82</v>
      </c>
      <c r="J96" s="10">
        <f>AVERAGE(Table441015[[#This Row],[Average Our Cost]:[Max Our Cost]])</f>
        <v>29.557499999999997</v>
      </c>
      <c r="K96" s="10">
        <f>ROUNDUP(Table441015[[#This Row],[Heavy Weighted Factor]]*2.5,0)</f>
        <v>74</v>
      </c>
      <c r="L96" s="10">
        <f>ROUNDDOWN(Table441015[[#This Row],[Heavy Weighted Factor]]*3,0)</f>
        <v>88</v>
      </c>
      <c r="M96" s="4" t="e" vm="198">
        <v>#VALUE!</v>
      </c>
      <c r="N96" s="4" t="e" cm="1" vm="192">
        <f t="array" ref="N96">_FV(Table441015[[#This Row],[City]],"Admin Division 1 (State/province/other)",TRUE)</f>
        <v>#VALUE!</v>
      </c>
      <c r="AB96" s="196" t="s">
        <v>2168</v>
      </c>
      <c r="AC96" s="1">
        <v>165.24</v>
      </c>
    </row>
    <row r="97" spans="1:29" x14ac:dyDescent="0.25">
      <c r="A97" s="9" t="s">
        <v>4114</v>
      </c>
      <c r="B97" s="4">
        <v>20.59</v>
      </c>
      <c r="C97" s="4">
        <v>25.38</v>
      </c>
      <c r="D97" s="4">
        <v>6</v>
      </c>
      <c r="F97" s="4" t="e" vm="199">
        <v>#VALUE!</v>
      </c>
      <c r="G97" s="4">
        <v>1</v>
      </c>
      <c r="H97" s="10">
        <v>26.24</v>
      </c>
      <c r="I97" s="10">
        <v>26.24</v>
      </c>
      <c r="J97" s="10">
        <f>AVERAGE(Table441015[[#This Row],[Average Our Cost]:[Max Our Cost]])</f>
        <v>26.24</v>
      </c>
      <c r="K97" s="10">
        <f>ROUNDUP(Table441015[[#This Row],[Heavy Weighted Factor]]*2.5,0)</f>
        <v>66</v>
      </c>
      <c r="L97" s="10">
        <f>ROUNDDOWN(Table441015[[#This Row],[Heavy Weighted Factor]]*3,0)</f>
        <v>78</v>
      </c>
      <c r="M97" s="4" t="e" vm="200">
        <v>#VALUE!</v>
      </c>
      <c r="N97" s="4" t="e" cm="1" vm="192">
        <f t="array" ref="N97">_FV(Table441015[[#This Row],[City]],"Admin Division 1 (State/province/other)",TRUE)</f>
        <v>#VALUE!</v>
      </c>
      <c r="AB97" s="196" t="s">
        <v>2456</v>
      </c>
      <c r="AC97" s="1">
        <v>77.239999999999995</v>
      </c>
    </row>
    <row r="98" spans="1:29" x14ac:dyDescent="0.25">
      <c r="A98" s="9" t="s">
        <v>597</v>
      </c>
      <c r="B98" s="4">
        <v>21.155000000000001</v>
      </c>
      <c r="C98" s="4">
        <v>22.4</v>
      </c>
      <c r="D98" s="4">
        <v>4</v>
      </c>
      <c r="F98" s="4" t="e" vm="201">
        <v>#VALUE!</v>
      </c>
      <c r="G98" s="4">
        <v>6</v>
      </c>
      <c r="H98" s="10">
        <v>19.061666666666667</v>
      </c>
      <c r="I98" s="10">
        <v>22.18</v>
      </c>
      <c r="J98" s="10">
        <f>AVERAGE(Table441015[[#This Row],[Average Our Cost]:[Max Our Cost]])</f>
        <v>20.620833333333334</v>
      </c>
      <c r="K98" s="10">
        <f>ROUNDUP(Table441015[[#This Row],[Heavy Weighted Factor]]*2.5,0)</f>
        <v>52</v>
      </c>
      <c r="L98" s="10">
        <f>ROUNDDOWN(Table441015[[#This Row],[Heavy Weighted Factor]]*3,0)</f>
        <v>61</v>
      </c>
      <c r="M98" s="4" t="e" vm="202">
        <v>#VALUE!</v>
      </c>
      <c r="N98" s="4" t="e" cm="1" vm="192">
        <f t="array" ref="N98">_FV(Table441015[[#This Row],[City]],"Admin Division 1 (State/province/other)",TRUE)</f>
        <v>#VALUE!</v>
      </c>
      <c r="AB98" s="196" t="s">
        <v>4718</v>
      </c>
      <c r="AC98" s="1">
        <v>78.239999999999995</v>
      </c>
    </row>
    <row r="99" spans="1:29" x14ac:dyDescent="0.25">
      <c r="A99" s="9" t="s">
        <v>2097</v>
      </c>
      <c r="B99" s="4">
        <v>25.11</v>
      </c>
      <c r="C99" s="4">
        <v>25.38</v>
      </c>
      <c r="D99" s="4">
        <v>2</v>
      </c>
      <c r="F99" s="4" t="e" vm="203">
        <v>#VALUE!</v>
      </c>
      <c r="G99" s="4">
        <v>9</v>
      </c>
      <c r="H99" s="10">
        <v>26.157777777777778</v>
      </c>
      <c r="I99" s="10">
        <v>29.87</v>
      </c>
      <c r="J99" s="10">
        <f>AVERAGE(Table441015[[#This Row],[Average Our Cost]:[Max Our Cost]])</f>
        <v>28.013888888888889</v>
      </c>
      <c r="K99" s="10">
        <f>ROUNDUP(Table441015[[#This Row],[Heavy Weighted Factor]]*2.5,0)</f>
        <v>71</v>
      </c>
      <c r="L99" s="10">
        <f>ROUNDDOWN(Table441015[[#This Row],[Heavy Weighted Factor]]*3,0)</f>
        <v>84</v>
      </c>
      <c r="M99" s="4" t="e" vm="204">
        <v>#VALUE!</v>
      </c>
      <c r="N99" s="4" t="e" cm="1" vm="192">
        <f t="array" ref="N99">_FV(Table441015[[#This Row],[City]],"Admin Division 1 (State/province/other)",TRUE)</f>
        <v>#VALUE!</v>
      </c>
      <c r="AB99" s="196" t="s">
        <v>242</v>
      </c>
      <c r="AC99" s="1">
        <v>85.24</v>
      </c>
    </row>
    <row r="100" spans="1:29" x14ac:dyDescent="0.25">
      <c r="A100" s="9" t="s">
        <v>3087</v>
      </c>
      <c r="B100" s="4">
        <v>33.103999999999999</v>
      </c>
      <c r="C100" s="4">
        <v>47.23</v>
      </c>
      <c r="D100" s="4">
        <v>5</v>
      </c>
      <c r="F100" s="4" t="e" vm="205">
        <v>#VALUE!</v>
      </c>
      <c r="G100" s="4">
        <v>9</v>
      </c>
      <c r="H100" s="10">
        <v>18.438888888888894</v>
      </c>
      <c r="I100" s="10">
        <v>18.52</v>
      </c>
      <c r="J100" s="10">
        <f>AVERAGE(Table441015[[#This Row],[Average Our Cost]:[Max Our Cost]])</f>
        <v>18.479444444444447</v>
      </c>
      <c r="K100" s="10">
        <f>ROUNDUP(Table441015[[#This Row],[Heavy Weighted Factor]]*2.5,0)</f>
        <v>47</v>
      </c>
      <c r="L100" s="10">
        <f>ROUNDDOWN(Table441015[[#This Row],[Heavy Weighted Factor]]*3,0)</f>
        <v>55</v>
      </c>
      <c r="M100" s="4" t="e" vm="206">
        <v>#VALUE!</v>
      </c>
      <c r="N100" s="4" t="e" cm="1" vm="192">
        <f t="array" ref="N100">_FV(Table441015[[#This Row],[City]],"Admin Division 1 (State/province/other)",TRUE)</f>
        <v>#VALUE!</v>
      </c>
      <c r="AB100" s="196" t="s">
        <v>3563</v>
      </c>
      <c r="AC100" s="1">
        <v>69.239999999999995</v>
      </c>
    </row>
    <row r="101" spans="1:29" x14ac:dyDescent="0.25">
      <c r="A101" s="9" t="s">
        <v>1265</v>
      </c>
      <c r="B101" s="4">
        <v>19.059999999999999</v>
      </c>
      <c r="C101" s="4">
        <v>19.059999999999999</v>
      </c>
      <c r="D101" s="4">
        <v>1</v>
      </c>
      <c r="F101" s="4" t="e" vm="207">
        <v>#VALUE!</v>
      </c>
      <c r="G101" s="4">
        <v>10</v>
      </c>
      <c r="H101" s="10">
        <v>13.926000000000002</v>
      </c>
      <c r="I101" s="10">
        <v>13.98</v>
      </c>
      <c r="J101" s="10">
        <f>AVERAGE(Table441015[[#This Row],[Average Our Cost]:[Max Our Cost]])</f>
        <v>13.953000000000001</v>
      </c>
      <c r="K101" s="10">
        <f>ROUNDUP(Table441015[[#This Row],[Heavy Weighted Factor]]*2.5,0)</f>
        <v>35</v>
      </c>
      <c r="L101" s="10">
        <f>ROUNDDOWN(Table441015[[#This Row],[Heavy Weighted Factor]]*3,0)</f>
        <v>41</v>
      </c>
      <c r="M101" s="4" t="e" vm="208">
        <v>#VALUE!</v>
      </c>
      <c r="N101" s="4" t="e" cm="1" vm="209">
        <f t="array" ref="N101">_FV(Table441015[[#This Row],[City]],"Admin Division 1 (State/province/other)",TRUE)</f>
        <v>#VALUE!</v>
      </c>
      <c r="AB101" s="196" t="s">
        <v>2156</v>
      </c>
      <c r="AC101" s="1">
        <v>122.24</v>
      </c>
    </row>
    <row r="102" spans="1:29" x14ac:dyDescent="0.25">
      <c r="A102" s="9" t="s">
        <v>2690</v>
      </c>
      <c r="B102" s="4">
        <v>17.515000000000001</v>
      </c>
      <c r="C102" s="4">
        <v>17.53</v>
      </c>
      <c r="D102" s="4">
        <v>2</v>
      </c>
      <c r="F102" s="4" t="e" vm="210">
        <v>#VALUE!</v>
      </c>
      <c r="G102" s="4">
        <v>1</v>
      </c>
      <c r="H102" s="10">
        <v>9.4499999999999993</v>
      </c>
      <c r="I102" s="10">
        <v>9.4499999999999993</v>
      </c>
      <c r="J102" s="10">
        <f>AVERAGE(Table441015[[#This Row],[Average Our Cost]:[Max Our Cost]])</f>
        <v>9.4499999999999993</v>
      </c>
      <c r="K102" s="10">
        <f>ROUNDUP(Table441015[[#This Row],[Heavy Weighted Factor]]*2.5,0)</f>
        <v>24</v>
      </c>
      <c r="L102" s="10">
        <f>ROUNDDOWN(Table441015[[#This Row],[Heavy Weighted Factor]]*3,0)</f>
        <v>28</v>
      </c>
      <c r="M102" s="4" t="e" vm="211">
        <v>#VALUE!</v>
      </c>
      <c r="N102" s="4" t="e" cm="1" vm="209">
        <f t="array" ref="N102">_FV(Table441015[[#This Row],[City]],"Admin Division 1 (State/province/other)",TRUE)</f>
        <v>#VALUE!</v>
      </c>
      <c r="AB102" s="196" t="s">
        <v>2463</v>
      </c>
      <c r="AC102" s="1">
        <v>94.24</v>
      </c>
    </row>
    <row r="103" spans="1:29" x14ac:dyDescent="0.25">
      <c r="A103" s="9" t="s">
        <v>2841</v>
      </c>
      <c r="B103" s="4">
        <v>18.435000000000002</v>
      </c>
      <c r="C103" s="4">
        <v>18.52</v>
      </c>
      <c r="D103" s="4">
        <v>2</v>
      </c>
      <c r="F103" s="4" t="e" vm="212">
        <v>#VALUE!</v>
      </c>
      <c r="G103" s="4">
        <v>1</v>
      </c>
      <c r="H103" s="10">
        <v>9.49</v>
      </c>
      <c r="I103" s="10">
        <v>9.49</v>
      </c>
      <c r="J103" s="10">
        <f>AVERAGE(Table441015[[#This Row],[Average Our Cost]:[Max Our Cost]])</f>
        <v>9.49</v>
      </c>
      <c r="K103" s="10">
        <f>ROUNDUP(Table441015[[#This Row],[Heavy Weighted Factor]]*2.5,0)</f>
        <v>24</v>
      </c>
      <c r="L103" s="10">
        <f>ROUNDDOWN(Table441015[[#This Row],[Heavy Weighted Factor]]*3,0)</f>
        <v>28</v>
      </c>
      <c r="M103" s="4" t="e" vm="211">
        <v>#VALUE!</v>
      </c>
      <c r="N103" s="4" t="e" cm="1" vm="209">
        <f t="array" ref="N103">_FV(Table441015[[#This Row],[City]],"Admin Division 1 (State/province/other)",TRUE)</f>
        <v>#VALUE!</v>
      </c>
      <c r="AB103" s="196" t="s">
        <v>3018</v>
      </c>
      <c r="AC103" s="1">
        <v>31.24</v>
      </c>
    </row>
    <row r="104" spans="1:29" x14ac:dyDescent="0.25">
      <c r="A104" s="9" t="s">
        <v>2628</v>
      </c>
      <c r="B104" s="4">
        <v>29.294999999999998</v>
      </c>
      <c r="C104" s="4">
        <v>29.82</v>
      </c>
      <c r="D104" s="4">
        <v>5</v>
      </c>
      <c r="F104" s="4" t="e" vm="213">
        <v>#VALUE!</v>
      </c>
      <c r="G104" s="4">
        <v>1</v>
      </c>
      <c r="H104" s="10">
        <v>9.51</v>
      </c>
      <c r="I104" s="10">
        <v>9.51</v>
      </c>
      <c r="J104" s="10">
        <f>AVERAGE(Table441015[[#This Row],[Average Our Cost]:[Max Our Cost]])</f>
        <v>9.51</v>
      </c>
      <c r="K104" s="10">
        <f>ROUNDUP(Table441015[[#This Row],[Heavy Weighted Factor]]*2.5,0)</f>
        <v>24</v>
      </c>
      <c r="L104" s="10">
        <f>ROUNDDOWN(Table441015[[#This Row],[Heavy Weighted Factor]]*3,0)</f>
        <v>28</v>
      </c>
      <c r="M104" s="4" t="e" vm="211">
        <v>#VALUE!</v>
      </c>
      <c r="N104" s="4" t="e" cm="1" vm="209">
        <f t="array" ref="N104">_FV(Table441015[[#This Row],[City]],"Admin Division 1 (State/province/other)",TRUE)</f>
        <v>#VALUE!</v>
      </c>
      <c r="AB104" s="196" t="s">
        <v>1434</v>
      </c>
      <c r="AC104" s="1">
        <v>112.24</v>
      </c>
    </row>
    <row r="105" spans="1:29" x14ac:dyDescent="0.25">
      <c r="A105" s="9" t="s">
        <v>2822</v>
      </c>
      <c r="B105" s="4">
        <v>26.24</v>
      </c>
      <c r="C105" s="4">
        <v>26.24</v>
      </c>
      <c r="D105" s="4">
        <v>1</v>
      </c>
      <c r="F105" s="4" t="e" vm="214">
        <v>#VALUE!</v>
      </c>
      <c r="G105" s="4">
        <v>9</v>
      </c>
      <c r="H105" s="10">
        <v>13.922222222222224</v>
      </c>
      <c r="I105" s="10">
        <v>13.98</v>
      </c>
      <c r="J105" s="10">
        <f>AVERAGE(Table441015[[#This Row],[Average Our Cost]:[Max Our Cost]])</f>
        <v>13.951111111111112</v>
      </c>
      <c r="K105" s="10">
        <f>ROUNDUP(Table441015[[#This Row],[Heavy Weighted Factor]]*2.5,0)</f>
        <v>35</v>
      </c>
      <c r="L105" s="10">
        <f>ROUNDDOWN(Table441015[[#This Row],[Heavy Weighted Factor]]*3,0)</f>
        <v>41</v>
      </c>
      <c r="M105" s="4" t="e" vm="215">
        <v>#VALUE!</v>
      </c>
      <c r="N105" s="4" t="e" cm="1" vm="209">
        <f t="array" ref="N105">_FV(Table441015[[#This Row],[City]],"Admin Division 1 (State/province/other)",TRUE)</f>
        <v>#VALUE!</v>
      </c>
      <c r="AB105" s="196" t="s">
        <v>1429</v>
      </c>
      <c r="AC105" s="1">
        <v>111.24</v>
      </c>
    </row>
    <row r="106" spans="1:29" x14ac:dyDescent="0.25">
      <c r="A106" s="9" t="s">
        <v>1358</v>
      </c>
      <c r="B106" s="4">
        <v>19.061666666666667</v>
      </c>
      <c r="C106" s="4">
        <v>22.18</v>
      </c>
      <c r="D106" s="4">
        <v>6</v>
      </c>
      <c r="F106" s="4" t="e" vm="216">
        <v>#VALUE!</v>
      </c>
      <c r="G106" s="4">
        <v>5</v>
      </c>
      <c r="H106" s="10">
        <v>9.4879999999999995</v>
      </c>
      <c r="I106" s="10">
        <v>9.52</v>
      </c>
      <c r="J106" s="10">
        <f>AVERAGE(Table441015[[#This Row],[Average Our Cost]:[Max Our Cost]])</f>
        <v>9.5039999999999996</v>
      </c>
      <c r="K106" s="10">
        <f>ROUNDUP(Table441015[[#This Row],[Heavy Weighted Factor]]*2.5,0)</f>
        <v>24</v>
      </c>
      <c r="L106" s="10">
        <f>ROUNDDOWN(Table441015[[#This Row],[Heavy Weighted Factor]]*3,0)</f>
        <v>28</v>
      </c>
      <c r="M106" s="4" t="e" vm="217">
        <v>#VALUE!</v>
      </c>
      <c r="N106" s="4" t="e" cm="1" vm="209">
        <f t="array" ref="N106">_FV(Table441015[[#This Row],[City]],"Admin Division 1 (State/province/other)",TRUE)</f>
        <v>#VALUE!</v>
      </c>
      <c r="AB106" s="196" t="s">
        <v>2574</v>
      </c>
      <c r="AC106" s="1">
        <v>128.24</v>
      </c>
    </row>
    <row r="107" spans="1:29" x14ac:dyDescent="0.25">
      <c r="A107" s="9" t="s">
        <v>4523</v>
      </c>
      <c r="B107" s="4">
        <v>20.4725</v>
      </c>
      <c r="C107" s="4">
        <v>23.24</v>
      </c>
      <c r="D107" s="4">
        <v>4</v>
      </c>
      <c r="F107" s="4" t="e" vm="218">
        <v>#VALUE!</v>
      </c>
      <c r="G107" s="4">
        <v>7</v>
      </c>
      <c r="H107" s="10">
        <v>14.972857142857146</v>
      </c>
      <c r="I107" s="10">
        <v>15.03</v>
      </c>
      <c r="J107" s="10">
        <f>AVERAGE(Table441015[[#This Row],[Average Our Cost]:[Max Our Cost]])</f>
        <v>15.001428571428573</v>
      </c>
      <c r="K107" s="10">
        <f>ROUNDUP(Table441015[[#This Row],[Heavy Weighted Factor]]*2.5,0)</f>
        <v>38</v>
      </c>
      <c r="L107" s="10">
        <f>ROUNDDOWN(Table441015[[#This Row],[Heavy Weighted Factor]]*3,0)</f>
        <v>45</v>
      </c>
      <c r="M107" s="4" t="e" vm="219">
        <v>#VALUE!</v>
      </c>
      <c r="N107" s="4" t="e" cm="1" vm="209">
        <f t="array" ref="N107">_FV(Table441015[[#This Row],[City]],"Admin Division 1 (State/province/other)",TRUE)</f>
        <v>#VALUE!</v>
      </c>
      <c r="AB107" s="196" t="s">
        <v>3860</v>
      </c>
      <c r="AC107" s="1">
        <v>119.24</v>
      </c>
    </row>
    <row r="108" spans="1:29" x14ac:dyDescent="0.25">
      <c r="A108" s="9" t="s">
        <v>2288</v>
      </c>
      <c r="B108" s="4">
        <v>26.157777777777778</v>
      </c>
      <c r="C108" s="4">
        <v>29.87</v>
      </c>
      <c r="D108" s="4">
        <v>9</v>
      </c>
      <c r="F108" s="4" t="e" vm="220">
        <v>#VALUE!</v>
      </c>
      <c r="G108" s="4">
        <v>3</v>
      </c>
      <c r="H108" s="10">
        <v>14.979999999999999</v>
      </c>
      <c r="I108" s="10">
        <v>15.05</v>
      </c>
      <c r="J108" s="10">
        <f>AVERAGE(Table441015[[#This Row],[Average Our Cost]:[Max Our Cost]])</f>
        <v>15.015000000000001</v>
      </c>
      <c r="K108" s="10">
        <f>ROUNDUP(Table441015[[#This Row],[Heavy Weighted Factor]]*2.5,0)</f>
        <v>38</v>
      </c>
      <c r="L108" s="10">
        <f>ROUNDDOWN(Table441015[[#This Row],[Heavy Weighted Factor]]*3,0)</f>
        <v>45</v>
      </c>
      <c r="M108" s="4" t="e" vm="221">
        <v>#VALUE!</v>
      </c>
      <c r="N108" s="4" t="e" cm="1" vm="209">
        <f t="array" ref="N108">_FV(Table441015[[#This Row],[City]],"Admin Division 1 (State/province/other)",TRUE)</f>
        <v>#VALUE!</v>
      </c>
      <c r="AB108" s="196" t="s">
        <v>251</v>
      </c>
      <c r="AC108" s="1">
        <v>135.24</v>
      </c>
    </row>
    <row r="109" spans="1:29" x14ac:dyDescent="0.25">
      <c r="A109" s="9" t="s">
        <v>729</v>
      </c>
      <c r="B109" s="4">
        <v>18.438888888888894</v>
      </c>
      <c r="C109" s="4">
        <v>18.52</v>
      </c>
      <c r="D109" s="4">
        <v>9</v>
      </c>
      <c r="F109" s="4" t="e" vm="222">
        <v>#VALUE!</v>
      </c>
      <c r="G109" s="4">
        <v>3</v>
      </c>
      <c r="H109" s="10">
        <v>13.910000000000002</v>
      </c>
      <c r="I109" s="10">
        <v>13.98</v>
      </c>
      <c r="J109" s="10">
        <f>AVERAGE(Table441015[[#This Row],[Average Our Cost]:[Max Our Cost]])</f>
        <v>13.945</v>
      </c>
      <c r="K109" s="10">
        <f>ROUNDUP(Table441015[[#This Row],[Heavy Weighted Factor]]*2.5,0)</f>
        <v>35</v>
      </c>
      <c r="L109" s="10">
        <f>ROUNDDOWN(Table441015[[#This Row],[Heavy Weighted Factor]]*3,0)</f>
        <v>41</v>
      </c>
      <c r="M109" s="4" t="e" vm="223">
        <v>#VALUE!</v>
      </c>
      <c r="N109" s="4" t="e" cm="1" vm="209">
        <f t="array" ref="N109">_FV(Table441015[[#This Row],[City]],"Admin Division 1 (State/province/other)",TRUE)</f>
        <v>#VALUE!</v>
      </c>
      <c r="AB109" s="196" t="s">
        <v>4719</v>
      </c>
      <c r="AC109" s="1">
        <v>111.24</v>
      </c>
    </row>
    <row r="110" spans="1:29" x14ac:dyDescent="0.25">
      <c r="A110" s="9" t="s">
        <v>3766</v>
      </c>
      <c r="B110" s="4">
        <v>14.39</v>
      </c>
      <c r="C110" s="4">
        <v>14.39</v>
      </c>
      <c r="D110" s="4">
        <v>1</v>
      </c>
      <c r="F110" s="4" t="e" vm="224">
        <v>#VALUE!</v>
      </c>
      <c r="G110" s="4">
        <v>5</v>
      </c>
      <c r="H110" s="10">
        <v>9.7519999999999989</v>
      </c>
      <c r="I110" s="10">
        <v>9.7949999999999999</v>
      </c>
      <c r="J110" s="10">
        <f>AVERAGE(Table441015[[#This Row],[Average Our Cost]:[Max Our Cost]])</f>
        <v>9.7734999999999985</v>
      </c>
      <c r="K110" s="10">
        <f>ROUNDUP(Table441015[[#This Row],[Heavy Weighted Factor]]*2.5,0)</f>
        <v>25</v>
      </c>
      <c r="L110" s="10">
        <f>ROUNDDOWN(Table441015[[#This Row],[Heavy Weighted Factor]]*3,0)</f>
        <v>29</v>
      </c>
      <c r="M110" s="4" t="e" vm="225">
        <v>#VALUE!</v>
      </c>
      <c r="N110" s="4" t="e" cm="1" vm="209">
        <f t="array" ref="N110">_FV(Table441015[[#This Row],[City]],"Admin Division 1 (State/province/other)",TRUE)</f>
        <v>#VALUE!</v>
      </c>
      <c r="AB110" s="196" t="s">
        <v>1280</v>
      </c>
      <c r="AC110" s="1">
        <v>122.24</v>
      </c>
    </row>
    <row r="111" spans="1:29" x14ac:dyDescent="0.25">
      <c r="A111" s="9" t="s">
        <v>686</v>
      </c>
      <c r="B111" s="4">
        <v>17.815000000000001</v>
      </c>
      <c r="C111" s="4">
        <v>35.44</v>
      </c>
      <c r="D111" s="4">
        <v>8</v>
      </c>
      <c r="F111" s="4" t="e" vm="226">
        <v>#VALUE!</v>
      </c>
      <c r="G111" s="4">
        <v>1</v>
      </c>
      <c r="H111" s="10">
        <v>15.01</v>
      </c>
      <c r="I111" s="10">
        <v>15.01</v>
      </c>
      <c r="J111" s="10">
        <f>AVERAGE(Table441015[[#This Row],[Average Our Cost]:[Max Our Cost]])</f>
        <v>15.01</v>
      </c>
      <c r="K111" s="10">
        <f>ROUNDUP(Table441015[[#This Row],[Heavy Weighted Factor]]*2.5,0)</f>
        <v>38</v>
      </c>
      <c r="L111" s="10">
        <f>ROUNDDOWN(Table441015[[#This Row],[Heavy Weighted Factor]]*3,0)</f>
        <v>45</v>
      </c>
      <c r="M111" s="4" t="e" vm="227">
        <v>#VALUE!</v>
      </c>
      <c r="N111" s="4" t="e" cm="1" vm="209">
        <f t="array" ref="N111">_FV(Table441015[[#This Row],[City]],"Admin Division 1 (State/province/other)",TRUE)</f>
        <v>#VALUE!</v>
      </c>
      <c r="AB111" s="196" t="s">
        <v>1408</v>
      </c>
      <c r="AC111" s="1">
        <v>128.24</v>
      </c>
    </row>
    <row r="112" spans="1:29" x14ac:dyDescent="0.25">
      <c r="A112" s="9" t="s">
        <v>693</v>
      </c>
      <c r="B112" s="4">
        <v>15.97125</v>
      </c>
      <c r="C112" s="4">
        <v>17.84</v>
      </c>
      <c r="D112" s="4">
        <v>8</v>
      </c>
      <c r="F112" s="4" t="e" vm="226">
        <v>#VALUE!</v>
      </c>
      <c r="G112" s="4">
        <v>9</v>
      </c>
      <c r="H112" s="10">
        <v>14.98666666666667</v>
      </c>
      <c r="I112" s="10">
        <v>15.05</v>
      </c>
      <c r="J112" s="10">
        <f>AVERAGE(Table441015[[#This Row],[Average Our Cost]:[Max Our Cost]])</f>
        <v>15.018333333333334</v>
      </c>
      <c r="K112" s="10">
        <f>ROUNDUP(Table441015[[#This Row],[Heavy Weighted Factor]]*2.5,0)</f>
        <v>38</v>
      </c>
      <c r="L112" s="10">
        <f>ROUNDDOWN(Table441015[[#This Row],[Heavy Weighted Factor]]*3,0)</f>
        <v>45</v>
      </c>
      <c r="M112" s="4" t="e" vm="227">
        <v>#VALUE!</v>
      </c>
      <c r="N112" s="4" t="e" cm="1" vm="209">
        <f t="array" ref="N112">_FV(Table441015[[#This Row],[City]],"Admin Division 1 (State/province/other)",TRUE)</f>
        <v>#VALUE!</v>
      </c>
      <c r="AB112" s="196" t="s">
        <v>3245</v>
      </c>
      <c r="AC112" s="1">
        <v>63.24</v>
      </c>
    </row>
    <row r="113" spans="1:29" x14ac:dyDescent="0.25">
      <c r="A113" s="9" t="s">
        <v>2888</v>
      </c>
      <c r="B113" s="4">
        <v>14.91</v>
      </c>
      <c r="C113" s="4">
        <v>14.91</v>
      </c>
      <c r="D113" s="4">
        <v>1</v>
      </c>
      <c r="F113" s="4" t="e" vm="228">
        <v>#VALUE!</v>
      </c>
      <c r="G113" s="4">
        <v>2</v>
      </c>
      <c r="H113" s="10">
        <v>15.04</v>
      </c>
      <c r="I113" s="10">
        <v>15.05</v>
      </c>
      <c r="J113" s="10">
        <f>AVERAGE(Table441015[[#This Row],[Average Our Cost]:[Max Our Cost]])</f>
        <v>15.045</v>
      </c>
      <c r="K113" s="10">
        <f>ROUNDUP(Table441015[[#This Row],[Heavy Weighted Factor]]*2.5,0)</f>
        <v>38</v>
      </c>
      <c r="L113" s="10">
        <f>ROUNDDOWN(Table441015[[#This Row],[Heavy Weighted Factor]]*3,0)</f>
        <v>45</v>
      </c>
      <c r="M113" s="4" t="e" vm="229">
        <v>#VALUE!</v>
      </c>
      <c r="N113" s="4" t="e" cm="1" vm="209">
        <f t="array" ref="N113">_FV(Table441015[[#This Row],[City]],"Admin Division 1 (State/province/other)",TRUE)</f>
        <v>#VALUE!</v>
      </c>
      <c r="AB113" s="196" t="s">
        <v>2903</v>
      </c>
      <c r="AC113" s="1">
        <v>92.24</v>
      </c>
    </row>
    <row r="114" spans="1:29" x14ac:dyDescent="0.25">
      <c r="A114" s="9" t="s">
        <v>4645</v>
      </c>
      <c r="B114" s="4">
        <v>15.72</v>
      </c>
      <c r="C114" s="4">
        <v>15.72</v>
      </c>
      <c r="D114" s="4">
        <v>1</v>
      </c>
      <c r="F114" s="4" t="e" vm="230">
        <v>#VALUE!</v>
      </c>
      <c r="G114" s="4">
        <v>11</v>
      </c>
      <c r="H114" s="10">
        <v>17.171590909090909</v>
      </c>
      <c r="I114" s="10">
        <v>20.62</v>
      </c>
      <c r="J114" s="10">
        <f>AVERAGE(Table441015[[#This Row],[Average Our Cost]:[Max Our Cost]])</f>
        <v>18.895795454545457</v>
      </c>
      <c r="K114" s="10">
        <f>ROUNDUP(Table441015[[#This Row],[Heavy Weighted Factor]]*2.5,0)</f>
        <v>48</v>
      </c>
      <c r="L114" s="10">
        <f>ROUNDDOWN(Table441015[[#This Row],[Heavy Weighted Factor]]*3,0)</f>
        <v>56</v>
      </c>
      <c r="M114" s="4" t="e" vm="231">
        <v>#VALUE!</v>
      </c>
      <c r="N114" s="4" t="e" cm="1" vm="232">
        <f t="array" ref="N114">_FV(Table441015[[#This Row],[City]],"Admin Division 1 (State/province/other)",TRUE)</f>
        <v>#VALUE!</v>
      </c>
      <c r="AB114" s="196" t="s">
        <v>1059</v>
      </c>
      <c r="AC114" s="1">
        <v>58.24</v>
      </c>
    </row>
    <row r="115" spans="1:29" x14ac:dyDescent="0.25">
      <c r="A115" s="9" t="s">
        <v>1407</v>
      </c>
      <c r="B115" s="4">
        <v>16.885999999999999</v>
      </c>
      <c r="C115" s="4">
        <v>37.369999999999997</v>
      </c>
      <c r="D115" s="4">
        <v>5</v>
      </c>
      <c r="F115" s="4" t="e" vm="233">
        <v>#VALUE!</v>
      </c>
      <c r="G115" s="4">
        <v>2</v>
      </c>
      <c r="H115" s="10">
        <v>20.41</v>
      </c>
      <c r="I115" s="10">
        <v>22.36</v>
      </c>
      <c r="J115" s="10">
        <f>AVERAGE(Table441015[[#This Row],[Average Our Cost]:[Max Our Cost]])</f>
        <v>21.384999999999998</v>
      </c>
      <c r="K115" s="10">
        <f>ROUNDUP(Table441015[[#This Row],[Heavy Weighted Factor]]*2.5,0)</f>
        <v>54</v>
      </c>
      <c r="L115" s="10">
        <f>ROUNDDOWN(Table441015[[#This Row],[Heavy Weighted Factor]]*3,0)</f>
        <v>64</v>
      </c>
      <c r="M115" s="4" t="e" vm="234">
        <v>#VALUE!</v>
      </c>
      <c r="N115" s="4" t="e" cm="1" vm="235">
        <f t="array" ref="N115">_FV(Table441015[[#This Row],[City]],"Admin Division 1 (State/province/other)",TRUE)</f>
        <v>#VALUE!</v>
      </c>
      <c r="AB115" s="196" t="s">
        <v>2175</v>
      </c>
      <c r="AC115" s="1">
        <v>74.239999999999995</v>
      </c>
    </row>
    <row r="116" spans="1:29" x14ac:dyDescent="0.25">
      <c r="A116" s="9" t="s">
        <v>1372</v>
      </c>
      <c r="B116" s="4">
        <v>15.778</v>
      </c>
      <c r="C116" s="4">
        <v>15.93</v>
      </c>
      <c r="D116" s="4">
        <v>5</v>
      </c>
      <c r="F116" s="4" t="e" vm="236">
        <v>#VALUE!</v>
      </c>
      <c r="G116" s="4">
        <v>3</v>
      </c>
      <c r="H116" s="10">
        <v>19.093333333333334</v>
      </c>
      <c r="I116" s="10">
        <v>19.690000000000001</v>
      </c>
      <c r="J116" s="10">
        <f>AVERAGE(Table441015[[#This Row],[Average Our Cost]:[Max Our Cost]])</f>
        <v>19.391666666666666</v>
      </c>
      <c r="K116" s="10">
        <f>ROUNDUP(Table441015[[#This Row],[Heavy Weighted Factor]]*2.5,0)</f>
        <v>49</v>
      </c>
      <c r="L116" s="10">
        <f>ROUNDDOWN(Table441015[[#This Row],[Heavy Weighted Factor]]*3,0)</f>
        <v>58</v>
      </c>
      <c r="M116" s="4" t="e" vm="237">
        <v>#VALUE!</v>
      </c>
      <c r="N116" s="4" t="e" cm="1" vm="235">
        <f t="array" ref="N116">_FV(Table441015[[#This Row],[City]],"Admin Division 1 (State/province/other)",TRUE)</f>
        <v>#VALUE!</v>
      </c>
      <c r="AB116" s="196" t="s">
        <v>1273</v>
      </c>
      <c r="AC116" s="1">
        <v>102.24</v>
      </c>
    </row>
    <row r="117" spans="1:29" x14ac:dyDescent="0.25">
      <c r="A117" s="9" t="s">
        <v>1302</v>
      </c>
      <c r="B117" s="4">
        <v>13.922000000000001</v>
      </c>
      <c r="C117" s="4">
        <v>13.98</v>
      </c>
      <c r="D117" s="4">
        <v>5</v>
      </c>
      <c r="F117" s="4" t="e" vm="238">
        <v>#VALUE!</v>
      </c>
      <c r="G117" s="4">
        <v>1</v>
      </c>
      <c r="H117" s="10">
        <v>44.75</v>
      </c>
      <c r="I117" s="10">
        <v>44.75</v>
      </c>
      <c r="J117" s="10">
        <f>AVERAGE(Table441015[[#This Row],[Average Our Cost]:[Max Our Cost]])</f>
        <v>44.75</v>
      </c>
      <c r="K117" s="10">
        <f>ROUNDUP(Table441015[[#This Row],[Heavy Weighted Factor]]*2.5,0)</f>
        <v>112</v>
      </c>
      <c r="L117" s="10">
        <f>ROUNDDOWN(Table441015[[#This Row],[Heavy Weighted Factor]]*3,0)</f>
        <v>134</v>
      </c>
      <c r="M117" s="4" t="e" vm="239">
        <v>#VALUE!</v>
      </c>
      <c r="N117" s="4" t="e" cm="1" vm="235">
        <f t="array" ref="N117">_FV(Table441015[[#This Row],[City]],"Admin Division 1 (State/province/other)",TRUE)</f>
        <v>#VALUE!</v>
      </c>
      <c r="AB117" s="196" t="s">
        <v>2449</v>
      </c>
      <c r="AC117" s="1">
        <v>45.24</v>
      </c>
    </row>
    <row r="118" spans="1:29" x14ac:dyDescent="0.25">
      <c r="A118" s="9" t="s">
        <v>848</v>
      </c>
      <c r="B118" s="4">
        <v>14.801666666666668</v>
      </c>
      <c r="C118" s="4">
        <v>16.12</v>
      </c>
      <c r="D118" s="4">
        <v>6</v>
      </c>
      <c r="F118" s="4" t="e" vm="240">
        <v>#VALUE!</v>
      </c>
      <c r="G118" s="4">
        <v>7</v>
      </c>
      <c r="H118" s="10">
        <v>20.918571428571429</v>
      </c>
      <c r="I118" s="10">
        <v>21.07</v>
      </c>
      <c r="J118" s="10">
        <f>AVERAGE(Table441015[[#This Row],[Average Our Cost]:[Max Our Cost]])</f>
        <v>20.994285714285716</v>
      </c>
      <c r="K118" s="10">
        <f>ROUNDUP(Table441015[[#This Row],[Heavy Weighted Factor]]*2.5,0)</f>
        <v>53</v>
      </c>
      <c r="L118" s="10">
        <f>ROUNDDOWN(Table441015[[#This Row],[Heavy Weighted Factor]]*3,0)</f>
        <v>62</v>
      </c>
      <c r="M118" s="4" t="e" vm="241">
        <v>#VALUE!</v>
      </c>
      <c r="N118" s="4" t="e" cm="1" vm="242">
        <f t="array" ref="N118">_FV(Table441015[[#This Row],[City]],"Admin Division 1 (State/province/other)",TRUE)</f>
        <v>#VALUE!</v>
      </c>
      <c r="AB118" s="196" t="s">
        <v>1764</v>
      </c>
      <c r="AC118" s="1">
        <v>52.24</v>
      </c>
    </row>
    <row r="119" spans="1:29" x14ac:dyDescent="0.25">
      <c r="A119" s="9" t="s">
        <v>318</v>
      </c>
      <c r="B119" s="4">
        <v>14.992857142857144</v>
      </c>
      <c r="C119" s="4">
        <v>15.05</v>
      </c>
      <c r="D119" s="4">
        <v>7</v>
      </c>
      <c r="F119" s="4" t="e" vm="243">
        <v>#VALUE!</v>
      </c>
      <c r="G119" s="4">
        <v>5</v>
      </c>
      <c r="H119" s="10">
        <v>24.369999999999997</v>
      </c>
      <c r="I119" s="10">
        <v>27.08</v>
      </c>
      <c r="J119" s="10">
        <f>AVERAGE(Table441015[[#This Row],[Average Our Cost]:[Max Our Cost]])</f>
        <v>25.724999999999998</v>
      </c>
      <c r="K119" s="10">
        <f>ROUNDUP(Table441015[[#This Row],[Heavy Weighted Factor]]*2.5,0)</f>
        <v>65</v>
      </c>
      <c r="L119" s="10">
        <f>ROUNDDOWN(Table441015[[#This Row],[Heavy Weighted Factor]]*3,0)</f>
        <v>77</v>
      </c>
      <c r="M119" s="4" t="e" vm="244">
        <v>#VALUE!</v>
      </c>
      <c r="N119" s="4" t="e" cm="1" vm="242">
        <f t="array" ref="N119">_FV(Table441015[[#This Row],[City]],"Admin Division 1 (State/province/other)",TRUE)</f>
        <v>#VALUE!</v>
      </c>
      <c r="AB119" s="196" t="s">
        <v>1422</v>
      </c>
      <c r="AC119" s="1">
        <v>166.24</v>
      </c>
    </row>
    <row r="120" spans="1:29" x14ac:dyDescent="0.25">
      <c r="A120" s="9" t="s">
        <v>829</v>
      </c>
      <c r="B120" s="4">
        <v>10.24</v>
      </c>
      <c r="C120" s="4">
        <v>10.28</v>
      </c>
      <c r="D120" s="4">
        <v>3</v>
      </c>
      <c r="F120" s="4" t="e" vm="245">
        <v>#VALUE!</v>
      </c>
      <c r="G120" s="4">
        <v>5</v>
      </c>
      <c r="H120" s="10">
        <v>32.147999999999996</v>
      </c>
      <c r="I120" s="10">
        <v>34.979999999999997</v>
      </c>
      <c r="J120" s="10">
        <f>AVERAGE(Table441015[[#This Row],[Average Our Cost]:[Max Our Cost]])</f>
        <v>33.563999999999993</v>
      </c>
      <c r="K120" s="10">
        <f>ROUNDUP(Table441015[[#This Row],[Heavy Weighted Factor]]*2.5,0)</f>
        <v>84</v>
      </c>
      <c r="L120" s="10">
        <f>ROUNDDOWN(Table441015[[#This Row],[Heavy Weighted Factor]]*3,0)</f>
        <v>100</v>
      </c>
      <c r="M120" s="4" t="e" vm="246">
        <v>#VALUE!</v>
      </c>
      <c r="N120" s="4" t="e" cm="1" vm="242">
        <f t="array" ref="N120">_FV(Table441015[[#This Row],[City]],"Admin Division 1 (State/province/other)",TRUE)</f>
        <v>#VALUE!</v>
      </c>
      <c r="AB120" s="196" t="s">
        <v>3707</v>
      </c>
      <c r="AC120" s="1">
        <v>46.24</v>
      </c>
    </row>
    <row r="121" spans="1:29" x14ac:dyDescent="0.25">
      <c r="A121" s="9" t="s">
        <v>3365</v>
      </c>
      <c r="B121" s="4">
        <v>9.61</v>
      </c>
      <c r="C121" s="4">
        <v>10.210000000000001</v>
      </c>
      <c r="D121" s="4">
        <v>6</v>
      </c>
      <c r="F121" s="4" t="e" vm="247">
        <v>#VALUE!</v>
      </c>
      <c r="G121" s="4">
        <v>9</v>
      </c>
      <c r="H121" s="10">
        <v>20.258888888888887</v>
      </c>
      <c r="I121" s="10">
        <v>27.17</v>
      </c>
      <c r="J121" s="10">
        <f>AVERAGE(Table441015[[#This Row],[Average Our Cost]:[Max Our Cost]])</f>
        <v>23.714444444444446</v>
      </c>
      <c r="K121" s="10">
        <f>ROUNDUP(Table441015[[#This Row],[Heavy Weighted Factor]]*2.5,0)</f>
        <v>60</v>
      </c>
      <c r="L121" s="10">
        <f>ROUNDDOWN(Table441015[[#This Row],[Heavy Weighted Factor]]*3,0)</f>
        <v>71</v>
      </c>
      <c r="M121" s="4" t="e" vm="246">
        <v>#VALUE!</v>
      </c>
      <c r="N121" s="4" t="e" cm="1" vm="242">
        <f t="array" ref="N121">_FV(Table441015[[#This Row],[City]],"Admin Division 1 (State/province/other)",TRUE)</f>
        <v>#VALUE!</v>
      </c>
      <c r="AB121" s="196" t="s">
        <v>1925</v>
      </c>
      <c r="AC121" s="1">
        <v>20.239999999999998</v>
      </c>
    </row>
    <row r="122" spans="1:29" x14ac:dyDescent="0.25">
      <c r="A122" s="9" t="s">
        <v>2559</v>
      </c>
      <c r="B122" s="4">
        <v>14.246666666666668</v>
      </c>
      <c r="C122" s="4">
        <v>14.3</v>
      </c>
      <c r="D122" s="4">
        <v>3</v>
      </c>
      <c r="F122" s="4" t="e" vm="248">
        <v>#VALUE!</v>
      </c>
      <c r="G122" s="4">
        <v>2</v>
      </c>
      <c r="H122" s="10">
        <v>10.370000000000001</v>
      </c>
      <c r="I122" s="10">
        <v>10.44</v>
      </c>
      <c r="J122" s="10">
        <f>AVERAGE(Table441015[[#This Row],[Average Our Cost]:[Max Our Cost]])</f>
        <v>10.405000000000001</v>
      </c>
      <c r="K122" s="10">
        <f>ROUNDUP(Table441015[[#This Row],[Heavy Weighted Factor]]*2.5,0)</f>
        <v>27</v>
      </c>
      <c r="L122" s="10">
        <f>ROUNDDOWN(Table441015[[#This Row],[Heavy Weighted Factor]]*3,0)</f>
        <v>31</v>
      </c>
      <c r="M122" s="4" t="e" vm="249">
        <v>#VALUE!</v>
      </c>
      <c r="N122" s="4" t="e" cm="1" vm="250">
        <f t="array" ref="N122">_FV(Table441015[[#This Row],[City]],"Admin Division 1 (State/province/other)",TRUE)</f>
        <v>#VALUE!</v>
      </c>
      <c r="AB122" s="196" t="s">
        <v>260</v>
      </c>
      <c r="AC122" s="1">
        <v>65.239999999999995</v>
      </c>
    </row>
    <row r="123" spans="1:29" x14ac:dyDescent="0.25">
      <c r="A123" s="9" t="s">
        <v>1330</v>
      </c>
      <c r="B123" s="4">
        <v>15.55</v>
      </c>
      <c r="C123" s="4">
        <v>15.55</v>
      </c>
      <c r="D123" s="4">
        <v>1</v>
      </c>
      <c r="F123" s="4" t="e" vm="251">
        <v>#VALUE!</v>
      </c>
      <c r="G123" s="4">
        <v>9</v>
      </c>
      <c r="H123" s="10">
        <v>17.5</v>
      </c>
      <c r="I123" s="10">
        <v>17.5</v>
      </c>
      <c r="J123" s="10">
        <f>AVERAGE(Table441015[[#This Row],[Average Our Cost]:[Max Our Cost]])</f>
        <v>17.5</v>
      </c>
      <c r="K123" s="10">
        <f>ROUNDUP(Table441015[[#This Row],[Heavy Weighted Factor]]*2.5,0)</f>
        <v>44</v>
      </c>
      <c r="L123" s="10">
        <f>ROUNDDOWN(Table441015[[#This Row],[Heavy Weighted Factor]]*3,0)</f>
        <v>52</v>
      </c>
      <c r="M123" s="4" t="e" vm="252">
        <v>#VALUE!</v>
      </c>
      <c r="N123" s="4" t="e" cm="1" vm="250">
        <f t="array" ref="N123">_FV(Table441015[[#This Row],[City]],"Admin Division 1 (State/province/other)",TRUE)</f>
        <v>#VALUE!</v>
      </c>
      <c r="AB123" s="196" t="s">
        <v>1932</v>
      </c>
      <c r="AC123" s="1">
        <v>33.24</v>
      </c>
    </row>
    <row r="124" spans="1:29" x14ac:dyDescent="0.25">
      <c r="A124" s="9" t="s">
        <v>1316</v>
      </c>
      <c r="B124" s="4">
        <v>14.991999999999999</v>
      </c>
      <c r="C124" s="4">
        <v>15.05</v>
      </c>
      <c r="D124" s="4">
        <v>5</v>
      </c>
      <c r="F124" s="4" t="e" vm="253">
        <v>#VALUE!</v>
      </c>
      <c r="G124" s="4">
        <v>5</v>
      </c>
      <c r="H124" s="10">
        <v>15.576000000000002</v>
      </c>
      <c r="I124" s="10">
        <v>15.9</v>
      </c>
      <c r="J124" s="10">
        <f>AVERAGE(Table441015[[#This Row],[Average Our Cost]:[Max Our Cost]])</f>
        <v>15.738000000000001</v>
      </c>
      <c r="K124" s="10">
        <f>ROUNDUP(Table441015[[#This Row],[Heavy Weighted Factor]]*2.5,0)</f>
        <v>40</v>
      </c>
      <c r="L124" s="10">
        <f>ROUNDDOWN(Table441015[[#This Row],[Heavy Weighted Factor]]*3,0)</f>
        <v>47</v>
      </c>
      <c r="M124" s="4" t="e" vm="254">
        <v>#VALUE!</v>
      </c>
      <c r="N124" s="4" t="e" cm="1" vm="250">
        <f t="array" ref="N124">_FV(Table441015[[#This Row],[City]],"Admin Division 1 (State/province/other)",TRUE)</f>
        <v>#VALUE!</v>
      </c>
      <c r="AB124" s="196" t="s">
        <v>1937</v>
      </c>
      <c r="AC124" s="1">
        <v>58.24</v>
      </c>
    </row>
    <row r="125" spans="1:29" x14ac:dyDescent="0.25">
      <c r="A125" s="9" t="s">
        <v>604</v>
      </c>
      <c r="B125" s="4">
        <v>14.977500000000001</v>
      </c>
      <c r="C125" s="4">
        <v>15.03</v>
      </c>
      <c r="D125" s="4">
        <v>4</v>
      </c>
      <c r="F125" s="4" t="e" vm="255">
        <v>#VALUE!</v>
      </c>
      <c r="G125" s="4">
        <v>5</v>
      </c>
      <c r="H125" s="10">
        <v>21.032</v>
      </c>
      <c r="I125" s="10">
        <v>28.57</v>
      </c>
      <c r="J125" s="10">
        <f>AVERAGE(Table441015[[#This Row],[Average Our Cost]:[Max Our Cost]])</f>
        <v>24.801000000000002</v>
      </c>
      <c r="K125" s="10">
        <f>ROUNDUP(Table441015[[#This Row],[Heavy Weighted Factor]]*2.5,0)</f>
        <v>63</v>
      </c>
      <c r="L125" s="10">
        <f>ROUNDDOWN(Table441015[[#This Row],[Heavy Weighted Factor]]*3,0)</f>
        <v>74</v>
      </c>
      <c r="M125" s="4" t="e" vm="256">
        <v>#VALUE!</v>
      </c>
      <c r="N125" s="4" t="e" cm="1" vm="257">
        <f t="array" ref="N125">_FV(Table441015[[#This Row],[City]],"Admin Division 1 (State/province/other)",TRUE)</f>
        <v>#VALUE!</v>
      </c>
      <c r="AB125" s="196" t="s">
        <v>4169</v>
      </c>
      <c r="AC125" s="1">
        <v>139.24</v>
      </c>
    </row>
    <row r="126" spans="1:29" x14ac:dyDescent="0.25">
      <c r="A126" s="9" t="s">
        <v>2021</v>
      </c>
      <c r="B126" s="4">
        <v>15.483333333333334</v>
      </c>
      <c r="C126" s="4">
        <v>15.85</v>
      </c>
      <c r="D126" s="4">
        <v>3</v>
      </c>
      <c r="F126" s="4" t="e" vm="258">
        <v>#VALUE!</v>
      </c>
      <c r="G126" s="4">
        <v>6</v>
      </c>
      <c r="H126" s="10">
        <v>26.616666666666664</v>
      </c>
      <c r="I126" s="10">
        <v>30.08</v>
      </c>
      <c r="J126" s="10">
        <f>AVERAGE(Table441015[[#This Row],[Average Our Cost]:[Max Our Cost]])</f>
        <v>28.348333333333329</v>
      </c>
      <c r="K126" s="10">
        <f>ROUNDUP(Table441015[[#This Row],[Heavy Weighted Factor]]*2.5,0)</f>
        <v>71</v>
      </c>
      <c r="L126" s="10">
        <f>ROUNDDOWN(Table441015[[#This Row],[Heavy Weighted Factor]]*3,0)</f>
        <v>85</v>
      </c>
      <c r="M126" s="4" t="e" vm="259">
        <v>#VALUE!</v>
      </c>
      <c r="N126" s="4" t="e" cm="1" vm="257">
        <f t="array" ref="N126">_FV(Table441015[[#This Row],[City]],"Admin Division 1 (State/province/other)",TRUE)</f>
        <v>#VALUE!</v>
      </c>
      <c r="AB126" s="196" t="s">
        <v>3937</v>
      </c>
      <c r="AC126" s="1">
        <v>50.24</v>
      </c>
    </row>
    <row r="127" spans="1:29" x14ac:dyDescent="0.25">
      <c r="A127" s="9" t="s">
        <v>1463</v>
      </c>
      <c r="B127" s="4">
        <v>14.051999999999998</v>
      </c>
      <c r="C127" s="4">
        <v>14.68</v>
      </c>
      <c r="D127" s="4">
        <v>5</v>
      </c>
      <c r="F127" s="4" t="e" vm="260">
        <v>#VALUE!</v>
      </c>
      <c r="G127" s="4">
        <v>5</v>
      </c>
      <c r="H127" s="10">
        <v>16.083999999999996</v>
      </c>
      <c r="I127" s="10">
        <v>16.16</v>
      </c>
      <c r="J127" s="10">
        <f>AVERAGE(Table441015[[#This Row],[Average Our Cost]:[Max Our Cost]])</f>
        <v>16.122</v>
      </c>
      <c r="K127" s="10">
        <f>ROUNDUP(Table441015[[#This Row],[Heavy Weighted Factor]]*2.5,0)</f>
        <v>41</v>
      </c>
      <c r="L127" s="10">
        <f>ROUNDDOWN(Table441015[[#This Row],[Heavy Weighted Factor]]*3,0)</f>
        <v>48</v>
      </c>
      <c r="M127" s="4" t="e" vm="261">
        <v>#VALUE!</v>
      </c>
      <c r="N127" s="4" t="e" cm="1" vm="262">
        <f t="array" ref="N127">_FV(Table441015[[#This Row],[City]],"Admin Division 1 (State/province/other)",TRUE)</f>
        <v>#VALUE!</v>
      </c>
      <c r="AB127" s="196" t="s">
        <v>2182</v>
      </c>
      <c r="AC127" s="1">
        <v>147.24</v>
      </c>
    </row>
    <row r="128" spans="1:29" x14ac:dyDescent="0.25">
      <c r="A128" s="9" t="s">
        <v>2702</v>
      </c>
      <c r="B128" s="4">
        <v>15.725000000000001</v>
      </c>
      <c r="C128" s="4">
        <v>15.8</v>
      </c>
      <c r="D128" s="4">
        <v>2</v>
      </c>
      <c r="F128" s="4" t="e" vm="263">
        <v>#VALUE!</v>
      </c>
      <c r="G128" s="4">
        <v>5</v>
      </c>
      <c r="H128" s="10">
        <v>28.815999999999995</v>
      </c>
      <c r="I128" s="10">
        <v>52.09</v>
      </c>
      <c r="J128" s="10">
        <f>AVERAGE(Table441015[[#This Row],[Average Our Cost]:[Max Our Cost]])</f>
        <v>40.453000000000003</v>
      </c>
      <c r="K128" s="10">
        <f>ROUNDUP(Table441015[[#This Row],[Heavy Weighted Factor]]*2.5,0)</f>
        <v>102</v>
      </c>
      <c r="L128" s="10">
        <f>ROUNDDOWN(Table441015[[#This Row],[Heavy Weighted Factor]]*3,0)</f>
        <v>121</v>
      </c>
      <c r="M128" s="4" t="e" vm="264">
        <v>#VALUE!</v>
      </c>
      <c r="N128" s="4" t="e" cm="1" vm="265">
        <f t="array" ref="N128">_FV(Table441015[[#This Row],[City]],"Admin Division 1 (State/province/other)",TRUE)</f>
        <v>#VALUE!</v>
      </c>
      <c r="AB128" s="196" t="s">
        <v>1415</v>
      </c>
      <c r="AC128" s="1">
        <v>101.24</v>
      </c>
    </row>
    <row r="129" spans="1:29" x14ac:dyDescent="0.25">
      <c r="A129" s="9" t="s">
        <v>4646</v>
      </c>
      <c r="B129" s="4">
        <v>15.03</v>
      </c>
      <c r="C129" s="4">
        <v>15.03</v>
      </c>
      <c r="D129" s="4">
        <v>1</v>
      </c>
      <c r="F129" s="4" t="e" vm="266">
        <v>#VALUE!</v>
      </c>
      <c r="G129" s="4">
        <v>7</v>
      </c>
      <c r="H129" s="10">
        <v>19.045714285714286</v>
      </c>
      <c r="I129" s="10">
        <v>20.58</v>
      </c>
      <c r="J129" s="10">
        <f>AVERAGE(Table441015[[#This Row],[Average Our Cost]:[Max Our Cost]])</f>
        <v>19.812857142857141</v>
      </c>
      <c r="K129" s="10">
        <f>ROUNDUP(Table441015[[#This Row],[Heavy Weighted Factor]]*2.5,0)</f>
        <v>50</v>
      </c>
      <c r="L129" s="10">
        <f>ROUNDDOWN(Table441015[[#This Row],[Heavy Weighted Factor]]*3,0)</f>
        <v>59</v>
      </c>
      <c r="M129" s="4" t="e" vm="267">
        <v>#VALUE!</v>
      </c>
      <c r="N129" s="4" t="e" cm="1" vm="265">
        <f t="array" ref="N129">_FV(Table441015[[#This Row],[City]],"Admin Division 1 (State/province/other)",TRUE)</f>
        <v>#VALUE!</v>
      </c>
      <c r="AB129" s="196" t="s">
        <v>1024</v>
      </c>
      <c r="AC129" s="1">
        <v>93.24</v>
      </c>
    </row>
    <row r="130" spans="1:29" x14ac:dyDescent="0.25">
      <c r="A130" s="9" t="s">
        <v>1470</v>
      </c>
      <c r="B130" s="4">
        <v>14.071999999999999</v>
      </c>
      <c r="C130" s="4">
        <v>14.63</v>
      </c>
      <c r="D130" s="4">
        <v>5</v>
      </c>
      <c r="F130" s="4" t="e" vm="268">
        <v>#VALUE!</v>
      </c>
      <c r="G130" s="4">
        <v>9</v>
      </c>
      <c r="H130" s="10">
        <v>17.855555555555558</v>
      </c>
      <c r="I130" s="10">
        <v>21.22</v>
      </c>
      <c r="J130" s="10">
        <f>AVERAGE(Table441015[[#This Row],[Average Our Cost]:[Max Our Cost]])</f>
        <v>19.537777777777777</v>
      </c>
      <c r="K130" s="10">
        <f>ROUNDUP(Table441015[[#This Row],[Heavy Weighted Factor]]*2.5,0)</f>
        <v>49</v>
      </c>
      <c r="L130" s="10">
        <f>ROUNDDOWN(Table441015[[#This Row],[Heavy Weighted Factor]]*3,0)</f>
        <v>58</v>
      </c>
      <c r="M130" s="4" t="e" vm="269">
        <v>#VALUE!</v>
      </c>
      <c r="N130" s="4" t="e" cm="1" vm="270">
        <f t="array" ref="N130">_FV(Table441015[[#This Row],[City]],"Admin Division 1 (State/province/other)",TRUE)</f>
        <v>#VALUE!</v>
      </c>
      <c r="AB130" s="196" t="s">
        <v>4720</v>
      </c>
      <c r="AC130" s="1">
        <v>125.24</v>
      </c>
    </row>
    <row r="131" spans="1:29" x14ac:dyDescent="0.25">
      <c r="A131" s="9" t="s">
        <v>1532</v>
      </c>
      <c r="B131" s="4">
        <v>15.414999999999999</v>
      </c>
      <c r="C131" s="4">
        <v>15.8</v>
      </c>
      <c r="D131" s="4">
        <v>6</v>
      </c>
      <c r="F131" s="4" t="e" vm="271">
        <v>#VALUE!</v>
      </c>
      <c r="G131" s="4">
        <v>4</v>
      </c>
      <c r="H131" s="10">
        <v>25.040000000000003</v>
      </c>
      <c r="I131" s="10">
        <v>33.17</v>
      </c>
      <c r="J131" s="10">
        <f>AVERAGE(Table441015[[#This Row],[Average Our Cost]:[Max Our Cost]])</f>
        <v>29.105000000000004</v>
      </c>
      <c r="K131" s="10">
        <f>ROUNDUP(Table441015[[#This Row],[Heavy Weighted Factor]]*2.5,0)</f>
        <v>73</v>
      </c>
      <c r="L131" s="10">
        <f>ROUNDDOWN(Table441015[[#This Row],[Heavy Weighted Factor]]*3,0)</f>
        <v>87</v>
      </c>
      <c r="M131" s="4" t="e" vm="272">
        <v>#VALUE!</v>
      </c>
      <c r="N131" s="4" t="e" cm="1" vm="270">
        <f t="array" ref="N131">_FV(Table441015[[#This Row],[City]],"Admin Division 1 (State/province/other)",TRUE)</f>
        <v>#VALUE!</v>
      </c>
      <c r="AB131" s="196" t="s">
        <v>4721</v>
      </c>
      <c r="AC131" s="1">
        <v>94.24</v>
      </c>
    </row>
    <row r="132" spans="1:29" x14ac:dyDescent="0.25">
      <c r="A132" s="9" t="s">
        <v>1323</v>
      </c>
      <c r="B132" s="4">
        <v>14.306666666666667</v>
      </c>
      <c r="C132" s="4">
        <v>14.66</v>
      </c>
      <c r="D132" s="4">
        <v>6</v>
      </c>
      <c r="F132" s="4" t="e" vm="273">
        <v>#VALUE!</v>
      </c>
      <c r="G132" s="4">
        <v>5</v>
      </c>
      <c r="H132" s="10">
        <v>28.238999999999997</v>
      </c>
      <c r="I132" s="10">
        <v>35.619999999999997</v>
      </c>
      <c r="J132" s="10">
        <f>AVERAGE(Table441015[[#This Row],[Average Our Cost]:[Max Our Cost]])</f>
        <v>31.929499999999997</v>
      </c>
      <c r="K132" s="10">
        <f>ROUNDUP(Table441015[[#This Row],[Heavy Weighted Factor]]*2.5,0)</f>
        <v>80</v>
      </c>
      <c r="L132" s="10">
        <f>ROUNDDOWN(Table441015[[#This Row],[Heavy Weighted Factor]]*3,0)</f>
        <v>95</v>
      </c>
      <c r="M132" s="4" t="e" vm="274">
        <v>#VALUE!</v>
      </c>
      <c r="N132" s="4" t="e" cm="1" vm="270">
        <f t="array" ref="N132">_FV(Table441015[[#This Row],[City]],"Admin Division 1 (State/province/other)",TRUE)</f>
        <v>#VALUE!</v>
      </c>
      <c r="AB132" s="196" t="s">
        <v>2188</v>
      </c>
      <c r="AC132" s="1">
        <v>169.24</v>
      </c>
    </row>
    <row r="133" spans="1:29" x14ac:dyDescent="0.25">
      <c r="A133" s="9" t="s">
        <v>2914</v>
      </c>
      <c r="B133" s="4">
        <v>15.03</v>
      </c>
      <c r="C133" s="4">
        <v>15.03</v>
      </c>
      <c r="D133" s="4">
        <v>1</v>
      </c>
      <c r="F133" s="4" t="e" vm="275">
        <v>#VALUE!</v>
      </c>
      <c r="G133" s="4">
        <v>1</v>
      </c>
      <c r="H133" s="10">
        <v>20.92</v>
      </c>
      <c r="I133" s="10">
        <v>20.92</v>
      </c>
      <c r="J133" s="10">
        <f>AVERAGE(Table441015[[#This Row],[Average Our Cost]:[Max Our Cost]])</f>
        <v>20.92</v>
      </c>
      <c r="K133" s="10">
        <f>ROUNDUP(Table441015[[#This Row],[Heavy Weighted Factor]]*2.5,0)</f>
        <v>53</v>
      </c>
      <c r="L133" s="10">
        <f>ROUNDDOWN(Table441015[[#This Row],[Heavy Weighted Factor]]*3,0)</f>
        <v>62</v>
      </c>
      <c r="M133" s="4" t="e" vm="276">
        <v>#VALUE!</v>
      </c>
      <c r="N133" s="4" t="e" cm="1" vm="270">
        <f t="array" ref="N133">_FV(Table441015[[#This Row],[City]],"Admin Division 1 (State/province/other)",TRUE)</f>
        <v>#VALUE!</v>
      </c>
      <c r="AB133" s="196" t="s">
        <v>4027</v>
      </c>
      <c r="AC133" s="1">
        <v>104.24</v>
      </c>
    </row>
    <row r="134" spans="1:29" x14ac:dyDescent="0.25">
      <c r="A134" s="9" t="s">
        <v>1447</v>
      </c>
      <c r="B134" s="4">
        <v>14.91</v>
      </c>
      <c r="C134" s="4">
        <v>14.91</v>
      </c>
      <c r="D134" s="4">
        <v>1</v>
      </c>
      <c r="F134" s="4" t="e" vm="277">
        <v>#VALUE!</v>
      </c>
      <c r="G134" s="4">
        <v>2</v>
      </c>
      <c r="H134" s="10">
        <v>16.104999999999997</v>
      </c>
      <c r="I134" s="10">
        <v>16.13</v>
      </c>
      <c r="J134" s="10">
        <f>AVERAGE(Table441015[[#This Row],[Average Our Cost]:[Max Our Cost]])</f>
        <v>16.1175</v>
      </c>
      <c r="K134" s="10">
        <f>ROUNDUP(Table441015[[#This Row],[Heavy Weighted Factor]]*2.5,0)</f>
        <v>41</v>
      </c>
      <c r="L134" s="10">
        <f>ROUNDDOWN(Table441015[[#This Row],[Heavy Weighted Factor]]*3,0)</f>
        <v>48</v>
      </c>
      <c r="M134" s="4" t="e" vm="278">
        <v>#VALUE!</v>
      </c>
      <c r="N134" s="4" t="e" cm="1" vm="279">
        <f t="array" ref="N134">_FV(Table441015[[#This Row],[City]],"Admin Division 1 (State/province/other)",TRUE)</f>
        <v>#VALUE!</v>
      </c>
      <c r="AB134" s="196" t="s">
        <v>2636</v>
      </c>
      <c r="AC134" s="1">
        <v>113.24</v>
      </c>
    </row>
    <row r="135" spans="1:29" x14ac:dyDescent="0.25">
      <c r="A135" s="9" t="s">
        <v>2962</v>
      </c>
      <c r="B135" s="4">
        <v>14.98</v>
      </c>
      <c r="C135" s="4">
        <v>14.98</v>
      </c>
      <c r="D135" s="4">
        <v>2</v>
      </c>
      <c r="F135" s="4" t="e" vm="280">
        <v>#VALUE!</v>
      </c>
      <c r="G135" s="4">
        <v>2</v>
      </c>
      <c r="H135" s="10">
        <v>30.419999999999998</v>
      </c>
      <c r="I135" s="10">
        <v>45.55</v>
      </c>
      <c r="J135" s="10">
        <f>AVERAGE(Table441015[[#This Row],[Average Our Cost]:[Max Our Cost]])</f>
        <v>37.984999999999999</v>
      </c>
      <c r="K135" s="10">
        <f>ROUNDUP(Table441015[[#This Row],[Heavy Weighted Factor]]*2.5,0)</f>
        <v>95</v>
      </c>
      <c r="L135" s="10">
        <f>ROUNDDOWN(Table441015[[#This Row],[Heavy Weighted Factor]]*3,0)</f>
        <v>113</v>
      </c>
      <c r="M135" s="4" t="e" vm="281">
        <v>#VALUE!</v>
      </c>
      <c r="N135" s="4" t="e" cm="1" vm="279">
        <f t="array" ref="N135">_FV(Table441015[[#This Row],[City]],"Admin Division 1 (State/province/other)",TRUE)</f>
        <v>#VALUE!</v>
      </c>
      <c r="AB135" s="196" t="s">
        <v>2470</v>
      </c>
      <c r="AC135" s="1">
        <v>65.239999999999995</v>
      </c>
    </row>
    <row r="136" spans="1:29" x14ac:dyDescent="0.25">
      <c r="A136" s="9" t="s">
        <v>1504</v>
      </c>
      <c r="B136" s="4">
        <v>15.591999999999999</v>
      </c>
      <c r="C136" s="4">
        <v>16.940000000000001</v>
      </c>
      <c r="D136" s="4">
        <v>5</v>
      </c>
      <c r="F136" s="4" t="e" vm="282">
        <v>#VALUE!</v>
      </c>
      <c r="G136" s="4">
        <v>2</v>
      </c>
      <c r="H136" s="10">
        <v>30.094999999999999</v>
      </c>
      <c r="I136" s="10">
        <v>33.46</v>
      </c>
      <c r="J136" s="10">
        <f>AVERAGE(Table441015[[#This Row],[Average Our Cost]:[Max Our Cost]])</f>
        <v>31.7775</v>
      </c>
      <c r="K136" s="10">
        <f>ROUNDUP(Table441015[[#This Row],[Heavy Weighted Factor]]*2.5,0)</f>
        <v>80</v>
      </c>
      <c r="L136" s="10">
        <f>ROUNDDOWN(Table441015[[#This Row],[Heavy Weighted Factor]]*3,0)</f>
        <v>95</v>
      </c>
      <c r="M136" s="4" t="e" vm="283">
        <v>#VALUE!</v>
      </c>
      <c r="N136" s="4" t="e" cm="1" vm="279">
        <f t="array" ref="N136">_FV(Table441015[[#This Row],[City]],"Admin Division 1 (State/province/other)",TRUE)</f>
        <v>#VALUE!</v>
      </c>
      <c r="AB136" s="196" t="s">
        <v>4722</v>
      </c>
      <c r="AC136" s="1">
        <v>68.239999999999995</v>
      </c>
    </row>
    <row r="137" spans="1:29" x14ac:dyDescent="0.25">
      <c r="A137" s="9" t="s">
        <v>2354</v>
      </c>
      <c r="B137" s="4">
        <v>14.986000000000001</v>
      </c>
      <c r="C137" s="4">
        <v>15.05</v>
      </c>
      <c r="D137" s="4">
        <v>5</v>
      </c>
      <c r="F137" s="4" t="e" vm="284">
        <v>#VALUE!</v>
      </c>
      <c r="G137" s="4">
        <v>9</v>
      </c>
      <c r="H137" s="10">
        <v>21.069999999999997</v>
      </c>
      <c r="I137" s="10">
        <v>28.22</v>
      </c>
      <c r="J137" s="10">
        <f>AVERAGE(Table441015[[#This Row],[Average Our Cost]:[Max Our Cost]])</f>
        <v>24.644999999999996</v>
      </c>
      <c r="K137" s="10">
        <f>ROUNDUP(Table441015[[#This Row],[Heavy Weighted Factor]]*2.5,0)</f>
        <v>62</v>
      </c>
      <c r="L137" s="10">
        <f>ROUNDDOWN(Table441015[[#This Row],[Heavy Weighted Factor]]*3,0)</f>
        <v>73</v>
      </c>
      <c r="M137" s="4" t="e" vm="285">
        <v>#VALUE!</v>
      </c>
      <c r="N137" s="4" t="e" cm="1" vm="279">
        <f t="array" ref="N137">_FV(Table441015[[#This Row],[City]],"Admin Division 1 (State/province/other)",TRUE)</f>
        <v>#VALUE!</v>
      </c>
      <c r="AB137" s="196" t="s">
        <v>1266</v>
      </c>
      <c r="AC137" s="1">
        <v>95.24</v>
      </c>
    </row>
    <row r="138" spans="1:29" x14ac:dyDescent="0.25">
      <c r="A138" s="9" t="s">
        <v>2709</v>
      </c>
      <c r="B138" s="4">
        <v>14.195</v>
      </c>
      <c r="C138" s="4">
        <v>14.49</v>
      </c>
      <c r="D138" s="4">
        <v>2</v>
      </c>
      <c r="F138" s="4" t="e" vm="286">
        <v>#VALUE!</v>
      </c>
      <c r="G138" s="4">
        <v>7</v>
      </c>
      <c r="H138" s="10">
        <v>33.815714285714286</v>
      </c>
      <c r="I138" s="10">
        <v>53.25</v>
      </c>
      <c r="J138" s="10">
        <f>AVERAGE(Table441015[[#This Row],[Average Our Cost]:[Max Our Cost]])</f>
        <v>43.532857142857139</v>
      </c>
      <c r="K138" s="10">
        <f>ROUNDUP(Table441015[[#This Row],[Heavy Weighted Factor]]*2.5,0)</f>
        <v>109</v>
      </c>
      <c r="L138" s="10">
        <f>ROUNDDOWN(Table441015[[#This Row],[Heavy Weighted Factor]]*3,0)</f>
        <v>130</v>
      </c>
      <c r="M138" s="4" t="e" vm="287">
        <v>#VALUE!</v>
      </c>
      <c r="N138" s="4" t="e" cm="1" vm="279">
        <f t="array" ref="N138">_FV(Table441015[[#This Row],[City]],"Admin Division 1 (State/province/other)",TRUE)</f>
        <v>#VALUE!</v>
      </c>
      <c r="AB138" s="196" t="s">
        <v>1441</v>
      </c>
      <c r="AC138" s="1">
        <v>67.239999999999995</v>
      </c>
    </row>
    <row r="139" spans="1:29" x14ac:dyDescent="0.25">
      <c r="A139" s="9" t="s">
        <v>1539</v>
      </c>
      <c r="B139" s="4">
        <v>14.17</v>
      </c>
      <c r="C139" s="4">
        <v>14.49</v>
      </c>
      <c r="D139" s="4">
        <v>2</v>
      </c>
      <c r="F139" s="4" t="e" vm="288">
        <v>#VALUE!</v>
      </c>
      <c r="G139" s="4">
        <v>2</v>
      </c>
      <c r="H139" s="10">
        <v>20.82</v>
      </c>
      <c r="I139" s="10">
        <v>20.89</v>
      </c>
      <c r="J139" s="10">
        <f>AVERAGE(Table441015[[#This Row],[Average Our Cost]:[Max Our Cost]])</f>
        <v>20.855</v>
      </c>
      <c r="K139" s="10">
        <f>ROUNDUP(Table441015[[#This Row],[Heavy Weighted Factor]]*2.5,0)</f>
        <v>53</v>
      </c>
      <c r="L139" s="10">
        <f>ROUNDDOWN(Table441015[[#This Row],[Heavy Weighted Factor]]*3,0)</f>
        <v>62</v>
      </c>
      <c r="M139" s="4" t="e" vm="289">
        <v>#VALUE!</v>
      </c>
      <c r="N139" s="4" t="e" cm="1" vm="279">
        <f t="array" ref="N139">_FV(Table441015[[#This Row],[City]],"Admin Division 1 (State/province/other)",TRUE)</f>
        <v>#VALUE!</v>
      </c>
      <c r="AB139" s="196" t="s">
        <v>4723</v>
      </c>
      <c r="AC139" s="1">
        <v>96.24</v>
      </c>
    </row>
    <row r="140" spans="1:29" x14ac:dyDescent="0.25">
      <c r="A140" s="9" t="s">
        <v>1993</v>
      </c>
      <c r="B140" s="4">
        <v>9.9079999999999995</v>
      </c>
      <c r="C140" s="4">
        <v>10.26</v>
      </c>
      <c r="D140" s="4">
        <v>5</v>
      </c>
      <c r="F140" s="4" t="e" vm="290">
        <v>#VALUE!</v>
      </c>
      <c r="G140" s="4">
        <v>5</v>
      </c>
      <c r="H140" s="10">
        <v>31.642000000000003</v>
      </c>
      <c r="I140" s="10">
        <v>35.85</v>
      </c>
      <c r="J140" s="10">
        <f>AVERAGE(Table441015[[#This Row],[Average Our Cost]:[Max Our Cost]])</f>
        <v>33.746000000000002</v>
      </c>
      <c r="K140" s="10">
        <f>ROUNDUP(Table441015[[#This Row],[Heavy Weighted Factor]]*2.5,0)</f>
        <v>85</v>
      </c>
      <c r="L140" s="10">
        <f>ROUNDDOWN(Table441015[[#This Row],[Heavy Weighted Factor]]*3,0)</f>
        <v>101</v>
      </c>
      <c r="M140" s="4" t="e" vm="291">
        <v>#VALUE!</v>
      </c>
      <c r="N140" s="4" t="e" cm="1" vm="279">
        <f t="array" ref="N140">_FV(Table441015[[#This Row],[City]],"Admin Division 1 (State/province/other)",TRUE)</f>
        <v>#VALUE!</v>
      </c>
      <c r="AB140" s="196" t="s">
        <v>277</v>
      </c>
      <c r="AC140" s="1">
        <v>147.24</v>
      </c>
    </row>
    <row r="141" spans="1:29" x14ac:dyDescent="0.25">
      <c r="A141" s="9" t="s">
        <v>2476</v>
      </c>
      <c r="B141" s="4">
        <v>13.905000000000001</v>
      </c>
      <c r="C141" s="4">
        <v>13.96</v>
      </c>
      <c r="D141" s="4">
        <v>2</v>
      </c>
      <c r="F141" s="4" t="e" vm="292">
        <v>#VALUE!</v>
      </c>
      <c r="G141" s="4">
        <v>2</v>
      </c>
      <c r="H141" s="10">
        <v>43.532499999999999</v>
      </c>
      <c r="I141" s="10">
        <v>56.73</v>
      </c>
      <c r="J141" s="10">
        <f>AVERAGE(Table441015[[#This Row],[Average Our Cost]:[Max Our Cost]])</f>
        <v>50.131249999999994</v>
      </c>
      <c r="K141" s="10">
        <f>ROUNDUP(Table441015[[#This Row],[Heavy Weighted Factor]]*2.5,0)</f>
        <v>126</v>
      </c>
      <c r="L141" s="10">
        <f>ROUNDDOWN(Table441015[[#This Row],[Heavy Weighted Factor]]*3,0)</f>
        <v>150</v>
      </c>
      <c r="M141" s="4" t="e" vm="293">
        <v>#VALUE!</v>
      </c>
      <c r="N141" s="4" t="e" cm="1" vm="279">
        <f t="array" ref="N141">_FV(Table441015[[#This Row],[City]],"Admin Division 1 (State/province/other)",TRUE)</f>
        <v>#VALUE!</v>
      </c>
      <c r="AB141" s="196" t="s">
        <v>4724</v>
      </c>
      <c r="AC141" s="1">
        <v>460.24</v>
      </c>
    </row>
    <row r="142" spans="1:29" x14ac:dyDescent="0.25">
      <c r="A142" s="9" t="s">
        <v>583</v>
      </c>
      <c r="B142" s="4">
        <v>14.380000000000003</v>
      </c>
      <c r="C142" s="4">
        <v>16.39</v>
      </c>
      <c r="D142" s="4">
        <v>9</v>
      </c>
      <c r="F142" s="4" t="e" vm="294">
        <v>#VALUE!</v>
      </c>
      <c r="G142" s="4">
        <v>10</v>
      </c>
      <c r="H142" s="10">
        <v>28.197999999999997</v>
      </c>
      <c r="I142" s="10">
        <v>31.12</v>
      </c>
      <c r="J142" s="10">
        <f>AVERAGE(Table441015[[#This Row],[Average Our Cost]:[Max Our Cost]])</f>
        <v>29.658999999999999</v>
      </c>
      <c r="K142" s="10">
        <f>ROUNDUP(Table441015[[#This Row],[Heavy Weighted Factor]]*2.5,0)</f>
        <v>75</v>
      </c>
      <c r="L142" s="10">
        <f>ROUNDDOWN(Table441015[[#This Row],[Heavy Weighted Factor]]*3,0)</f>
        <v>88</v>
      </c>
      <c r="M142" s="4" t="e" vm="295">
        <v>#VALUE!</v>
      </c>
      <c r="N142" s="4" t="e" cm="1" vm="279">
        <f t="array" ref="N142">_FV(Table441015[[#This Row],[City]],"Admin Division 1 (State/province/other)",TRUE)</f>
        <v>#VALUE!</v>
      </c>
      <c r="AB142" s="196" t="s">
        <v>2581</v>
      </c>
      <c r="AC142" s="1">
        <v>112.24</v>
      </c>
    </row>
    <row r="143" spans="1:29" x14ac:dyDescent="0.25">
      <c r="A143" s="9" t="s">
        <v>991</v>
      </c>
      <c r="B143" s="4">
        <v>16.601999999999997</v>
      </c>
      <c r="C143" s="4">
        <v>26.175000000000001</v>
      </c>
      <c r="D143" s="4">
        <v>5</v>
      </c>
      <c r="F143" s="4" t="e" vm="296">
        <v>#VALUE!</v>
      </c>
      <c r="G143" s="4">
        <v>2</v>
      </c>
      <c r="H143" s="10">
        <v>20.725000000000001</v>
      </c>
      <c r="I143" s="10">
        <v>21.03</v>
      </c>
      <c r="J143" s="10">
        <f>AVERAGE(Table441015[[#This Row],[Average Our Cost]:[Max Our Cost]])</f>
        <v>20.877500000000001</v>
      </c>
      <c r="K143" s="10">
        <f>ROUNDUP(Table441015[[#This Row],[Heavy Weighted Factor]]*2.5,0)</f>
        <v>53</v>
      </c>
      <c r="L143" s="10">
        <f>ROUNDDOWN(Table441015[[#This Row],[Heavy Weighted Factor]]*3,0)</f>
        <v>62</v>
      </c>
      <c r="M143" s="4" t="e" vm="297">
        <v>#VALUE!</v>
      </c>
      <c r="N143" s="4" t="e" cm="1" vm="279">
        <f t="array" ref="N143">_FV(Table441015[[#This Row],[City]],"Admin Division 1 (State/province/other)",TRUE)</f>
        <v>#VALUE!</v>
      </c>
      <c r="AB143" s="196" t="s">
        <v>2629</v>
      </c>
      <c r="AC143" s="1">
        <v>59.24</v>
      </c>
    </row>
    <row r="144" spans="1:29" x14ac:dyDescent="0.25">
      <c r="A144" s="9" t="s">
        <v>2448</v>
      </c>
      <c r="B144" s="4">
        <v>10.15</v>
      </c>
      <c r="C144" s="4">
        <v>10.15</v>
      </c>
      <c r="D144" s="4">
        <v>1</v>
      </c>
      <c r="F144" s="4" t="e" vm="298">
        <v>#VALUE!</v>
      </c>
      <c r="G144" s="4">
        <v>3</v>
      </c>
      <c r="H144" s="10">
        <v>30.356666666666666</v>
      </c>
      <c r="I144" s="10">
        <v>30.54</v>
      </c>
      <c r="J144" s="10">
        <f>AVERAGE(Table441015[[#This Row],[Average Our Cost]:[Max Our Cost]])</f>
        <v>30.448333333333331</v>
      </c>
      <c r="K144" s="10">
        <f>ROUNDUP(Table441015[[#This Row],[Heavy Weighted Factor]]*2.5,0)</f>
        <v>77</v>
      </c>
      <c r="L144" s="10">
        <f>ROUNDDOWN(Table441015[[#This Row],[Heavy Weighted Factor]]*3,0)</f>
        <v>91</v>
      </c>
      <c r="M144" s="4" t="e" vm="278">
        <v>#VALUE!</v>
      </c>
      <c r="N144" s="4" t="e" cm="1" vm="279">
        <f t="array" ref="N144">_FV(Table441015[[#This Row],[City]],"Admin Division 1 (State/province/other)",TRUE)</f>
        <v>#VALUE!</v>
      </c>
      <c r="AB144" s="196" t="s">
        <v>2282</v>
      </c>
      <c r="AC144" s="1">
        <v>135.24</v>
      </c>
    </row>
    <row r="145" spans="1:29" x14ac:dyDescent="0.25">
      <c r="A145" s="9" t="s">
        <v>2062</v>
      </c>
      <c r="B145" s="4">
        <v>14.282</v>
      </c>
      <c r="C145" s="4">
        <v>16.940000000000001</v>
      </c>
      <c r="D145" s="4">
        <v>5</v>
      </c>
      <c r="F145" s="4" t="e" vm="299">
        <v>#VALUE!</v>
      </c>
      <c r="G145" s="4">
        <v>5</v>
      </c>
      <c r="H145" s="10">
        <v>21.004000000000001</v>
      </c>
      <c r="I145" s="10">
        <v>21.12</v>
      </c>
      <c r="J145" s="10">
        <f>AVERAGE(Table441015[[#This Row],[Average Our Cost]:[Max Our Cost]])</f>
        <v>21.062000000000001</v>
      </c>
      <c r="K145" s="10">
        <f>ROUNDUP(Table441015[[#This Row],[Heavy Weighted Factor]]*2.5,0)</f>
        <v>53</v>
      </c>
      <c r="L145" s="10">
        <f>ROUNDDOWN(Table441015[[#This Row],[Heavy Weighted Factor]]*3,0)</f>
        <v>63</v>
      </c>
      <c r="M145" s="4" t="e" vm="300">
        <v>#VALUE!</v>
      </c>
      <c r="N145" s="4" t="e" cm="1" vm="279">
        <f t="array" ref="N145">_FV(Table441015[[#This Row],[City]],"Admin Division 1 (State/province/other)",TRUE)</f>
        <v>#VALUE!</v>
      </c>
      <c r="AB145" s="196" t="s">
        <v>1448</v>
      </c>
      <c r="AC145" s="1">
        <v>119.24</v>
      </c>
    </row>
    <row r="146" spans="1:29" x14ac:dyDescent="0.25">
      <c r="A146" s="9" t="s">
        <v>3987</v>
      </c>
      <c r="B146" s="4">
        <v>15.315000000000001</v>
      </c>
      <c r="C146" s="4">
        <v>15.7</v>
      </c>
      <c r="D146" s="4">
        <v>4</v>
      </c>
      <c r="F146" s="4" t="e" vm="301">
        <v>#VALUE!</v>
      </c>
      <c r="G146" s="4">
        <v>6</v>
      </c>
      <c r="H146" s="10">
        <v>23.599999999999998</v>
      </c>
      <c r="I146" s="10">
        <v>26.65</v>
      </c>
      <c r="J146" s="10">
        <f>AVERAGE(Table441015[[#This Row],[Average Our Cost]:[Max Our Cost]])</f>
        <v>25.125</v>
      </c>
      <c r="K146" s="10">
        <f>ROUNDUP(Table441015[[#This Row],[Heavy Weighted Factor]]*2.5,0)</f>
        <v>63</v>
      </c>
      <c r="L146" s="10">
        <f>ROUNDDOWN(Table441015[[#This Row],[Heavy Weighted Factor]]*3,0)</f>
        <v>75</v>
      </c>
      <c r="M146" s="4" t="e" vm="302">
        <v>#VALUE!</v>
      </c>
      <c r="N146" s="4" t="e" cm="1" vm="279">
        <f t="array" ref="N146">_FV(Table441015[[#This Row],[City]],"Admin Division 1 (State/province/other)",TRUE)</f>
        <v>#VALUE!</v>
      </c>
      <c r="AB146" s="196" t="s">
        <v>3102</v>
      </c>
      <c r="AC146" s="1">
        <v>95.24</v>
      </c>
    </row>
    <row r="147" spans="1:29" x14ac:dyDescent="0.25">
      <c r="A147" s="9" t="s">
        <v>364</v>
      </c>
      <c r="B147" s="4">
        <v>9.4985714285714273</v>
      </c>
      <c r="C147" s="4">
        <v>9.5399999999999991</v>
      </c>
      <c r="D147" s="4">
        <v>7</v>
      </c>
      <c r="F147" s="4" t="e" vm="303">
        <v>#VALUE!</v>
      </c>
      <c r="G147" s="4">
        <v>4</v>
      </c>
      <c r="H147" s="10">
        <v>18.0625</v>
      </c>
      <c r="I147" s="10">
        <v>21.03</v>
      </c>
      <c r="J147" s="10">
        <f>AVERAGE(Table441015[[#This Row],[Average Our Cost]:[Max Our Cost]])</f>
        <v>19.546250000000001</v>
      </c>
      <c r="K147" s="10">
        <f>ROUNDUP(Table441015[[#This Row],[Heavy Weighted Factor]]*2.5,0)</f>
        <v>49</v>
      </c>
      <c r="L147" s="10">
        <f>ROUNDDOWN(Table441015[[#This Row],[Heavy Weighted Factor]]*3,0)</f>
        <v>58</v>
      </c>
      <c r="M147" s="4" t="e" vm="304">
        <v>#VALUE!</v>
      </c>
      <c r="N147" s="4" t="e" cm="1" vm="305">
        <f t="array" ref="N147">_FV(Table441015[[#This Row],[City]],"Admin Division 1 (State/province/other)",TRUE)</f>
        <v>#VALUE!</v>
      </c>
      <c r="AB147" s="196" t="s">
        <v>285</v>
      </c>
      <c r="AC147" s="1">
        <v>101.24</v>
      </c>
    </row>
    <row r="148" spans="1:29" x14ac:dyDescent="0.25">
      <c r="A148" s="9" t="s">
        <v>2368</v>
      </c>
      <c r="B148" s="4">
        <v>14.98</v>
      </c>
      <c r="C148" s="4">
        <v>14.98</v>
      </c>
      <c r="D148" s="4">
        <v>2</v>
      </c>
      <c r="F148" s="4" t="e" vm="306">
        <v>#VALUE!</v>
      </c>
      <c r="G148" s="4">
        <v>2</v>
      </c>
      <c r="H148" s="10">
        <v>32.58</v>
      </c>
      <c r="I148" s="10">
        <v>32.61</v>
      </c>
      <c r="J148" s="10">
        <f>AVERAGE(Table441015[[#This Row],[Average Our Cost]:[Max Our Cost]])</f>
        <v>32.594999999999999</v>
      </c>
      <c r="K148" s="10">
        <f>ROUNDUP(Table441015[[#This Row],[Heavy Weighted Factor]]*2.5,0)</f>
        <v>82</v>
      </c>
      <c r="L148" s="10">
        <f>ROUNDDOWN(Table441015[[#This Row],[Heavy Weighted Factor]]*3,0)</f>
        <v>97</v>
      </c>
      <c r="M148" s="4" t="e" vm="307">
        <v>#VALUE!</v>
      </c>
      <c r="N148" s="4" t="e" cm="1" vm="305">
        <f t="array" ref="N148">_FV(Table441015[[#This Row],[City]],"Admin Division 1 (State/province/other)",TRUE)</f>
        <v>#VALUE!</v>
      </c>
      <c r="AB148" s="196" t="s">
        <v>1017</v>
      </c>
      <c r="AC148" s="1">
        <v>105.24</v>
      </c>
    </row>
    <row r="149" spans="1:29" x14ac:dyDescent="0.25">
      <c r="A149" s="9" t="s">
        <v>378</v>
      </c>
      <c r="B149" s="4">
        <v>14.994285714285713</v>
      </c>
      <c r="C149" s="4">
        <v>15.05</v>
      </c>
      <c r="D149" s="4">
        <v>7</v>
      </c>
      <c r="F149" s="4" t="e" vm="308">
        <v>#VALUE!</v>
      </c>
      <c r="G149" s="4">
        <v>4</v>
      </c>
      <c r="H149" s="10">
        <v>18.267499999999998</v>
      </c>
      <c r="I149" s="10">
        <v>21.22</v>
      </c>
      <c r="J149" s="10">
        <f>AVERAGE(Table441015[[#This Row],[Average Our Cost]:[Max Our Cost]])</f>
        <v>19.743749999999999</v>
      </c>
      <c r="K149" s="10">
        <f>ROUNDUP(Table441015[[#This Row],[Heavy Weighted Factor]]*2.5,0)</f>
        <v>50</v>
      </c>
      <c r="L149" s="10">
        <f>ROUNDDOWN(Table441015[[#This Row],[Heavy Weighted Factor]]*3,0)</f>
        <v>59</v>
      </c>
      <c r="M149" s="4" t="e" vm="309">
        <v>#VALUE!</v>
      </c>
      <c r="N149" s="4" t="e" cm="1" vm="305">
        <f t="array" ref="N149">_FV(Table441015[[#This Row],[City]],"Admin Division 1 (State/province/other)",TRUE)</f>
        <v>#VALUE!</v>
      </c>
      <c r="AB149" s="196" t="s">
        <v>3867</v>
      </c>
      <c r="AC149" s="1">
        <v>121.24</v>
      </c>
    </row>
    <row r="150" spans="1:29" x14ac:dyDescent="0.25">
      <c r="A150" s="9" t="s">
        <v>1716</v>
      </c>
      <c r="B150" s="4">
        <v>15.05</v>
      </c>
      <c r="C150" s="4">
        <v>15.05</v>
      </c>
      <c r="D150" s="4">
        <v>1</v>
      </c>
      <c r="F150" s="4" t="e" vm="310">
        <v>#VALUE!</v>
      </c>
      <c r="G150" s="4">
        <v>6</v>
      </c>
      <c r="H150" s="10">
        <v>16.251666666666669</v>
      </c>
      <c r="I150" s="10">
        <v>20.87</v>
      </c>
      <c r="J150" s="10">
        <f>AVERAGE(Table441015[[#This Row],[Average Our Cost]:[Max Our Cost]])</f>
        <v>18.560833333333335</v>
      </c>
      <c r="K150" s="10">
        <f>ROUNDUP(Table441015[[#This Row],[Heavy Weighted Factor]]*2.5,0)</f>
        <v>47</v>
      </c>
      <c r="L150" s="10">
        <f>ROUNDDOWN(Table441015[[#This Row],[Heavy Weighted Factor]]*3,0)</f>
        <v>55</v>
      </c>
      <c r="M150" s="4" t="e" vm="311">
        <v>#VALUE!</v>
      </c>
      <c r="N150" s="4" t="e" cm="1" vm="305">
        <f t="array" ref="N150">_FV(Table441015[[#This Row],[City]],"Admin Division 1 (State/province/other)",TRUE)</f>
        <v>#VALUE!</v>
      </c>
      <c r="AB150" s="196" t="s">
        <v>3834</v>
      </c>
      <c r="AC150" s="1">
        <v>90.24</v>
      </c>
    </row>
    <row r="151" spans="1:29" x14ac:dyDescent="0.25">
      <c r="A151" s="9" t="s">
        <v>1518</v>
      </c>
      <c r="B151" s="4">
        <v>10.865</v>
      </c>
      <c r="C151" s="4">
        <v>13.29</v>
      </c>
      <c r="D151" s="4">
        <v>4</v>
      </c>
      <c r="F151" s="4" t="e" vm="312">
        <v>#VALUE!</v>
      </c>
      <c r="G151" s="4">
        <v>5</v>
      </c>
      <c r="H151" s="10">
        <v>10.591999999999999</v>
      </c>
      <c r="I151" s="10">
        <v>13.34</v>
      </c>
      <c r="J151" s="10">
        <f>AVERAGE(Table441015[[#This Row],[Average Our Cost]:[Max Our Cost]])</f>
        <v>11.965999999999999</v>
      </c>
      <c r="K151" s="10">
        <f>ROUNDUP(Table441015[[#This Row],[Heavy Weighted Factor]]*2.5,0)</f>
        <v>30</v>
      </c>
      <c r="L151" s="10">
        <f>ROUNDDOWN(Table441015[[#This Row],[Heavy Weighted Factor]]*3,0)</f>
        <v>35</v>
      </c>
      <c r="M151" s="4" t="e" vm="313">
        <v>#VALUE!</v>
      </c>
      <c r="N151" s="4" t="e" cm="1" vm="314">
        <f t="array" ref="N151">_FV(Table441015[[#This Row],[City]],"Admin Division 1 (State/province/other)",TRUE)</f>
        <v>#VALUE!</v>
      </c>
      <c r="AB151" s="196" t="s">
        <v>1038</v>
      </c>
      <c r="AC151" s="1">
        <v>107.24</v>
      </c>
    </row>
    <row r="152" spans="1:29" x14ac:dyDescent="0.25">
      <c r="A152" s="9" t="s">
        <v>2200</v>
      </c>
      <c r="B152" s="4">
        <v>13.04142857142857</v>
      </c>
      <c r="C152" s="4">
        <v>13.75</v>
      </c>
      <c r="D152" s="4">
        <v>7</v>
      </c>
      <c r="F152" s="4" t="e" vm="315">
        <v>#VALUE!</v>
      </c>
      <c r="G152" s="4">
        <v>3</v>
      </c>
      <c r="H152" s="10">
        <v>29.075000000000003</v>
      </c>
      <c r="I152" s="10">
        <v>57.5</v>
      </c>
      <c r="J152" s="10">
        <f>AVERAGE(Table441015[[#This Row],[Average Our Cost]:[Max Our Cost]])</f>
        <v>43.287500000000001</v>
      </c>
      <c r="K152" s="10">
        <f>ROUNDUP(Table441015[[#This Row],[Heavy Weighted Factor]]*2.5,0)</f>
        <v>109</v>
      </c>
      <c r="L152" s="10">
        <f>ROUNDDOWN(Table441015[[#This Row],[Heavy Weighted Factor]]*3,0)</f>
        <v>129</v>
      </c>
      <c r="M152" s="4" t="e" vm="316">
        <v>#VALUE!</v>
      </c>
      <c r="N152" s="4" t="e" cm="1" vm="314">
        <f t="array" ref="N152">_FV(Table441015[[#This Row],[City]],"Admin Division 1 (State/province/other)",TRUE)</f>
        <v>#VALUE!</v>
      </c>
      <c r="AB152" s="196" t="s">
        <v>1045</v>
      </c>
      <c r="AC152" s="1">
        <v>66.239999999999995</v>
      </c>
    </row>
    <row r="153" spans="1:29" x14ac:dyDescent="0.25">
      <c r="A153" s="9" t="s">
        <v>1812</v>
      </c>
      <c r="B153" s="4">
        <v>10.399999999999999</v>
      </c>
      <c r="C153" s="4">
        <v>10.44</v>
      </c>
      <c r="D153" s="4">
        <v>2</v>
      </c>
      <c r="F153" s="4" t="e" vm="317">
        <v>#VALUE!</v>
      </c>
      <c r="G153" s="4">
        <v>5</v>
      </c>
      <c r="H153" s="10">
        <v>21.416</v>
      </c>
      <c r="I153" s="10">
        <v>23.51</v>
      </c>
      <c r="J153" s="10">
        <f>AVERAGE(Table441015[[#This Row],[Average Our Cost]:[Max Our Cost]])</f>
        <v>22.463000000000001</v>
      </c>
      <c r="K153" s="10">
        <f>ROUNDUP(Table441015[[#This Row],[Heavy Weighted Factor]]*2.5,0)</f>
        <v>57</v>
      </c>
      <c r="L153" s="10">
        <f>ROUNDDOWN(Table441015[[#This Row],[Heavy Weighted Factor]]*3,0)</f>
        <v>67</v>
      </c>
      <c r="M153" s="4" t="e" vm="318">
        <v>#VALUE!</v>
      </c>
      <c r="N153" s="4" t="e" cm="1" vm="319">
        <f t="array" ref="N153">_FV(Table441015[[#This Row],[City]],"Admin Division 1 (State/province/other)",TRUE)</f>
        <v>#VALUE!</v>
      </c>
      <c r="AB153" s="196" t="s">
        <v>1010</v>
      </c>
      <c r="AC153" s="1">
        <v>160.24</v>
      </c>
    </row>
    <row r="154" spans="1:29" x14ac:dyDescent="0.25">
      <c r="A154" s="9" t="s">
        <v>1986</v>
      </c>
      <c r="B154" s="4">
        <v>15.805000000000001</v>
      </c>
      <c r="C154" s="4">
        <v>15.93</v>
      </c>
      <c r="D154" s="4">
        <v>4</v>
      </c>
      <c r="F154" s="4" t="e" vm="320">
        <v>#VALUE!</v>
      </c>
      <c r="G154" s="4">
        <v>3</v>
      </c>
      <c r="H154" s="10">
        <v>18.45</v>
      </c>
      <c r="I154" s="10">
        <v>18.52</v>
      </c>
      <c r="J154" s="10">
        <f>AVERAGE(Table441015[[#This Row],[Average Our Cost]:[Max Our Cost]])</f>
        <v>18.484999999999999</v>
      </c>
      <c r="K154" s="10">
        <f>ROUNDUP(Table441015[[#This Row],[Heavy Weighted Factor]]*2.5,0)</f>
        <v>47</v>
      </c>
      <c r="L154" s="10">
        <f>ROUNDDOWN(Table441015[[#This Row],[Heavy Weighted Factor]]*3,0)</f>
        <v>55</v>
      </c>
      <c r="M154" s="4" t="e" vm="321">
        <v>#VALUE!</v>
      </c>
      <c r="N154" s="4" t="e" cm="1" vm="319">
        <f t="array" ref="N154">_FV(Table441015[[#This Row],[City]],"Admin Division 1 (State/province/other)",TRUE)</f>
        <v>#VALUE!</v>
      </c>
      <c r="AB154" s="196" t="s">
        <v>1918</v>
      </c>
      <c r="AC154" s="1">
        <v>132.24</v>
      </c>
    </row>
    <row r="155" spans="1:29" x14ac:dyDescent="0.25">
      <c r="A155" s="9" t="s">
        <v>913</v>
      </c>
      <c r="B155" s="4">
        <v>13.926000000000002</v>
      </c>
      <c r="C155" s="4">
        <v>13.98</v>
      </c>
      <c r="D155" s="4">
        <v>10</v>
      </c>
      <c r="F155" s="4" t="e" vm="322">
        <v>#VALUE!</v>
      </c>
      <c r="G155" s="4">
        <v>7</v>
      </c>
      <c r="H155" s="10">
        <v>19.80857142857143</v>
      </c>
      <c r="I155" s="10">
        <v>19.89</v>
      </c>
      <c r="J155" s="10">
        <f>AVERAGE(Table441015[[#This Row],[Average Our Cost]:[Max Our Cost]])</f>
        <v>19.849285714285713</v>
      </c>
      <c r="K155" s="10">
        <f>ROUNDUP(Table441015[[#This Row],[Heavy Weighted Factor]]*2.5,0)</f>
        <v>50</v>
      </c>
      <c r="L155" s="10">
        <f>ROUNDDOWN(Table441015[[#This Row],[Heavy Weighted Factor]]*3,0)</f>
        <v>59</v>
      </c>
      <c r="M155" s="4" t="e" vm="323">
        <v>#VALUE!</v>
      </c>
      <c r="N155" s="4" t="e" cm="1" vm="319">
        <f t="array" ref="N155">_FV(Table441015[[#This Row],[City]],"Admin Division 1 (State/province/other)",TRUE)</f>
        <v>#VALUE!</v>
      </c>
      <c r="AB155" s="196" t="s">
        <v>1052</v>
      </c>
      <c r="AC155" s="1">
        <v>90.24</v>
      </c>
    </row>
    <row r="156" spans="1:29" x14ac:dyDescent="0.25">
      <c r="A156" s="9" t="s">
        <v>2407</v>
      </c>
      <c r="B156" s="4">
        <v>9.4499999999999993</v>
      </c>
      <c r="C156" s="4">
        <v>9.4499999999999993</v>
      </c>
      <c r="D156" s="4">
        <v>1</v>
      </c>
      <c r="F156" s="4" t="e" vm="324">
        <v>#VALUE!</v>
      </c>
      <c r="G156" s="4">
        <v>5</v>
      </c>
      <c r="H156" s="10">
        <v>19.795999999999999</v>
      </c>
      <c r="I156" s="10">
        <v>19.89</v>
      </c>
      <c r="J156" s="10">
        <f>AVERAGE(Table441015[[#This Row],[Average Our Cost]:[Max Our Cost]])</f>
        <v>19.843</v>
      </c>
      <c r="K156" s="10">
        <f>ROUNDUP(Table441015[[#This Row],[Heavy Weighted Factor]]*2.5,0)</f>
        <v>50</v>
      </c>
      <c r="L156" s="10">
        <f>ROUNDDOWN(Table441015[[#This Row],[Heavy Weighted Factor]]*3,0)</f>
        <v>59</v>
      </c>
      <c r="M156" s="4" t="e" vm="325">
        <v>#VALUE!</v>
      </c>
      <c r="N156" s="4" t="e" cm="1" vm="319">
        <f t="array" ref="N156">_FV(Table441015[[#This Row],[City]],"Admin Division 1 (State/province/other)",TRUE)</f>
        <v>#VALUE!</v>
      </c>
      <c r="AB156" s="196" t="s">
        <v>2908</v>
      </c>
      <c r="AC156" s="1">
        <v>68.239999999999995</v>
      </c>
    </row>
    <row r="157" spans="1:29" x14ac:dyDescent="0.25">
      <c r="A157" s="9" t="s">
        <v>3393</v>
      </c>
      <c r="B157" s="4">
        <v>9.49</v>
      </c>
      <c r="C157" s="4">
        <v>9.49</v>
      </c>
      <c r="D157" s="4">
        <v>1</v>
      </c>
      <c r="F157" s="4" t="e" vm="326">
        <v>#VALUE!</v>
      </c>
      <c r="G157" s="4">
        <v>1</v>
      </c>
      <c r="H157" s="10">
        <v>27.17</v>
      </c>
      <c r="I157" s="10">
        <v>27.17</v>
      </c>
      <c r="J157" s="10">
        <f>AVERAGE(Table441015[[#This Row],[Average Our Cost]:[Max Our Cost]])</f>
        <v>27.17</v>
      </c>
      <c r="K157" s="10">
        <f>ROUNDUP(Table441015[[#This Row],[Heavy Weighted Factor]]*2.5,0)</f>
        <v>68</v>
      </c>
      <c r="L157" s="10">
        <f>ROUNDDOWN(Table441015[[#This Row],[Heavy Weighted Factor]]*3,0)</f>
        <v>81</v>
      </c>
      <c r="M157" s="4" t="e" vm="327">
        <v>#VALUE!</v>
      </c>
      <c r="N157" s="4" t="e" cm="1" vm="319">
        <f t="array" ref="N157">_FV(Table441015[[#This Row],[City]],"Admin Division 1 (State/province/other)",TRUE)</f>
        <v>#VALUE!</v>
      </c>
      <c r="AB157" s="196" t="s">
        <v>2710</v>
      </c>
      <c r="AC157" s="1">
        <v>64.239999999999995</v>
      </c>
    </row>
    <row r="158" spans="1:29" x14ac:dyDescent="0.25">
      <c r="A158" s="9" t="s">
        <v>3880</v>
      </c>
      <c r="B158" s="4">
        <v>9.51</v>
      </c>
      <c r="C158" s="4">
        <v>9.51</v>
      </c>
      <c r="D158" s="4">
        <v>1</v>
      </c>
      <c r="F158" s="4" t="e" vm="328">
        <v>#VALUE!</v>
      </c>
      <c r="G158" s="4">
        <v>9</v>
      </c>
      <c r="H158" s="10">
        <v>28.197777777777777</v>
      </c>
      <c r="I158" s="10">
        <v>45.9</v>
      </c>
      <c r="J158" s="10">
        <f>AVERAGE(Table441015[[#This Row],[Average Our Cost]:[Max Our Cost]])</f>
        <v>37.048888888888889</v>
      </c>
      <c r="K158" s="10">
        <f>ROUNDUP(Table441015[[#This Row],[Heavy Weighted Factor]]*2.5,0)</f>
        <v>93</v>
      </c>
      <c r="L158" s="10">
        <f>ROUNDDOWN(Table441015[[#This Row],[Heavy Weighted Factor]]*3,0)</f>
        <v>111</v>
      </c>
      <c r="M158" s="4" t="e" vm="327">
        <v>#VALUE!</v>
      </c>
      <c r="N158" s="4" t="e" cm="1" vm="319">
        <f t="array" ref="N158">_FV(Table441015[[#This Row],[City]],"Admin Division 1 (State/province/other)",TRUE)</f>
        <v>#VALUE!</v>
      </c>
      <c r="AB158" s="196" t="s">
        <v>2195</v>
      </c>
      <c r="AC158" s="1">
        <v>62.24</v>
      </c>
    </row>
    <row r="159" spans="1:29" x14ac:dyDescent="0.25">
      <c r="A159" s="9" t="s">
        <v>1051</v>
      </c>
      <c r="B159" s="4">
        <v>13.922222222222224</v>
      </c>
      <c r="C159" s="4">
        <v>13.98</v>
      </c>
      <c r="D159" s="4">
        <v>9</v>
      </c>
      <c r="F159" s="4" t="e" vm="329">
        <v>#VALUE!</v>
      </c>
      <c r="G159" s="4">
        <v>5</v>
      </c>
      <c r="H159" s="10">
        <v>17.518000000000001</v>
      </c>
      <c r="I159" s="10">
        <v>20.87</v>
      </c>
      <c r="J159" s="10">
        <f>AVERAGE(Table441015[[#This Row],[Average Our Cost]:[Max Our Cost]])</f>
        <v>19.194000000000003</v>
      </c>
      <c r="K159" s="10">
        <f>ROUNDUP(Table441015[[#This Row],[Heavy Weighted Factor]]*2.5,0)</f>
        <v>48</v>
      </c>
      <c r="L159" s="10">
        <f>ROUNDDOWN(Table441015[[#This Row],[Heavy Weighted Factor]]*3,0)</f>
        <v>57</v>
      </c>
      <c r="M159" s="4" t="e" vm="330">
        <v>#VALUE!</v>
      </c>
      <c r="N159" s="4" t="e" cm="1" vm="319">
        <f t="array" ref="N159">_FV(Table441015[[#This Row],[City]],"Admin Division 1 (State/province/other)",TRUE)</f>
        <v>#VALUE!</v>
      </c>
      <c r="AB159" s="196" t="s">
        <v>2442</v>
      </c>
      <c r="AC159" s="1">
        <v>19.239999999999998</v>
      </c>
    </row>
    <row r="160" spans="1:29" x14ac:dyDescent="0.25">
      <c r="A160" s="9" t="s">
        <v>1337</v>
      </c>
      <c r="B160" s="4">
        <v>9.4879999999999995</v>
      </c>
      <c r="C160" s="4">
        <v>9.52</v>
      </c>
      <c r="D160" s="4">
        <v>5</v>
      </c>
      <c r="F160" s="4" t="e" vm="331">
        <v>#VALUE!</v>
      </c>
      <c r="G160" s="4">
        <v>4</v>
      </c>
      <c r="H160" s="10">
        <v>18.537499999999998</v>
      </c>
      <c r="I160" s="10">
        <v>28.13</v>
      </c>
      <c r="J160" s="10">
        <f>AVERAGE(Table441015[[#This Row],[Average Our Cost]:[Max Our Cost]])</f>
        <v>23.333749999999998</v>
      </c>
      <c r="K160" s="10">
        <f>ROUNDUP(Table441015[[#This Row],[Heavy Weighted Factor]]*2.5,0)</f>
        <v>59</v>
      </c>
      <c r="L160" s="10">
        <f>ROUNDDOWN(Table441015[[#This Row],[Heavy Weighted Factor]]*3,0)</f>
        <v>70</v>
      </c>
      <c r="M160" s="4" t="e" vm="332">
        <v>#VALUE!</v>
      </c>
      <c r="N160" s="4" t="e" cm="1" vm="319">
        <f t="array" ref="N160">_FV(Table441015[[#This Row],[City]],"Admin Division 1 (State/province/other)",TRUE)</f>
        <v>#VALUE!</v>
      </c>
      <c r="AB160" s="196" t="s">
        <v>2436</v>
      </c>
      <c r="AC160" s="1">
        <v>32.24</v>
      </c>
    </row>
    <row r="161" spans="1:29" x14ac:dyDescent="0.25">
      <c r="A161" s="9" t="s">
        <v>1639</v>
      </c>
      <c r="B161" s="4">
        <v>14.972857142857146</v>
      </c>
      <c r="C161" s="4">
        <v>15.03</v>
      </c>
      <c r="D161" s="4">
        <v>7</v>
      </c>
      <c r="F161" s="4" t="e" vm="333">
        <v>#VALUE!</v>
      </c>
      <c r="G161" s="4">
        <v>4</v>
      </c>
      <c r="H161" s="10">
        <v>15.850000000000001</v>
      </c>
      <c r="I161" s="10">
        <v>17.920000000000002</v>
      </c>
      <c r="J161" s="10">
        <f>AVERAGE(Table441015[[#This Row],[Average Our Cost]:[Max Our Cost]])</f>
        <v>16.885000000000002</v>
      </c>
      <c r="K161" s="10">
        <f>ROUNDUP(Table441015[[#This Row],[Heavy Weighted Factor]]*2.5,0)</f>
        <v>43</v>
      </c>
      <c r="L161" s="10">
        <f>ROUNDDOWN(Table441015[[#This Row],[Heavy Weighted Factor]]*3,0)</f>
        <v>50</v>
      </c>
      <c r="M161" s="4" t="e" vm="334">
        <v>#VALUE!</v>
      </c>
      <c r="N161" s="4" t="e" cm="1" vm="319">
        <f t="array" ref="N161">_FV(Table441015[[#This Row],[City]],"Admin Division 1 (State/province/other)",TRUE)</f>
        <v>#VALUE!</v>
      </c>
      <c r="AB161" s="196" t="s">
        <v>1457</v>
      </c>
      <c r="AC161" s="1">
        <v>70.239999999999995</v>
      </c>
    </row>
    <row r="162" spans="1:29" x14ac:dyDescent="0.25">
      <c r="A162" s="9" t="s">
        <v>2462</v>
      </c>
      <c r="B162" s="4">
        <v>14.979999999999999</v>
      </c>
      <c r="C162" s="4">
        <v>15.05</v>
      </c>
      <c r="D162" s="4">
        <v>3</v>
      </c>
      <c r="F162" s="4" t="e" vm="335">
        <v>#VALUE!</v>
      </c>
      <c r="G162" s="4">
        <v>1</v>
      </c>
      <c r="H162" s="10">
        <v>30.24</v>
      </c>
      <c r="I162" s="10">
        <v>30.24</v>
      </c>
      <c r="J162" s="10">
        <f>AVERAGE(Table441015[[#This Row],[Average Our Cost]:[Max Our Cost]])</f>
        <v>30.24</v>
      </c>
      <c r="K162" s="10">
        <f>ROUNDUP(Table441015[[#This Row],[Heavy Weighted Factor]]*2.5,0)</f>
        <v>76</v>
      </c>
      <c r="L162" s="10">
        <f>ROUNDDOWN(Table441015[[#This Row],[Heavy Weighted Factor]]*3,0)</f>
        <v>90</v>
      </c>
      <c r="M162" s="4" t="e" vm="336">
        <v>#VALUE!</v>
      </c>
      <c r="N162" s="4" t="e" cm="1" vm="337">
        <f t="array" ref="N162">_FV(Table441015[[#This Row],[City]],"Admin Division 1 (State/province/other)",TRUE)</f>
        <v>#VALUE!</v>
      </c>
      <c r="AB162" s="196" t="s">
        <v>1464</v>
      </c>
      <c r="AC162" s="1">
        <v>68.239999999999995</v>
      </c>
    </row>
    <row r="163" spans="1:29" x14ac:dyDescent="0.25">
      <c r="A163" s="9" t="s">
        <v>1393</v>
      </c>
      <c r="B163" s="4">
        <v>13.910000000000002</v>
      </c>
      <c r="C163" s="4">
        <v>13.98</v>
      </c>
      <c r="D163" s="4">
        <v>3</v>
      </c>
      <c r="F163" s="4" t="e" vm="338">
        <v>#VALUE!</v>
      </c>
      <c r="G163" s="4">
        <v>6</v>
      </c>
      <c r="H163" s="10">
        <v>23.313333333333333</v>
      </c>
      <c r="I163" s="10">
        <v>25.52</v>
      </c>
      <c r="J163" s="10">
        <f>AVERAGE(Table441015[[#This Row],[Average Our Cost]:[Max Our Cost]])</f>
        <v>24.416666666666664</v>
      </c>
      <c r="K163" s="10">
        <f>ROUNDUP(Table441015[[#This Row],[Heavy Weighted Factor]]*2.5,0)</f>
        <v>62</v>
      </c>
      <c r="L163" s="10">
        <f>ROUNDDOWN(Table441015[[#This Row],[Heavy Weighted Factor]]*3,0)</f>
        <v>73</v>
      </c>
      <c r="M163" s="4" t="e" vm="339">
        <v>#VALUE!</v>
      </c>
      <c r="N163" s="4" t="e" cm="1" vm="337">
        <f t="array" ref="N163">_FV(Table441015[[#This Row],[City]],"Admin Division 1 (State/province/other)",TRUE)</f>
        <v>#VALUE!</v>
      </c>
      <c r="AB163" s="196" t="s">
        <v>294</v>
      </c>
      <c r="AC163" s="1">
        <v>126.24</v>
      </c>
    </row>
    <row r="164" spans="1:29" x14ac:dyDescent="0.25">
      <c r="A164" s="9" t="s">
        <v>181</v>
      </c>
      <c r="B164" s="4">
        <v>9.7519999999999989</v>
      </c>
      <c r="C164" s="4">
        <v>9.7949999999999999</v>
      </c>
      <c r="D164" s="4">
        <v>5</v>
      </c>
      <c r="F164" s="4" t="e" vm="340">
        <v>#VALUE!</v>
      </c>
      <c r="G164" s="4">
        <v>4</v>
      </c>
      <c r="H164" s="10">
        <v>16.7</v>
      </c>
      <c r="I164" s="10">
        <v>17.95</v>
      </c>
      <c r="J164" s="10">
        <f>AVERAGE(Table441015[[#This Row],[Average Our Cost]:[Max Our Cost]])</f>
        <v>17.324999999999999</v>
      </c>
      <c r="K164" s="10">
        <f>ROUNDUP(Table441015[[#This Row],[Heavy Weighted Factor]]*2.5,0)</f>
        <v>44</v>
      </c>
      <c r="L164" s="10">
        <f>ROUNDDOWN(Table441015[[#This Row],[Heavy Weighted Factor]]*3,0)</f>
        <v>51</v>
      </c>
      <c r="M164" s="4" t="e" vm="341">
        <v>#VALUE!</v>
      </c>
      <c r="N164" s="4" t="e" cm="1" vm="337">
        <f t="array" ref="N164">_FV(Table441015[[#This Row],[City]],"Admin Division 1 (State/province/other)",TRUE)</f>
        <v>#VALUE!</v>
      </c>
      <c r="AB164" s="196" t="s">
        <v>3439</v>
      </c>
      <c r="AC164" s="1">
        <v>66.239999999999995</v>
      </c>
    </row>
    <row r="165" spans="1:29" x14ac:dyDescent="0.25">
      <c r="A165" s="9" t="s">
        <v>429</v>
      </c>
      <c r="B165" s="4">
        <v>14.98666666666667</v>
      </c>
      <c r="C165" s="4">
        <v>15.05</v>
      </c>
      <c r="D165" s="4">
        <v>9</v>
      </c>
      <c r="F165" s="4" t="e" vm="342">
        <v>#VALUE!</v>
      </c>
      <c r="G165" s="4">
        <v>2</v>
      </c>
      <c r="H165" s="10">
        <v>26.981250000000003</v>
      </c>
      <c r="I165" s="10">
        <v>30.12</v>
      </c>
      <c r="J165" s="10">
        <f>AVERAGE(Table441015[[#This Row],[Average Our Cost]:[Max Our Cost]])</f>
        <v>28.550625000000004</v>
      </c>
      <c r="K165" s="10">
        <f>ROUNDUP(Table441015[[#This Row],[Heavy Weighted Factor]]*2.5,0)</f>
        <v>72</v>
      </c>
      <c r="L165" s="10">
        <f>ROUNDDOWN(Table441015[[#This Row],[Heavy Weighted Factor]]*3,0)</f>
        <v>85</v>
      </c>
      <c r="M165" s="4" t="e" vm="343">
        <v>#VALUE!</v>
      </c>
      <c r="N165" s="4" t="e" cm="1" vm="344">
        <f t="array" ref="N165">_FV(Table441015[[#This Row],[City]],"Admin Division 1 (State/province/other)",TRUE)</f>
        <v>#VALUE!</v>
      </c>
      <c r="AB165" s="196" t="s">
        <v>3130</v>
      </c>
      <c r="AC165" s="1">
        <v>120.24</v>
      </c>
    </row>
    <row r="166" spans="1:29" x14ac:dyDescent="0.25">
      <c r="A166" s="9" t="s">
        <v>1546</v>
      </c>
      <c r="B166" s="4">
        <v>15.04</v>
      </c>
      <c r="C166" s="4">
        <v>15.05</v>
      </c>
      <c r="D166" s="4">
        <v>2</v>
      </c>
      <c r="F166" s="4" t="e" vm="345">
        <v>#VALUE!</v>
      </c>
      <c r="G166" s="4">
        <v>1</v>
      </c>
      <c r="H166" s="10">
        <v>32.0625</v>
      </c>
      <c r="I166" s="10">
        <v>32.0625</v>
      </c>
      <c r="J166" s="10">
        <f>AVERAGE(Table441015[[#This Row],[Average Our Cost]:[Max Our Cost]])</f>
        <v>32.0625</v>
      </c>
      <c r="K166" s="10">
        <f>ROUNDUP(Table441015[[#This Row],[Heavy Weighted Factor]]*2.5,0)</f>
        <v>81</v>
      </c>
      <c r="L166" s="10">
        <f>ROUNDDOWN(Table441015[[#This Row],[Heavy Weighted Factor]]*3,0)</f>
        <v>96</v>
      </c>
      <c r="M166" s="4" t="e" vm="346">
        <v>#VALUE!</v>
      </c>
      <c r="N166" s="4" t="e" cm="1" vm="344">
        <f t="array" ref="N166">_FV(Table441015[[#This Row],[City]],"Admin Division 1 (State/province/other)",TRUE)</f>
        <v>#VALUE!</v>
      </c>
      <c r="AB166" s="196" t="s">
        <v>1911</v>
      </c>
      <c r="AC166" s="1">
        <v>123.24</v>
      </c>
    </row>
    <row r="167" spans="1:29" x14ac:dyDescent="0.25">
      <c r="A167" s="9" t="s">
        <v>1979</v>
      </c>
      <c r="B167" s="4">
        <v>17.690000000000001</v>
      </c>
      <c r="C167" s="4">
        <v>17.690000000000001</v>
      </c>
      <c r="D167" s="4">
        <v>1</v>
      </c>
      <c r="F167" s="4" t="e" vm="347">
        <v>#VALUE!</v>
      </c>
      <c r="G167" s="4">
        <v>2</v>
      </c>
      <c r="H167" s="10">
        <v>31.998750000000001</v>
      </c>
      <c r="I167" s="10">
        <v>32.197499999999998</v>
      </c>
      <c r="J167" s="10">
        <f>AVERAGE(Table441015[[#This Row],[Average Our Cost]:[Max Our Cost]])</f>
        <v>32.098124999999996</v>
      </c>
      <c r="K167" s="10">
        <f>ROUNDUP(Table441015[[#This Row],[Heavy Weighted Factor]]*2.5,0)</f>
        <v>81</v>
      </c>
      <c r="L167" s="10">
        <f>ROUNDDOWN(Table441015[[#This Row],[Heavy Weighted Factor]]*3,0)</f>
        <v>96</v>
      </c>
      <c r="M167" s="4" t="e" vm="348">
        <v>#VALUE!</v>
      </c>
      <c r="N167" s="4" t="e" cm="1" vm="344">
        <f t="array" ref="N167">_FV(Table441015[[#This Row],[City]],"Admin Division 1 (State/province/other)",TRUE)</f>
        <v>#VALUE!</v>
      </c>
      <c r="AB167" s="196" t="s">
        <v>2842</v>
      </c>
      <c r="AC167" s="1">
        <v>41.24</v>
      </c>
    </row>
    <row r="168" spans="1:29" x14ac:dyDescent="0.25">
      <c r="A168" s="9" t="s">
        <v>1942</v>
      </c>
      <c r="B168" s="4">
        <v>10.399999999999999</v>
      </c>
      <c r="C168" s="4">
        <v>10.44</v>
      </c>
      <c r="D168" s="4">
        <v>2</v>
      </c>
      <c r="F168" s="4" t="e" vm="349">
        <v>#VALUE!</v>
      </c>
      <c r="G168" s="4">
        <v>2</v>
      </c>
      <c r="H168" s="10">
        <v>24.221250000000001</v>
      </c>
      <c r="I168" s="10">
        <v>25.822500000000002</v>
      </c>
      <c r="J168" s="10">
        <f>AVERAGE(Table441015[[#This Row],[Average Our Cost]:[Max Our Cost]])</f>
        <v>25.021875000000001</v>
      </c>
      <c r="K168" s="10">
        <f>ROUNDUP(Table441015[[#This Row],[Heavy Weighted Factor]]*2.5,0)</f>
        <v>63</v>
      </c>
      <c r="L168" s="10">
        <f>ROUNDDOWN(Table441015[[#This Row],[Heavy Weighted Factor]]*3,0)</f>
        <v>75</v>
      </c>
      <c r="M168" s="4" t="e" vm="350">
        <v>#VALUE!</v>
      </c>
      <c r="N168" s="4" t="e" cm="1" vm="344">
        <f t="array" ref="N168">_FV(Table441015[[#This Row],[City]],"Admin Division 1 (State/province/other)",TRUE)</f>
        <v>#VALUE!</v>
      </c>
      <c r="AB168" s="196" t="s">
        <v>1806</v>
      </c>
      <c r="AC168" s="1">
        <v>62.24</v>
      </c>
    </row>
    <row r="169" spans="1:29" x14ac:dyDescent="0.25">
      <c r="A169" s="9" t="s">
        <v>766</v>
      </c>
      <c r="B169" s="4">
        <v>18.345909090909089</v>
      </c>
      <c r="C169" s="4">
        <v>32.909999999999997</v>
      </c>
      <c r="D169" s="4">
        <v>11</v>
      </c>
      <c r="F169" s="4" t="e" vm="351">
        <v>#VALUE!</v>
      </c>
      <c r="G169" s="4">
        <v>1</v>
      </c>
      <c r="H169" s="10">
        <v>31.71</v>
      </c>
      <c r="I169" s="10">
        <v>31.71</v>
      </c>
      <c r="J169" s="10">
        <f>AVERAGE(Table441015[[#This Row],[Average Our Cost]:[Max Our Cost]])</f>
        <v>31.71</v>
      </c>
      <c r="K169" s="10">
        <f>ROUNDUP(Table441015[[#This Row],[Heavy Weighted Factor]]*2.5,0)</f>
        <v>80</v>
      </c>
      <c r="L169" s="10">
        <f>ROUNDDOWN(Table441015[[#This Row],[Heavy Weighted Factor]]*3,0)</f>
        <v>95</v>
      </c>
      <c r="M169" s="4" t="e" vm="352">
        <v>#VALUE!</v>
      </c>
      <c r="N169" s="4" t="e" cm="1" vm="344">
        <f t="array" ref="N169">_FV(Table441015[[#This Row],[City]],"Admin Division 1 (State/province/other)",TRUE)</f>
        <v>#VALUE!</v>
      </c>
      <c r="AB169" s="196" t="s">
        <v>2602</v>
      </c>
      <c r="AC169" s="1">
        <v>97.24</v>
      </c>
    </row>
    <row r="170" spans="1:29" x14ac:dyDescent="0.25">
      <c r="A170" s="9" t="s">
        <v>1093</v>
      </c>
      <c r="B170" s="4">
        <v>10.591999999999999</v>
      </c>
      <c r="C170" s="4">
        <v>13.34</v>
      </c>
      <c r="D170" s="4">
        <v>5</v>
      </c>
      <c r="F170" s="4" t="e" vm="353">
        <v>#VALUE!</v>
      </c>
      <c r="G170" s="4">
        <v>6</v>
      </c>
      <c r="H170" s="10">
        <v>22.24666666666667</v>
      </c>
      <c r="I170" s="10">
        <v>26.64</v>
      </c>
      <c r="J170" s="10">
        <f>AVERAGE(Table441015[[#This Row],[Average Our Cost]:[Max Our Cost]])</f>
        <v>24.443333333333335</v>
      </c>
      <c r="K170" s="10">
        <f>ROUNDUP(Table441015[[#This Row],[Heavy Weighted Factor]]*2.5,0)</f>
        <v>62</v>
      </c>
      <c r="L170" s="10">
        <f>ROUNDDOWN(Table441015[[#This Row],[Heavy Weighted Factor]]*3,0)</f>
        <v>73</v>
      </c>
      <c r="M170" s="4" t="e" vm="354">
        <v>#VALUE!</v>
      </c>
      <c r="N170" s="4" t="e" cm="1" vm="355">
        <f t="array" ref="N170">_FV(Table441015[[#This Row],[City]],"Admin Division 1 (State/province/other)",TRUE)</f>
        <v>#VALUE!</v>
      </c>
      <c r="AB170" s="196" t="s">
        <v>1471</v>
      </c>
      <c r="AC170" s="1">
        <v>105.24</v>
      </c>
    </row>
    <row r="171" spans="1:29" x14ac:dyDescent="0.25">
      <c r="A171" s="9" t="s">
        <v>2829</v>
      </c>
      <c r="B171" s="4">
        <v>29.075000000000003</v>
      </c>
      <c r="C171" s="4">
        <v>57.5</v>
      </c>
      <c r="D171" s="4">
        <v>3</v>
      </c>
      <c r="F171" s="4" t="e" vm="356">
        <v>#VALUE!</v>
      </c>
      <c r="G171" s="4">
        <v>2</v>
      </c>
      <c r="H171" s="10">
        <v>33.049999999999997</v>
      </c>
      <c r="I171" s="10">
        <v>41.91</v>
      </c>
      <c r="J171" s="10">
        <f>AVERAGE(Table441015[[#This Row],[Average Our Cost]:[Max Our Cost]])</f>
        <v>37.479999999999997</v>
      </c>
      <c r="K171" s="10">
        <f>ROUNDUP(Table441015[[#This Row],[Heavy Weighted Factor]]*2.5,0)</f>
        <v>94</v>
      </c>
      <c r="L171" s="10">
        <f>ROUNDDOWN(Table441015[[#This Row],[Heavy Weighted Factor]]*3,0)</f>
        <v>112</v>
      </c>
      <c r="M171" s="4" t="e" vm="357">
        <v>#VALUE!</v>
      </c>
      <c r="N171" s="4" t="e" cm="1" vm="355">
        <f t="array" ref="N171">_FV(Table441015[[#This Row],[City]],"Admin Division 1 (State/province/other)",TRUE)</f>
        <v>#VALUE!</v>
      </c>
      <c r="AB171" s="196" t="s">
        <v>1233</v>
      </c>
      <c r="AC171" s="1">
        <v>62.24</v>
      </c>
    </row>
    <row r="172" spans="1:29" x14ac:dyDescent="0.25">
      <c r="A172" s="9" t="s">
        <v>415</v>
      </c>
      <c r="B172" s="4">
        <v>20.918571428571429</v>
      </c>
      <c r="C172" s="4">
        <v>21.07</v>
      </c>
      <c r="D172" s="4">
        <v>7</v>
      </c>
      <c r="F172" s="4" t="e" vm="358">
        <v>#VALUE!</v>
      </c>
      <c r="G172" s="4">
        <v>4</v>
      </c>
      <c r="H172" s="10">
        <v>27.475000000000001</v>
      </c>
      <c r="I172" s="10">
        <v>41.91</v>
      </c>
      <c r="J172" s="10">
        <f>AVERAGE(Table441015[[#This Row],[Average Our Cost]:[Max Our Cost]])</f>
        <v>34.692499999999995</v>
      </c>
      <c r="K172" s="10">
        <f>ROUNDUP(Table441015[[#This Row],[Heavy Weighted Factor]]*2.5,0)</f>
        <v>87</v>
      </c>
      <c r="L172" s="10">
        <f>ROUNDDOWN(Table441015[[#This Row],[Heavy Weighted Factor]]*3,0)</f>
        <v>104</v>
      </c>
      <c r="M172" s="4" t="e" vm="359">
        <v>#VALUE!</v>
      </c>
      <c r="N172" s="4" t="e" cm="1" vm="355">
        <f t="array" ref="N172">_FV(Table441015[[#This Row],[City]],"Admin Division 1 (State/province/other)",TRUE)</f>
        <v>#VALUE!</v>
      </c>
      <c r="AB172" s="196" t="s">
        <v>2506</v>
      </c>
      <c r="AC172" s="1">
        <v>82.24</v>
      </c>
    </row>
    <row r="173" spans="1:29" x14ac:dyDescent="0.25">
      <c r="A173" s="9" t="s">
        <v>422</v>
      </c>
      <c r="B173" s="4">
        <v>24.369999999999997</v>
      </c>
      <c r="C173" s="4">
        <v>27.08</v>
      </c>
      <c r="D173" s="4">
        <v>5</v>
      </c>
      <c r="F173" s="4" t="e" vm="360">
        <v>#VALUE!</v>
      </c>
      <c r="G173" s="4">
        <v>10</v>
      </c>
      <c r="H173" s="10">
        <v>41.298500000000004</v>
      </c>
      <c r="I173" s="10">
        <v>57.13</v>
      </c>
      <c r="J173" s="10">
        <f>AVERAGE(Table441015[[#This Row],[Average Our Cost]:[Max Our Cost]])</f>
        <v>49.214250000000007</v>
      </c>
      <c r="K173" s="10">
        <f>ROUNDUP(Table441015[[#This Row],[Heavy Weighted Factor]]*2.5,0)</f>
        <v>124</v>
      </c>
      <c r="L173" s="10">
        <f>ROUNDDOWN(Table441015[[#This Row],[Heavy Weighted Factor]]*3,0)</f>
        <v>147</v>
      </c>
      <c r="M173" s="4" t="e" vm="361">
        <v>#VALUE!</v>
      </c>
      <c r="N173" s="4" t="e" cm="1" vm="355">
        <f t="array" ref="N173">_FV(Table441015[[#This Row],[City]],"Admin Division 1 (State/province/other)",TRUE)</f>
        <v>#VALUE!</v>
      </c>
      <c r="AB173" s="196" t="s">
        <v>2268</v>
      </c>
      <c r="AC173" s="1">
        <v>40.24</v>
      </c>
    </row>
    <row r="174" spans="1:29" x14ac:dyDescent="0.25">
      <c r="A174" s="9" t="s">
        <v>241</v>
      </c>
      <c r="B174" s="4">
        <v>32.148000000000003</v>
      </c>
      <c r="C174" s="4">
        <v>34.979999999999997</v>
      </c>
      <c r="D174" s="4">
        <v>5</v>
      </c>
      <c r="F174" s="4" t="e" vm="362">
        <v>#VALUE!</v>
      </c>
      <c r="G174" s="4">
        <v>2</v>
      </c>
      <c r="H174" s="10">
        <v>41.164999999999999</v>
      </c>
      <c r="I174" s="10">
        <v>50.29</v>
      </c>
      <c r="J174" s="10">
        <f>AVERAGE(Table441015[[#This Row],[Average Our Cost]:[Max Our Cost]])</f>
        <v>45.727499999999999</v>
      </c>
      <c r="K174" s="10">
        <f>ROUNDUP(Table441015[[#This Row],[Heavy Weighted Factor]]*2.5,0)</f>
        <v>115</v>
      </c>
      <c r="L174" s="10">
        <f>ROUNDDOWN(Table441015[[#This Row],[Heavy Weighted Factor]]*3,0)</f>
        <v>137</v>
      </c>
      <c r="M174" s="4" t="e" vm="361">
        <v>#VALUE!</v>
      </c>
      <c r="N174" s="4" t="e" cm="1" vm="355">
        <f t="array" ref="N174">_FV(Table441015[[#This Row],[City]],"Admin Division 1 (State/province/other)",TRUE)</f>
        <v>#VALUE!</v>
      </c>
      <c r="AB174" s="196" t="s">
        <v>992</v>
      </c>
      <c r="AC174" s="1">
        <v>36.24</v>
      </c>
    </row>
    <row r="175" spans="1:29" x14ac:dyDescent="0.25">
      <c r="A175" s="9" t="s">
        <v>926</v>
      </c>
      <c r="B175" s="4">
        <v>20.258888888888887</v>
      </c>
      <c r="C175" s="4">
        <v>27.17</v>
      </c>
      <c r="D175" s="4">
        <v>9</v>
      </c>
      <c r="F175" s="4" t="e" vm="363">
        <v>#VALUE!</v>
      </c>
      <c r="G175" s="4">
        <v>2</v>
      </c>
      <c r="H175" s="10">
        <v>32.07</v>
      </c>
      <c r="I175" s="10">
        <v>32.200000000000003</v>
      </c>
      <c r="J175" s="10">
        <f>AVERAGE(Table441015[[#This Row],[Average Our Cost]:[Max Our Cost]])</f>
        <v>32.135000000000005</v>
      </c>
      <c r="K175" s="10">
        <f>ROUNDUP(Table441015[[#This Row],[Heavy Weighted Factor]]*2.5,0)</f>
        <v>81</v>
      </c>
      <c r="L175" s="10">
        <f>ROUNDDOWN(Table441015[[#This Row],[Heavy Weighted Factor]]*3,0)</f>
        <v>96</v>
      </c>
      <c r="M175" s="4" t="e" vm="364">
        <v>#VALUE!</v>
      </c>
      <c r="N175" s="4" t="e" cm="1" vm="355">
        <f t="array" ref="N175">_FV(Table441015[[#This Row],[City]],"Admin Division 1 (State/province/other)",TRUE)</f>
        <v>#VALUE!</v>
      </c>
      <c r="AB175" s="196" t="s">
        <v>4393</v>
      </c>
      <c r="AC175" s="1">
        <v>88.24</v>
      </c>
    </row>
    <row r="176" spans="1:29" x14ac:dyDescent="0.25">
      <c r="A176" s="9" t="s">
        <v>3522</v>
      </c>
      <c r="B176" s="4">
        <v>20.172000000000001</v>
      </c>
      <c r="C176" s="4">
        <v>24.92</v>
      </c>
      <c r="D176" s="4">
        <v>5</v>
      </c>
      <c r="F176" s="4" t="e" vm="365">
        <v>#VALUE!</v>
      </c>
      <c r="G176" s="4">
        <v>1</v>
      </c>
      <c r="H176" s="10">
        <v>32.159999999999997</v>
      </c>
      <c r="I176" s="10">
        <v>32.159999999999997</v>
      </c>
      <c r="J176" s="10">
        <f>AVERAGE(Table441015[[#This Row],[Average Our Cost]:[Max Our Cost]])</f>
        <v>32.159999999999997</v>
      </c>
      <c r="K176" s="10">
        <f>ROUNDUP(Table441015[[#This Row],[Heavy Weighted Factor]]*2.5,0)</f>
        <v>81</v>
      </c>
      <c r="L176" s="10">
        <f>ROUNDDOWN(Table441015[[#This Row],[Heavy Weighted Factor]]*3,0)</f>
        <v>96</v>
      </c>
      <c r="M176" s="4" t="e" vm="366">
        <v>#VALUE!</v>
      </c>
      <c r="N176" s="4" t="e" cm="1" vm="355">
        <f t="array" ref="N176">_FV(Table441015[[#This Row],[City]],"Admin Division 1 (State/province/other)",TRUE)</f>
        <v>#VALUE!</v>
      </c>
      <c r="AB176" s="196" t="s">
        <v>2998</v>
      </c>
      <c r="AC176" s="1">
        <v>65.239999999999995</v>
      </c>
    </row>
    <row r="177" spans="1:29" x14ac:dyDescent="0.25">
      <c r="A177" s="9" t="s">
        <v>2868</v>
      </c>
      <c r="B177" s="4">
        <v>21.79</v>
      </c>
      <c r="C177" s="4">
        <v>21.79</v>
      </c>
      <c r="D177" s="4">
        <v>1</v>
      </c>
      <c r="F177" s="4" t="e" vm="367">
        <v>#VALUE!</v>
      </c>
      <c r="G177" s="4">
        <v>10</v>
      </c>
      <c r="H177" s="10">
        <v>26.962</v>
      </c>
      <c r="I177" s="10">
        <v>48.4</v>
      </c>
      <c r="J177" s="10">
        <f>AVERAGE(Table441015[[#This Row],[Average Our Cost]:[Max Our Cost]])</f>
        <v>37.680999999999997</v>
      </c>
      <c r="K177" s="10">
        <f>ROUNDUP(Table441015[[#This Row],[Heavy Weighted Factor]]*2.5,0)</f>
        <v>95</v>
      </c>
      <c r="L177" s="10">
        <f>ROUNDDOWN(Table441015[[#This Row],[Heavy Weighted Factor]]*3,0)</f>
        <v>113</v>
      </c>
      <c r="M177" s="4" t="e" vm="368">
        <v>#VALUE!</v>
      </c>
      <c r="N177" s="4" t="e" cm="1" vm="355">
        <f t="array" ref="N177">_FV(Table441015[[#This Row],[City]],"Admin Division 1 (State/province/other)",TRUE)</f>
        <v>#VALUE!</v>
      </c>
      <c r="AB177" s="196" t="s">
        <v>1813</v>
      </c>
      <c r="AC177" s="1">
        <v>91.24</v>
      </c>
    </row>
    <row r="178" spans="1:29" x14ac:dyDescent="0.25">
      <c r="A178" s="9" t="s">
        <v>1770</v>
      </c>
      <c r="B178" s="4">
        <v>9.82</v>
      </c>
      <c r="C178" s="4">
        <v>10.44</v>
      </c>
      <c r="D178" s="4">
        <v>3</v>
      </c>
      <c r="F178" s="4" t="e" vm="369">
        <v>#VALUE!</v>
      </c>
      <c r="G178" s="4">
        <v>4</v>
      </c>
      <c r="H178" s="10">
        <v>18.190000000000001</v>
      </c>
      <c r="I178" s="10">
        <v>21.09</v>
      </c>
      <c r="J178" s="10">
        <f>AVERAGE(Table441015[[#This Row],[Average Our Cost]:[Max Our Cost]])</f>
        <v>19.64</v>
      </c>
      <c r="K178" s="10">
        <f>ROUNDUP(Table441015[[#This Row],[Heavy Weighted Factor]]*2.5,0)</f>
        <v>50</v>
      </c>
      <c r="L178" s="10">
        <f>ROUNDDOWN(Table441015[[#This Row],[Heavy Weighted Factor]]*3,0)</f>
        <v>58</v>
      </c>
      <c r="M178" s="4" t="e" vm="370">
        <v>#VALUE!</v>
      </c>
      <c r="N178" s="4" t="e" cm="1" vm="371">
        <f t="array" ref="N178">_FV(Table441015[[#This Row],[City]],"Admin Division 1 (State/province/other)",TRUE)</f>
        <v>#VALUE!</v>
      </c>
      <c r="AB178" s="196" t="s">
        <v>2609</v>
      </c>
      <c r="AC178" s="1">
        <v>84.24</v>
      </c>
    </row>
    <row r="179" spans="1:29" x14ac:dyDescent="0.25">
      <c r="A179" s="9" t="s">
        <v>1107</v>
      </c>
      <c r="B179" s="4">
        <v>18.764000000000003</v>
      </c>
      <c r="C179" s="4">
        <v>18.84</v>
      </c>
      <c r="D179" s="4">
        <v>5</v>
      </c>
      <c r="F179" s="4" t="e" vm="372">
        <v>#VALUE!</v>
      </c>
      <c r="G179" s="4">
        <v>4</v>
      </c>
      <c r="H179" s="10">
        <v>34.265000000000001</v>
      </c>
      <c r="I179" s="10">
        <v>38.26</v>
      </c>
      <c r="J179" s="10">
        <f>AVERAGE(Table441015[[#This Row],[Average Our Cost]:[Max Our Cost]])</f>
        <v>36.262500000000003</v>
      </c>
      <c r="K179" s="10">
        <f>ROUNDUP(Table441015[[#This Row],[Heavy Weighted Factor]]*2.5,0)</f>
        <v>91</v>
      </c>
      <c r="L179" s="10">
        <f>ROUNDDOWN(Table441015[[#This Row],[Heavy Weighted Factor]]*3,0)</f>
        <v>108</v>
      </c>
      <c r="M179" s="4" t="e" vm="373">
        <v>#VALUE!</v>
      </c>
      <c r="N179" s="4" t="e" cm="1" vm="371">
        <f t="array" ref="N179">_FV(Table441015[[#This Row],[City]],"Admin Division 1 (State/province/other)",TRUE)</f>
        <v>#VALUE!</v>
      </c>
      <c r="AB179" s="196" t="s">
        <v>1145</v>
      </c>
      <c r="AC179" s="1">
        <v>133.24</v>
      </c>
    </row>
    <row r="180" spans="1:29" x14ac:dyDescent="0.25">
      <c r="A180" s="9" t="s">
        <v>2722</v>
      </c>
      <c r="B180" s="4">
        <v>28.716666666666669</v>
      </c>
      <c r="C180" s="4">
        <v>51.56</v>
      </c>
      <c r="D180" s="4">
        <v>3</v>
      </c>
      <c r="F180" s="4" t="e" vm="374">
        <v>#VALUE!</v>
      </c>
      <c r="G180" s="4">
        <v>9</v>
      </c>
      <c r="H180" s="10">
        <v>18.234444444444446</v>
      </c>
      <c r="I180" s="10">
        <v>20.62</v>
      </c>
      <c r="J180" s="10">
        <f>AVERAGE(Table441015[[#This Row],[Average Our Cost]:[Max Our Cost]])</f>
        <v>19.427222222222223</v>
      </c>
      <c r="K180" s="10">
        <f>ROUNDUP(Table441015[[#This Row],[Heavy Weighted Factor]]*2.5,0)</f>
        <v>49</v>
      </c>
      <c r="L180" s="10">
        <f>ROUNDDOWN(Table441015[[#This Row],[Heavy Weighted Factor]]*3,0)</f>
        <v>58</v>
      </c>
      <c r="M180" s="4" t="e" vm="375">
        <v>#VALUE!</v>
      </c>
      <c r="N180" s="4" t="e" cm="1" vm="371">
        <f t="array" ref="N180">_FV(Table441015[[#This Row],[City]],"Admin Division 1 (State/province/other)",TRUE)</f>
        <v>#VALUE!</v>
      </c>
      <c r="AB180" s="196" t="s">
        <v>4725</v>
      </c>
      <c r="AC180" s="1">
        <v>74.239999999999995</v>
      </c>
    </row>
    <row r="181" spans="1:29" x14ac:dyDescent="0.25">
      <c r="A181" s="9" t="s">
        <v>806</v>
      </c>
      <c r="B181" s="4">
        <v>16.381</v>
      </c>
      <c r="C181" s="4">
        <v>18.64</v>
      </c>
      <c r="D181" s="4">
        <v>10</v>
      </c>
      <c r="F181" s="4" t="e" vm="376">
        <v>#VALUE!</v>
      </c>
      <c r="G181" s="4">
        <v>2</v>
      </c>
      <c r="H181" s="10">
        <v>20.759999999999998</v>
      </c>
      <c r="I181" s="10">
        <v>21.03</v>
      </c>
      <c r="J181" s="10">
        <f>AVERAGE(Table441015[[#This Row],[Average Our Cost]:[Max Our Cost]])</f>
        <v>20.895</v>
      </c>
      <c r="K181" s="10">
        <f>ROUNDUP(Table441015[[#This Row],[Heavy Weighted Factor]]*2.5,0)</f>
        <v>53</v>
      </c>
      <c r="L181" s="10">
        <f>ROUNDDOWN(Table441015[[#This Row],[Heavy Weighted Factor]]*3,0)</f>
        <v>62</v>
      </c>
      <c r="M181" s="4" t="e" vm="377">
        <v>#VALUE!</v>
      </c>
      <c r="N181" s="4" t="e" cm="1" vm="371">
        <f t="array" ref="N181">_FV(Table441015[[#This Row],[City]],"Admin Division 1 (State/province/other)",TRUE)</f>
        <v>#VALUE!</v>
      </c>
      <c r="AB181" s="196" t="s">
        <v>3004</v>
      </c>
      <c r="AC181" s="1">
        <v>143.24</v>
      </c>
    </row>
    <row r="182" spans="1:29" x14ac:dyDescent="0.25">
      <c r="A182" s="9" t="s">
        <v>2455</v>
      </c>
      <c r="B182" s="4">
        <v>9.4899999999999984</v>
      </c>
      <c r="C182" s="4">
        <v>9.52</v>
      </c>
      <c r="D182" s="4">
        <v>4</v>
      </c>
      <c r="F182" s="4" t="e" vm="378">
        <v>#VALUE!</v>
      </c>
      <c r="G182" s="4">
        <v>2</v>
      </c>
      <c r="H182" s="10">
        <v>21.134999999999998</v>
      </c>
      <c r="I182" s="10">
        <v>21.22</v>
      </c>
      <c r="J182" s="10">
        <f>AVERAGE(Table441015[[#This Row],[Average Our Cost]:[Max Our Cost]])</f>
        <v>21.177499999999998</v>
      </c>
      <c r="K182" s="10">
        <f>ROUNDUP(Table441015[[#This Row],[Heavy Weighted Factor]]*2.5,0)</f>
        <v>53</v>
      </c>
      <c r="L182" s="10">
        <f>ROUNDDOWN(Table441015[[#This Row],[Heavy Weighted Factor]]*3,0)</f>
        <v>63</v>
      </c>
      <c r="M182" s="4" t="e" vm="379">
        <v>#VALUE!</v>
      </c>
      <c r="N182" s="4" t="e" cm="1" vm="371">
        <f t="array" ref="N182">_FV(Table441015[[#This Row],[City]],"Admin Division 1 (State/province/other)",TRUE)</f>
        <v>#VALUE!</v>
      </c>
      <c r="AB182" s="196" t="s">
        <v>3962</v>
      </c>
      <c r="AC182" s="1">
        <v>142.24</v>
      </c>
    </row>
    <row r="183" spans="1:29" x14ac:dyDescent="0.25">
      <c r="A183" s="9" t="s">
        <v>1805</v>
      </c>
      <c r="B183" s="4">
        <v>11.661666666666667</v>
      </c>
      <c r="C183" s="4">
        <v>13.3</v>
      </c>
      <c r="D183" s="4">
        <v>6</v>
      </c>
      <c r="F183" s="4" t="e" vm="380">
        <v>#VALUE!</v>
      </c>
      <c r="G183" s="4">
        <v>5</v>
      </c>
      <c r="H183" s="10">
        <v>25.306000000000001</v>
      </c>
      <c r="I183" s="10">
        <v>25.71</v>
      </c>
      <c r="J183" s="10">
        <f>AVERAGE(Table441015[[#This Row],[Average Our Cost]:[Max Our Cost]])</f>
        <v>25.508000000000003</v>
      </c>
      <c r="K183" s="10">
        <f>ROUNDUP(Table441015[[#This Row],[Heavy Weighted Factor]]*2.5,0)</f>
        <v>64</v>
      </c>
      <c r="L183" s="10">
        <f>ROUNDDOWN(Table441015[[#This Row],[Heavy Weighted Factor]]*3,0)</f>
        <v>76</v>
      </c>
      <c r="M183" s="4" t="e" vm="381">
        <v>#VALUE!</v>
      </c>
      <c r="N183" s="4" t="e" cm="1" vm="371">
        <f t="array" ref="N183">_FV(Table441015[[#This Row],[City]],"Admin Division 1 (State/province/other)",TRUE)</f>
        <v>#VALUE!</v>
      </c>
      <c r="AB183" s="196" t="s">
        <v>301</v>
      </c>
      <c r="AC183" s="1">
        <v>120.24</v>
      </c>
    </row>
    <row r="184" spans="1:29" x14ac:dyDescent="0.25">
      <c r="A184" s="9" t="s">
        <v>3344</v>
      </c>
      <c r="B184" s="4">
        <v>26.795000000000002</v>
      </c>
      <c r="C184" s="4">
        <v>28.21</v>
      </c>
      <c r="D184" s="4">
        <v>2</v>
      </c>
      <c r="F184" s="4" t="e" vm="382">
        <v>#VALUE!</v>
      </c>
      <c r="G184" s="4">
        <v>1</v>
      </c>
      <c r="H184" s="10">
        <v>28.25</v>
      </c>
      <c r="I184" s="10">
        <v>28.25</v>
      </c>
      <c r="J184" s="10">
        <f>AVERAGE(Table441015[[#This Row],[Average Our Cost]:[Max Our Cost]])</f>
        <v>28.25</v>
      </c>
      <c r="K184" s="10">
        <f>ROUNDUP(Table441015[[#This Row],[Heavy Weighted Factor]]*2.5,0)</f>
        <v>71</v>
      </c>
      <c r="L184" s="10">
        <f>ROUNDDOWN(Table441015[[#This Row],[Heavy Weighted Factor]]*3,0)</f>
        <v>84</v>
      </c>
      <c r="M184" s="4" t="e" vm="383">
        <v>#VALUE!</v>
      </c>
      <c r="N184" s="4" t="e" cm="1" vm="371">
        <f t="array" ref="N184">_FV(Table441015[[#This Row],[City]],"Admin Division 1 (State/province/other)",TRUE)</f>
        <v>#VALUE!</v>
      </c>
      <c r="AB184" s="196" t="s">
        <v>2567</v>
      </c>
      <c r="AC184" s="1">
        <v>121.24</v>
      </c>
    </row>
    <row r="185" spans="1:29" x14ac:dyDescent="0.25">
      <c r="A185" s="9" t="s">
        <v>881</v>
      </c>
      <c r="B185" s="4">
        <v>22.363333333333333</v>
      </c>
      <c r="C185" s="4">
        <v>27.8</v>
      </c>
      <c r="D185" s="4">
        <v>3</v>
      </c>
      <c r="F185" s="4" t="e" vm="384">
        <v>#VALUE!</v>
      </c>
      <c r="G185" s="4">
        <v>2</v>
      </c>
      <c r="H185" s="10">
        <v>48.495000000000005</v>
      </c>
      <c r="I185" s="10">
        <v>51.09</v>
      </c>
      <c r="J185" s="10">
        <f>AVERAGE(Table441015[[#This Row],[Average Our Cost]:[Max Our Cost]])</f>
        <v>49.792500000000004</v>
      </c>
      <c r="K185" s="10">
        <f>ROUNDUP(Table441015[[#This Row],[Heavy Weighted Factor]]*2.5,0)</f>
        <v>125</v>
      </c>
      <c r="L185" s="10">
        <f>ROUNDDOWN(Table441015[[#This Row],[Heavy Weighted Factor]]*3,0)</f>
        <v>149</v>
      </c>
      <c r="M185" s="4" t="e" vm="385">
        <v>#VALUE!</v>
      </c>
      <c r="N185" s="4" t="e" cm="1" vm="371">
        <f t="array" ref="N185">_FV(Table441015[[#This Row],[City]],"Admin Division 1 (State/province/other)",TRUE)</f>
        <v>#VALUE!</v>
      </c>
      <c r="AB185" s="196" t="s">
        <v>985</v>
      </c>
      <c r="AC185" s="1">
        <v>130.24</v>
      </c>
    </row>
    <row r="186" spans="1:29" x14ac:dyDescent="0.25">
      <c r="A186" s="9" t="s">
        <v>3620</v>
      </c>
      <c r="B186" s="4">
        <v>42.77</v>
      </c>
      <c r="C186" s="4">
        <v>42.77</v>
      </c>
      <c r="D186" s="4">
        <v>1</v>
      </c>
      <c r="F186" s="4" t="e" vm="386">
        <v>#VALUE!</v>
      </c>
      <c r="G186" s="4">
        <v>10</v>
      </c>
      <c r="H186" s="10">
        <v>38.755333333333326</v>
      </c>
      <c r="I186" s="10">
        <v>50.87</v>
      </c>
      <c r="J186" s="10">
        <f>AVERAGE(Table441015[[#This Row],[Average Our Cost]:[Max Our Cost]])</f>
        <v>44.812666666666658</v>
      </c>
      <c r="K186" s="10">
        <f>ROUNDUP(Table441015[[#This Row],[Heavy Weighted Factor]]*2.5,0)</f>
        <v>113</v>
      </c>
      <c r="L186" s="10">
        <f>ROUNDDOWN(Table441015[[#This Row],[Heavy Weighted Factor]]*3,0)</f>
        <v>134</v>
      </c>
      <c r="M186" s="4" t="e" vm="387">
        <v>#VALUE!</v>
      </c>
      <c r="N186" s="4" t="e" cm="1" vm="371">
        <f t="array" ref="N186">_FV(Table441015[[#This Row],[City]],"Admin Division 1 (State/province/other)",TRUE)</f>
        <v>#VALUE!</v>
      </c>
      <c r="AB186" s="196" t="s">
        <v>1310</v>
      </c>
      <c r="AC186" s="1">
        <v>71.239999999999995</v>
      </c>
    </row>
    <row r="187" spans="1:29" x14ac:dyDescent="0.25">
      <c r="A187" s="9" t="s">
        <v>4147</v>
      </c>
      <c r="B187" s="4">
        <v>20.41</v>
      </c>
      <c r="C187" s="4">
        <v>22.36</v>
      </c>
      <c r="D187" s="4">
        <v>2</v>
      </c>
      <c r="F187" s="4" t="e" vm="388">
        <v>#VALUE!</v>
      </c>
      <c r="G187" s="4">
        <v>5</v>
      </c>
      <c r="H187" s="10">
        <v>20.864000000000001</v>
      </c>
      <c r="I187" s="10">
        <v>24.05</v>
      </c>
      <c r="J187" s="10">
        <f>AVERAGE(Table441015[[#This Row],[Average Our Cost]:[Max Our Cost]])</f>
        <v>22.457000000000001</v>
      </c>
      <c r="K187" s="10">
        <f>ROUNDUP(Table441015[[#This Row],[Heavy Weighted Factor]]*2.5,0)</f>
        <v>57</v>
      </c>
      <c r="L187" s="10">
        <f>ROUNDDOWN(Table441015[[#This Row],[Heavy Weighted Factor]]*3,0)</f>
        <v>67</v>
      </c>
      <c r="M187" s="4" t="e" vm="389">
        <v>#VALUE!</v>
      </c>
      <c r="N187" s="4" t="e" cm="1" vm="371">
        <f t="array" ref="N187">_FV(Table441015[[#This Row],[City]],"Admin Division 1 (State/province/other)",TRUE)</f>
        <v>#VALUE!</v>
      </c>
      <c r="AB187" s="196" t="s">
        <v>1317</v>
      </c>
      <c r="AC187" s="1">
        <v>68.239999999999995</v>
      </c>
    </row>
    <row r="188" spans="1:29" x14ac:dyDescent="0.25">
      <c r="A188" s="9" t="s">
        <v>555</v>
      </c>
      <c r="B188" s="4">
        <v>19.093333333333334</v>
      </c>
      <c r="C188" s="4">
        <v>19.690000000000001</v>
      </c>
      <c r="D188" s="4">
        <v>3</v>
      </c>
      <c r="F188" s="4" t="e" vm="390">
        <v>#VALUE!</v>
      </c>
      <c r="G188" s="4">
        <v>6</v>
      </c>
      <c r="H188" s="10">
        <v>21.046666666666667</v>
      </c>
      <c r="I188" s="10">
        <v>21.26</v>
      </c>
      <c r="J188" s="10">
        <f>AVERAGE(Table441015[[#This Row],[Average Our Cost]:[Max Our Cost]])</f>
        <v>21.153333333333336</v>
      </c>
      <c r="K188" s="10">
        <f>ROUNDUP(Table441015[[#This Row],[Heavy Weighted Factor]]*2.5,0)</f>
        <v>53</v>
      </c>
      <c r="L188" s="10">
        <f>ROUNDDOWN(Table441015[[#This Row],[Heavy Weighted Factor]]*3,0)</f>
        <v>63</v>
      </c>
      <c r="M188" s="4" t="e" vm="391">
        <v>#VALUE!</v>
      </c>
      <c r="N188" s="4" t="e" cm="1" vm="371">
        <f t="array" ref="N188">_FV(Table441015[[#This Row],[City]],"Admin Division 1 (State/province/other)",TRUE)</f>
        <v>#VALUE!</v>
      </c>
      <c r="AB188" s="196" t="s">
        <v>1868</v>
      </c>
      <c r="AC188" s="1">
        <v>37.24</v>
      </c>
    </row>
    <row r="189" spans="1:29" x14ac:dyDescent="0.25">
      <c r="A189" s="9" t="s">
        <v>1756</v>
      </c>
      <c r="B189" s="4">
        <v>44.75</v>
      </c>
      <c r="C189" s="4">
        <v>44.75</v>
      </c>
      <c r="D189" s="4">
        <v>1</v>
      </c>
      <c r="F189" s="4" t="e" vm="392">
        <v>#VALUE!</v>
      </c>
      <c r="G189" s="4">
        <v>2</v>
      </c>
      <c r="H189" s="10">
        <v>18.189999999999998</v>
      </c>
      <c r="I189" s="10">
        <v>20.97</v>
      </c>
      <c r="J189" s="10">
        <f>AVERAGE(Table441015[[#This Row],[Average Our Cost]:[Max Our Cost]])</f>
        <v>19.579999999999998</v>
      </c>
      <c r="K189" s="10">
        <f>ROUNDUP(Table441015[[#This Row],[Heavy Weighted Factor]]*2.5,0)</f>
        <v>49</v>
      </c>
      <c r="L189" s="10">
        <f>ROUNDDOWN(Table441015[[#This Row],[Heavy Weighted Factor]]*3,0)</f>
        <v>58</v>
      </c>
      <c r="M189" s="4" t="e" vm="393">
        <v>#VALUE!</v>
      </c>
      <c r="N189" s="4" t="e" cm="1" vm="371">
        <f t="array" ref="N189">_FV(Table441015[[#This Row],[City]],"Admin Division 1 (State/province/other)",TRUE)</f>
        <v>#VALUE!</v>
      </c>
      <c r="AB189" s="196" t="s">
        <v>310</v>
      </c>
      <c r="AC189" s="1">
        <v>71.239999999999995</v>
      </c>
    </row>
    <row r="190" spans="1:29" x14ac:dyDescent="0.25">
      <c r="A190" s="9" t="s">
        <v>959</v>
      </c>
      <c r="B190" s="4">
        <v>14.01</v>
      </c>
      <c r="C190" s="4">
        <v>14.03</v>
      </c>
      <c r="D190" s="4">
        <v>3</v>
      </c>
      <c r="F190" s="4" t="e" vm="394">
        <v>#VALUE!</v>
      </c>
      <c r="G190" s="4">
        <v>2</v>
      </c>
      <c r="H190" s="10">
        <v>19.770000000000003</v>
      </c>
      <c r="I190" s="10">
        <v>19.850000000000001</v>
      </c>
      <c r="J190" s="10">
        <f>AVERAGE(Table441015[[#This Row],[Average Our Cost]:[Max Our Cost]])</f>
        <v>19.810000000000002</v>
      </c>
      <c r="K190" s="10">
        <f>ROUNDUP(Table441015[[#This Row],[Heavy Weighted Factor]]*2.5,0)</f>
        <v>50</v>
      </c>
      <c r="L190" s="10">
        <f>ROUNDDOWN(Table441015[[#This Row],[Heavy Weighted Factor]]*3,0)</f>
        <v>59</v>
      </c>
      <c r="M190" s="4" t="e" vm="395">
        <v>#VALUE!</v>
      </c>
      <c r="N190" s="4" t="e" cm="1" vm="371">
        <f t="array" ref="N190">_FV(Table441015[[#This Row],[City]],"Admin Division 1 (State/province/other)",TRUE)</f>
        <v>#VALUE!</v>
      </c>
      <c r="AB190" s="196" t="s">
        <v>4726</v>
      </c>
      <c r="AC190" s="1">
        <v>70.239999999999995</v>
      </c>
    </row>
    <row r="191" spans="1:29" x14ac:dyDescent="0.25">
      <c r="A191" s="9" t="s">
        <v>3041</v>
      </c>
      <c r="B191" s="4">
        <v>19</v>
      </c>
      <c r="C191" s="4">
        <v>19</v>
      </c>
      <c r="D191" s="4">
        <v>1</v>
      </c>
      <c r="F191" s="4" t="e" vm="396">
        <v>#VALUE!</v>
      </c>
      <c r="G191" s="4">
        <v>10</v>
      </c>
      <c r="H191" s="10">
        <v>18.167999999999999</v>
      </c>
      <c r="I191" s="10">
        <v>21.16</v>
      </c>
      <c r="J191" s="10">
        <f>AVERAGE(Table441015[[#This Row],[Average Our Cost]:[Max Our Cost]])</f>
        <v>19.664000000000001</v>
      </c>
      <c r="K191" s="10">
        <f>ROUNDUP(Table441015[[#This Row],[Heavy Weighted Factor]]*2.5,0)</f>
        <v>50</v>
      </c>
      <c r="L191" s="10">
        <f>ROUNDDOWN(Table441015[[#This Row],[Heavy Weighted Factor]]*3,0)</f>
        <v>58</v>
      </c>
      <c r="M191" s="4" t="e" vm="397">
        <v>#VALUE!</v>
      </c>
      <c r="N191" s="4" t="e" cm="1" vm="371">
        <f t="array" ref="N191">_FV(Table441015[[#This Row],[City]],"Admin Division 1 (State/province/other)",TRUE)</f>
        <v>#VALUE!</v>
      </c>
      <c r="AB191" s="196" t="s">
        <v>1296</v>
      </c>
      <c r="AC191" s="1">
        <v>66.239999999999995</v>
      </c>
    </row>
    <row r="192" spans="1:29" x14ac:dyDescent="0.25">
      <c r="A192" s="9" t="s">
        <v>1344</v>
      </c>
      <c r="B192" s="4">
        <v>19.353333333333335</v>
      </c>
      <c r="C192" s="4">
        <v>27.62</v>
      </c>
      <c r="D192" s="4">
        <v>6</v>
      </c>
      <c r="F192" s="4" t="e" vm="398">
        <v>#VALUE!</v>
      </c>
      <c r="G192" s="4">
        <v>5</v>
      </c>
      <c r="H192" s="10">
        <v>34.575000000000003</v>
      </c>
      <c r="I192" s="10">
        <v>41.8125</v>
      </c>
      <c r="J192" s="10">
        <f>AVERAGE(Table441015[[#This Row],[Average Our Cost]:[Max Our Cost]])</f>
        <v>38.193750000000001</v>
      </c>
      <c r="K192" s="10">
        <f>ROUNDUP(Table441015[[#This Row],[Heavy Weighted Factor]]*2.5,0)</f>
        <v>96</v>
      </c>
      <c r="L192" s="10">
        <f>ROUNDDOWN(Table441015[[#This Row],[Heavy Weighted Factor]]*3,0)</f>
        <v>114</v>
      </c>
      <c r="M192" s="4" t="e" vm="399">
        <v>#VALUE!</v>
      </c>
      <c r="N192" s="4" t="e" cm="1" vm="400">
        <f t="array" ref="N192">_FV(Table441015[[#This Row],[City]],"Admin Division 1 (State/province/other)",TRUE)</f>
        <v>#VALUE!</v>
      </c>
      <c r="AB192" s="196" t="s">
        <v>972</v>
      </c>
      <c r="AC192" s="1">
        <v>34.24</v>
      </c>
    </row>
    <row r="193" spans="1:29" x14ac:dyDescent="0.25">
      <c r="A193" s="9" t="s">
        <v>906</v>
      </c>
      <c r="B193" s="4">
        <v>30.151999999999997</v>
      </c>
      <c r="C193" s="4">
        <v>57.48</v>
      </c>
      <c r="D193" s="4">
        <v>10</v>
      </c>
      <c r="F193" s="4" t="e" vm="401">
        <v>#VALUE!</v>
      </c>
      <c r="G193" s="4">
        <v>3</v>
      </c>
      <c r="H193" s="10">
        <v>39.376666666666665</v>
      </c>
      <c r="I193" s="10">
        <v>49.38</v>
      </c>
      <c r="J193" s="10">
        <f>AVERAGE(Table441015[[#This Row],[Average Our Cost]:[Max Our Cost]])</f>
        <v>44.37833333333333</v>
      </c>
      <c r="K193" s="10">
        <f>ROUNDUP(Table441015[[#This Row],[Heavy Weighted Factor]]*2.5,0)</f>
        <v>111</v>
      </c>
      <c r="L193" s="10">
        <f>ROUNDDOWN(Table441015[[#This Row],[Heavy Weighted Factor]]*3,0)</f>
        <v>133</v>
      </c>
      <c r="M193" s="4" t="e" vm="402">
        <v>#VALUE!</v>
      </c>
      <c r="N193" s="4" t="e" cm="1" vm="403">
        <f t="array" ref="N193">_FV(Table441015[[#This Row],[City]],"Admin Division 1 (State/province/other)",TRUE)</f>
        <v>#VALUE!</v>
      </c>
      <c r="AB193" s="196" t="s">
        <v>2835</v>
      </c>
      <c r="AC193" s="1">
        <v>94.24</v>
      </c>
    </row>
    <row r="194" spans="1:29" x14ac:dyDescent="0.25">
      <c r="A194" s="9" t="s">
        <v>1286</v>
      </c>
      <c r="B194" s="4">
        <v>24.115000000000002</v>
      </c>
      <c r="C194" s="4">
        <v>29.87</v>
      </c>
      <c r="D194" s="4">
        <v>10</v>
      </c>
      <c r="F194" s="4" t="e" vm="404">
        <v>#VALUE!</v>
      </c>
      <c r="G194" s="4">
        <v>1</v>
      </c>
      <c r="H194" s="10">
        <v>17.690000000000001</v>
      </c>
      <c r="I194" s="10">
        <v>17.690000000000001</v>
      </c>
      <c r="J194" s="10">
        <f>AVERAGE(Table441015[[#This Row],[Average Our Cost]:[Max Our Cost]])</f>
        <v>17.690000000000001</v>
      </c>
      <c r="K194" s="10">
        <f>ROUNDUP(Table441015[[#This Row],[Heavy Weighted Factor]]*2.5,0)</f>
        <v>45</v>
      </c>
      <c r="L194" s="10">
        <f>ROUNDDOWN(Table441015[[#This Row],[Heavy Weighted Factor]]*3,0)</f>
        <v>53</v>
      </c>
      <c r="M194" s="4" t="e" vm="405">
        <v>#VALUE!</v>
      </c>
      <c r="N194" s="4" t="e" cm="1" vm="406">
        <f t="array" ref="N194">_FV(Table441015[[#This Row],[City]],"Admin Division 1 (State/province/other)",TRUE)</f>
        <v>#VALUE!</v>
      </c>
      <c r="AB194" s="196" t="s">
        <v>1874</v>
      </c>
      <c r="AC194" s="1">
        <v>126.24</v>
      </c>
    </row>
    <row r="195" spans="1:29" x14ac:dyDescent="0.25">
      <c r="A195" s="9" t="s">
        <v>1613</v>
      </c>
      <c r="B195" s="4">
        <v>10.370000000000001</v>
      </c>
      <c r="C195" s="4">
        <v>10.44</v>
      </c>
      <c r="D195" s="4">
        <v>2</v>
      </c>
      <c r="F195" s="4" t="e" vm="407">
        <v>#VALUE!</v>
      </c>
      <c r="G195" s="4">
        <v>2</v>
      </c>
      <c r="H195" s="10">
        <v>10.399999999999999</v>
      </c>
      <c r="I195" s="10">
        <v>10.44</v>
      </c>
      <c r="J195" s="10">
        <f>AVERAGE(Table441015[[#This Row],[Average Our Cost]:[Max Our Cost]])</f>
        <v>10.419999999999998</v>
      </c>
      <c r="K195" s="10">
        <f>ROUNDUP(Table441015[[#This Row],[Heavy Weighted Factor]]*2.5,0)</f>
        <v>27</v>
      </c>
      <c r="L195" s="10">
        <f>ROUNDDOWN(Table441015[[#This Row],[Heavy Weighted Factor]]*3,0)</f>
        <v>31</v>
      </c>
      <c r="M195" s="4" t="e" vm="408">
        <v>#VALUE!</v>
      </c>
      <c r="N195" s="4" t="e" cm="1" vm="406">
        <f t="array" ref="N195">_FV(Table441015[[#This Row],[City]],"Admin Division 1 (State/province/other)",TRUE)</f>
        <v>#VALUE!</v>
      </c>
      <c r="AB195" s="196" t="s">
        <v>4222</v>
      </c>
      <c r="AC195" s="1">
        <v>122.24</v>
      </c>
    </row>
    <row r="196" spans="1:29" x14ac:dyDescent="0.25">
      <c r="A196" s="9" t="s">
        <v>4647</v>
      </c>
      <c r="B196" s="4">
        <v>17.5</v>
      </c>
      <c r="C196" s="4">
        <v>17.5</v>
      </c>
      <c r="D196" s="4">
        <v>9</v>
      </c>
      <c r="F196" s="4" t="e" vm="409">
        <v>#VALUE!</v>
      </c>
      <c r="G196" s="4">
        <v>1</v>
      </c>
      <c r="H196" s="10">
        <v>28.0425</v>
      </c>
      <c r="I196" s="10">
        <v>28.0425</v>
      </c>
      <c r="J196" s="10">
        <f>AVERAGE(Table441015[[#This Row],[Average Our Cost]:[Max Our Cost]])</f>
        <v>28.0425</v>
      </c>
      <c r="K196" s="10">
        <f>ROUNDUP(Table441015[[#This Row],[Heavy Weighted Factor]]*2.5,0)</f>
        <v>71</v>
      </c>
      <c r="L196" s="10">
        <f>ROUNDDOWN(Table441015[[#This Row],[Heavy Weighted Factor]]*3,0)</f>
        <v>84</v>
      </c>
      <c r="M196" s="4" t="e" vm="410">
        <v>#VALUE!</v>
      </c>
      <c r="N196" s="4" t="e" cm="1" vm="411">
        <f t="array" ref="N196">_FV(Table441015[[#This Row],[City]],"Admin Division 1 (State/province/other)",TRUE)</f>
        <v>#VALUE!</v>
      </c>
      <c r="AB196" s="196" t="s">
        <v>1303</v>
      </c>
      <c r="AC196" s="1">
        <v>120.24</v>
      </c>
    </row>
    <row r="197" spans="1:29" x14ac:dyDescent="0.25">
      <c r="A197" s="9" t="s">
        <v>530</v>
      </c>
      <c r="B197" s="4">
        <v>16.605</v>
      </c>
      <c r="C197" s="4">
        <v>18.93</v>
      </c>
      <c r="D197" s="4">
        <v>2</v>
      </c>
      <c r="F197" s="4" t="e" vm="412">
        <v>#VALUE!</v>
      </c>
      <c r="G197" s="4">
        <v>2</v>
      </c>
      <c r="H197" s="10">
        <v>18.265000000000001</v>
      </c>
      <c r="I197" s="10">
        <v>21.09</v>
      </c>
      <c r="J197" s="10">
        <f>AVERAGE(Table441015[[#This Row],[Average Our Cost]:[Max Our Cost]])</f>
        <v>19.677500000000002</v>
      </c>
      <c r="K197" s="10">
        <f>ROUNDUP(Table441015[[#This Row],[Heavy Weighted Factor]]*2.5,0)</f>
        <v>50</v>
      </c>
      <c r="L197" s="10">
        <f>ROUNDDOWN(Table441015[[#This Row],[Heavy Weighted Factor]]*3,0)</f>
        <v>59</v>
      </c>
      <c r="M197" s="4" t="e" vm="413">
        <v>#VALUE!</v>
      </c>
      <c r="N197" s="4" t="e" cm="1" vm="414">
        <f t="array" ref="N197">_FV(Table441015[[#This Row],[City]],"Admin Division 1 (State/province/other)",TRUE)</f>
        <v>#VALUE!</v>
      </c>
      <c r="AB197" s="196" t="s">
        <v>4727</v>
      </c>
      <c r="AC197" s="1">
        <v>113.24</v>
      </c>
    </row>
    <row r="198" spans="1:29" x14ac:dyDescent="0.25">
      <c r="A198" s="9" t="s">
        <v>750</v>
      </c>
      <c r="B198" s="4">
        <v>15.576000000000002</v>
      </c>
      <c r="C198" s="4">
        <v>15.9</v>
      </c>
      <c r="D198" s="4">
        <v>5</v>
      </c>
      <c r="F198" s="4" t="e" vm="415">
        <v>#VALUE!</v>
      </c>
      <c r="G198" s="4">
        <v>7</v>
      </c>
      <c r="H198" s="10">
        <v>21.348571428571429</v>
      </c>
      <c r="I198" s="10">
        <v>25.52</v>
      </c>
      <c r="J198" s="10">
        <f>AVERAGE(Table441015[[#This Row],[Average Our Cost]:[Max Our Cost]])</f>
        <v>23.434285714285714</v>
      </c>
      <c r="K198" s="10">
        <f>ROUNDUP(Table441015[[#This Row],[Heavy Weighted Factor]]*2.5,0)</f>
        <v>59</v>
      </c>
      <c r="L198" s="10">
        <f>ROUNDDOWN(Table441015[[#This Row],[Heavy Weighted Factor]]*3,0)</f>
        <v>70</v>
      </c>
      <c r="M198" s="4" t="e" vm="416">
        <v>#VALUE!</v>
      </c>
      <c r="N198" s="4" t="e" cm="1" vm="414">
        <f t="array" ref="N198">_FV(Table441015[[#This Row],[City]],"Admin Division 1 (State/province/other)",TRUE)</f>
        <v>#VALUE!</v>
      </c>
      <c r="AB198" s="196" t="s">
        <v>2394</v>
      </c>
      <c r="AC198" s="1">
        <v>85.24</v>
      </c>
    </row>
    <row r="199" spans="1:29" x14ac:dyDescent="0.25">
      <c r="A199" s="9" t="s">
        <v>2505</v>
      </c>
      <c r="B199" s="4">
        <v>30.24</v>
      </c>
      <c r="C199" s="4">
        <v>30.24</v>
      </c>
      <c r="D199" s="4">
        <v>1</v>
      </c>
      <c r="F199" s="4" t="e" vm="417">
        <v>#VALUE!</v>
      </c>
      <c r="G199" s="4">
        <v>1</v>
      </c>
      <c r="H199" s="10">
        <v>50.96</v>
      </c>
      <c r="I199" s="10">
        <v>50.96</v>
      </c>
      <c r="J199" s="10">
        <f>AVERAGE(Table441015[[#This Row],[Average Our Cost]:[Max Our Cost]])</f>
        <v>50.96</v>
      </c>
      <c r="K199" s="10">
        <f>ROUNDUP(Table441015[[#This Row],[Heavy Weighted Factor]]*2.5,0)</f>
        <v>128</v>
      </c>
      <c r="L199" s="10">
        <f>ROUNDDOWN(Table441015[[#This Row],[Heavy Weighted Factor]]*3,0)</f>
        <v>152</v>
      </c>
      <c r="M199" s="4" t="e" vm="418">
        <v>#VALUE!</v>
      </c>
      <c r="N199" s="4" t="e" cm="1" vm="419">
        <f t="array" ref="N199">_FV(Table441015[[#This Row],[City]],"Admin Division 1 (State/province/other)",TRUE)</f>
        <v>#VALUE!</v>
      </c>
      <c r="AB199" s="196" t="s">
        <v>2296</v>
      </c>
      <c r="AC199" s="1">
        <v>65.239999999999995</v>
      </c>
    </row>
    <row r="200" spans="1:29" x14ac:dyDescent="0.25">
      <c r="A200" s="9" t="s">
        <v>2155</v>
      </c>
      <c r="B200" s="4">
        <v>23.313333333333333</v>
      </c>
      <c r="C200" s="4">
        <v>25.52</v>
      </c>
      <c r="D200" s="4">
        <v>6</v>
      </c>
      <c r="F200" s="4" t="e" vm="420">
        <v>#VALUE!</v>
      </c>
      <c r="G200" s="4">
        <v>12</v>
      </c>
      <c r="H200" s="10">
        <v>19.364999999999998</v>
      </c>
      <c r="I200" s="10">
        <v>46.86</v>
      </c>
      <c r="J200" s="10">
        <f>AVERAGE(Table441015[[#This Row],[Average Our Cost]:[Max Our Cost]])</f>
        <v>33.112499999999997</v>
      </c>
      <c r="K200" s="10">
        <f>ROUNDUP(Table441015[[#This Row],[Heavy Weighted Factor]]*2.5,0)</f>
        <v>83</v>
      </c>
      <c r="L200" s="10">
        <f>ROUNDDOWN(Table441015[[#This Row],[Heavy Weighted Factor]]*3,0)</f>
        <v>99</v>
      </c>
      <c r="M200" s="4" t="e" vm="418">
        <v>#VALUE!</v>
      </c>
      <c r="N200" s="4" t="e" cm="1" vm="419">
        <f t="array" ref="N200">_FV(Table441015[[#This Row],[City]],"Admin Division 1 (State/province/other)",TRUE)</f>
        <v>#VALUE!</v>
      </c>
      <c r="AB200" s="196" t="s">
        <v>4041</v>
      </c>
      <c r="AC200" s="1">
        <v>97.24</v>
      </c>
    </row>
    <row r="201" spans="1:29" x14ac:dyDescent="0.25">
      <c r="A201" s="9" t="s">
        <v>207</v>
      </c>
      <c r="B201" s="4">
        <v>16.7</v>
      </c>
      <c r="C201" s="4">
        <v>17.95</v>
      </c>
      <c r="D201" s="4">
        <v>4</v>
      </c>
      <c r="F201" s="4" t="e" vm="421">
        <v>#VALUE!</v>
      </c>
      <c r="G201" s="4">
        <v>10</v>
      </c>
      <c r="H201" s="10">
        <v>27.140999999999998</v>
      </c>
      <c r="I201" s="10">
        <v>32.71</v>
      </c>
      <c r="J201" s="10">
        <f>AVERAGE(Table441015[[#This Row],[Average Our Cost]:[Max Our Cost]])</f>
        <v>29.9255</v>
      </c>
      <c r="K201" s="10">
        <f>ROUNDUP(Table441015[[#This Row],[Heavy Weighted Factor]]*2.5,0)</f>
        <v>75</v>
      </c>
      <c r="L201" s="10">
        <f>ROUNDDOWN(Table441015[[#This Row],[Heavy Weighted Factor]]*3,0)</f>
        <v>89</v>
      </c>
      <c r="M201" s="4" t="e" vm="422">
        <v>#VALUE!</v>
      </c>
      <c r="N201" s="4" t="e" cm="1" vm="419">
        <f t="array" ref="N201">_FV(Table441015[[#This Row],[City]],"Admin Division 1 (State/province/other)",TRUE)</f>
        <v>#VALUE!</v>
      </c>
      <c r="AB201" s="196" t="s">
        <v>4728</v>
      </c>
      <c r="AC201" s="1">
        <v>115.24</v>
      </c>
    </row>
    <row r="202" spans="1:29" x14ac:dyDescent="0.25">
      <c r="A202" s="9" t="s">
        <v>4280</v>
      </c>
      <c r="B202" s="4">
        <v>50.96</v>
      </c>
      <c r="C202" s="4">
        <v>50.96</v>
      </c>
      <c r="D202" s="4">
        <v>1</v>
      </c>
      <c r="F202" s="4" t="e" vm="423">
        <v>#VALUE!</v>
      </c>
      <c r="G202" s="4">
        <v>5</v>
      </c>
      <c r="H202" s="10">
        <v>26.492000000000001</v>
      </c>
      <c r="I202" s="10">
        <v>26.78</v>
      </c>
      <c r="J202" s="10">
        <f>AVERAGE(Table441015[[#This Row],[Average Our Cost]:[Max Our Cost]])</f>
        <v>26.636000000000003</v>
      </c>
      <c r="K202" s="10">
        <f>ROUNDUP(Table441015[[#This Row],[Heavy Weighted Factor]]*2.5,0)</f>
        <v>67</v>
      </c>
      <c r="L202" s="10">
        <f>ROUNDDOWN(Table441015[[#This Row],[Heavy Weighted Factor]]*3,0)</f>
        <v>79</v>
      </c>
      <c r="M202" s="4" t="e" vm="424">
        <v>#VALUE!</v>
      </c>
      <c r="N202" s="4" t="e" cm="1" vm="419">
        <f t="array" ref="N202">_FV(Table441015[[#This Row],[City]],"Admin Division 1 (State/province/other)",TRUE)</f>
        <v>#VALUE!</v>
      </c>
      <c r="AB202" s="196" t="s">
        <v>2560</v>
      </c>
      <c r="AC202" s="1">
        <v>134.24</v>
      </c>
    </row>
    <row r="203" spans="1:29" x14ac:dyDescent="0.25">
      <c r="A203" s="9" t="s">
        <v>713</v>
      </c>
      <c r="B203" s="4">
        <v>19.365000000000002</v>
      </c>
      <c r="C203" s="4">
        <v>46.86</v>
      </c>
      <c r="D203" s="4">
        <v>12</v>
      </c>
      <c r="F203" s="4" t="e" vm="425">
        <v>#VALUE!</v>
      </c>
      <c r="G203" s="4">
        <v>3</v>
      </c>
      <c r="H203" s="10">
        <v>15.38</v>
      </c>
      <c r="I203" s="10">
        <v>15.44</v>
      </c>
      <c r="J203" s="10">
        <f>AVERAGE(Table441015[[#This Row],[Average Our Cost]:[Max Our Cost]])</f>
        <v>15.41</v>
      </c>
      <c r="K203" s="10">
        <f>ROUNDUP(Table441015[[#This Row],[Heavy Weighted Factor]]*2.5,0)</f>
        <v>39</v>
      </c>
      <c r="L203" s="10">
        <f>ROUNDDOWN(Table441015[[#This Row],[Heavy Weighted Factor]]*3,0)</f>
        <v>46</v>
      </c>
      <c r="M203" s="4" t="e" vm="426">
        <v>#VALUE!</v>
      </c>
      <c r="N203" s="4" t="e" cm="1" vm="419">
        <f t="array" ref="N203">_FV(Table441015[[#This Row],[City]],"Admin Division 1 (State/province/other)",TRUE)</f>
        <v>#VALUE!</v>
      </c>
      <c r="AB203" s="196" t="s">
        <v>2493</v>
      </c>
      <c r="AC203" s="1">
        <v>65.239999999999995</v>
      </c>
    </row>
    <row r="204" spans="1:29" x14ac:dyDescent="0.25">
      <c r="A204" s="9" t="s">
        <v>888</v>
      </c>
      <c r="B204" s="4">
        <v>27.140999999999998</v>
      </c>
      <c r="C204" s="4">
        <v>32.71</v>
      </c>
      <c r="D204" s="4">
        <v>10</v>
      </c>
      <c r="F204" s="4" t="e" vm="427">
        <v>#VALUE!</v>
      </c>
      <c r="G204" s="4">
        <v>4</v>
      </c>
      <c r="H204" s="10">
        <v>21.234999999999999</v>
      </c>
      <c r="I204" s="10">
        <v>25.47</v>
      </c>
      <c r="J204" s="10">
        <f>AVERAGE(Table441015[[#This Row],[Average Our Cost]:[Max Our Cost]])</f>
        <v>23.352499999999999</v>
      </c>
      <c r="K204" s="10">
        <f>ROUNDUP(Table441015[[#This Row],[Heavy Weighted Factor]]*2.5,0)</f>
        <v>59</v>
      </c>
      <c r="L204" s="10">
        <f>ROUNDDOWN(Table441015[[#This Row],[Heavy Weighted Factor]]*3,0)</f>
        <v>70</v>
      </c>
      <c r="M204" s="4" t="e" vm="428">
        <v>#VALUE!</v>
      </c>
      <c r="N204" s="4" t="e" cm="1" vm="419">
        <f t="array" ref="N204">_FV(Table441015[[#This Row],[City]],"Admin Division 1 (State/province/other)",TRUE)</f>
        <v>#VALUE!</v>
      </c>
      <c r="AB204" s="196" t="s">
        <v>4729</v>
      </c>
      <c r="AC204" s="1">
        <v>95.24</v>
      </c>
    </row>
    <row r="205" spans="1:29" x14ac:dyDescent="0.25">
      <c r="A205" s="9" t="s">
        <v>966</v>
      </c>
      <c r="B205" s="4">
        <v>26.492000000000001</v>
      </c>
      <c r="C205" s="4">
        <v>26.78</v>
      </c>
      <c r="D205" s="4">
        <v>5</v>
      </c>
      <c r="F205" s="4" t="e" vm="429">
        <v>#VALUE!</v>
      </c>
      <c r="G205" s="4">
        <v>1</v>
      </c>
      <c r="H205" s="10">
        <v>24.16</v>
      </c>
      <c r="I205" s="10">
        <v>24.16</v>
      </c>
      <c r="J205" s="10">
        <f>AVERAGE(Table441015[[#This Row],[Average Our Cost]:[Max Our Cost]])</f>
        <v>24.16</v>
      </c>
      <c r="K205" s="10">
        <f>ROUNDUP(Table441015[[#This Row],[Heavy Weighted Factor]]*2.5,0)</f>
        <v>61</v>
      </c>
      <c r="L205" s="10">
        <f>ROUNDDOWN(Table441015[[#This Row],[Heavy Weighted Factor]]*3,0)</f>
        <v>72</v>
      </c>
      <c r="M205" s="4" t="e" vm="430">
        <v>#VALUE!</v>
      </c>
      <c r="N205" s="4" t="e" cm="1" vm="419">
        <f t="array" ref="N205">_FV(Table441015[[#This Row],[City]],"Admin Division 1 (State/province/other)",TRUE)</f>
        <v>#VALUE!</v>
      </c>
      <c r="AB205" s="196" t="s">
        <v>3035</v>
      </c>
      <c r="AC205" s="1">
        <v>94.24</v>
      </c>
    </row>
    <row r="206" spans="1:29" x14ac:dyDescent="0.25">
      <c r="A206" s="9" t="s">
        <v>3034</v>
      </c>
      <c r="B206" s="4">
        <v>15.38</v>
      </c>
      <c r="C206" s="4">
        <v>15.44</v>
      </c>
      <c r="D206" s="4">
        <v>3</v>
      </c>
      <c r="F206" s="4" t="e" vm="431">
        <v>#VALUE!</v>
      </c>
      <c r="G206" s="4">
        <v>4</v>
      </c>
      <c r="H206" s="10">
        <v>21.547499999999999</v>
      </c>
      <c r="I206" s="10">
        <v>21.68</v>
      </c>
      <c r="J206" s="10">
        <f>AVERAGE(Table441015[[#This Row],[Average Our Cost]:[Max Our Cost]])</f>
        <v>21.61375</v>
      </c>
      <c r="K206" s="10">
        <f>ROUNDUP(Table441015[[#This Row],[Heavy Weighted Factor]]*2.5,0)</f>
        <v>55</v>
      </c>
      <c r="L206" s="10">
        <f>ROUNDDOWN(Table441015[[#This Row],[Heavy Weighted Factor]]*3,0)</f>
        <v>64</v>
      </c>
      <c r="M206" s="4" t="e" vm="430">
        <v>#VALUE!</v>
      </c>
      <c r="N206" s="4" t="e" cm="1" vm="419">
        <f t="array" ref="N206">_FV(Table441015[[#This Row],[City]],"Admin Division 1 (State/province/other)",TRUE)</f>
        <v>#VALUE!</v>
      </c>
      <c r="AB206" s="196" t="s">
        <v>2499</v>
      </c>
      <c r="AC206" s="1">
        <v>120.24</v>
      </c>
    </row>
    <row r="207" spans="1:29" x14ac:dyDescent="0.25">
      <c r="A207" s="9" t="s">
        <v>836</v>
      </c>
      <c r="B207" s="4">
        <v>21.234999999999999</v>
      </c>
      <c r="C207" s="4">
        <v>25.47</v>
      </c>
      <c r="D207" s="4">
        <v>4</v>
      </c>
      <c r="F207" s="4" t="e" vm="432">
        <v>#VALUE!</v>
      </c>
      <c r="G207" s="4">
        <v>6</v>
      </c>
      <c r="H207" s="10">
        <v>21.678333333333331</v>
      </c>
      <c r="I207" s="10">
        <v>25.54</v>
      </c>
      <c r="J207" s="10">
        <f>AVERAGE(Table441015[[#This Row],[Average Our Cost]:[Max Our Cost]])</f>
        <v>23.609166666666667</v>
      </c>
      <c r="K207" s="10">
        <f>ROUNDUP(Table441015[[#This Row],[Heavy Weighted Factor]]*2.5,0)</f>
        <v>60</v>
      </c>
      <c r="L207" s="10">
        <f>ROUNDDOWN(Table441015[[#This Row],[Heavy Weighted Factor]]*3,0)</f>
        <v>70</v>
      </c>
      <c r="M207" s="4" t="e" vm="433">
        <v>#VALUE!</v>
      </c>
      <c r="N207" s="4" t="e" cm="1" vm="419">
        <f t="array" ref="N207">_FV(Table441015[[#This Row],[City]],"Admin Division 1 (State/province/other)",TRUE)</f>
        <v>#VALUE!</v>
      </c>
      <c r="AB207" s="196" t="s">
        <v>3311</v>
      </c>
      <c r="AC207" s="1">
        <v>94.24</v>
      </c>
    </row>
    <row r="208" spans="1:29" x14ac:dyDescent="0.25">
      <c r="A208" s="9" t="s">
        <v>2069</v>
      </c>
      <c r="B208" s="4">
        <v>24.16</v>
      </c>
      <c r="C208" s="4">
        <v>24.16</v>
      </c>
      <c r="D208" s="4">
        <v>1</v>
      </c>
      <c r="F208" s="4" t="e" vm="434">
        <v>#VALUE!</v>
      </c>
      <c r="G208" s="4">
        <v>1</v>
      </c>
      <c r="H208" s="10">
        <v>28.34</v>
      </c>
      <c r="I208" s="10">
        <v>28.34</v>
      </c>
      <c r="J208" s="10">
        <f>AVERAGE(Table441015[[#This Row],[Average Our Cost]:[Max Our Cost]])</f>
        <v>28.34</v>
      </c>
      <c r="K208" s="10">
        <f>ROUNDUP(Table441015[[#This Row],[Heavy Weighted Factor]]*2.5,0)</f>
        <v>71</v>
      </c>
      <c r="L208" s="10">
        <f>ROUNDDOWN(Table441015[[#This Row],[Heavy Weighted Factor]]*3,0)</f>
        <v>85</v>
      </c>
      <c r="M208" s="4" t="e" vm="435">
        <v>#VALUE!</v>
      </c>
      <c r="N208" s="4" t="e" cm="1" vm="419">
        <f t="array" ref="N208">_FV(Table441015[[#This Row],[City]],"Admin Division 1 (State/province/other)",TRUE)</f>
        <v>#VALUE!</v>
      </c>
      <c r="AB208" s="196" t="s">
        <v>3792</v>
      </c>
      <c r="AC208" s="1">
        <v>73.239999999999995</v>
      </c>
    </row>
    <row r="209" spans="1:29" x14ac:dyDescent="0.25">
      <c r="A209" s="9" t="s">
        <v>3593</v>
      </c>
      <c r="B209" s="4">
        <v>21.547499999999999</v>
      </c>
      <c r="C209" s="4">
        <v>21.68</v>
      </c>
      <c r="D209" s="4">
        <v>4</v>
      </c>
      <c r="F209" s="4" t="e" vm="436">
        <v>#VALUE!</v>
      </c>
      <c r="G209" s="4">
        <v>2</v>
      </c>
      <c r="H209" s="10">
        <v>25.23</v>
      </c>
      <c r="I209" s="10">
        <v>25.52</v>
      </c>
      <c r="J209" s="10">
        <f>AVERAGE(Table441015[[#This Row],[Average Our Cost]:[Max Our Cost]])</f>
        <v>25.375</v>
      </c>
      <c r="K209" s="10">
        <f>ROUNDUP(Table441015[[#This Row],[Heavy Weighted Factor]]*2.5,0)</f>
        <v>64</v>
      </c>
      <c r="L209" s="10">
        <f>ROUNDDOWN(Table441015[[#This Row],[Heavy Weighted Factor]]*3,0)</f>
        <v>76</v>
      </c>
      <c r="M209" s="4" t="e" vm="437">
        <v>#VALUE!</v>
      </c>
      <c r="N209" s="4" t="e" cm="1" vm="419">
        <f t="array" ref="N209">_FV(Table441015[[#This Row],[City]],"Admin Division 1 (State/province/other)",TRUE)</f>
        <v>#VALUE!</v>
      </c>
      <c r="AB209" s="196" t="s">
        <v>3150</v>
      </c>
      <c r="AC209" s="1">
        <v>99.24</v>
      </c>
    </row>
    <row r="210" spans="1:29" x14ac:dyDescent="0.25">
      <c r="A210" s="9" t="s">
        <v>190</v>
      </c>
      <c r="B210" s="4">
        <v>21.678333333333331</v>
      </c>
      <c r="C210" s="4">
        <v>25.54</v>
      </c>
      <c r="D210" s="4">
        <v>6</v>
      </c>
      <c r="F210" s="4" t="e" vm="438">
        <v>#VALUE!</v>
      </c>
      <c r="G210" s="4">
        <v>4</v>
      </c>
      <c r="H210" s="10">
        <v>23.486249999999998</v>
      </c>
      <c r="I210" s="10">
        <v>31.414999999999999</v>
      </c>
      <c r="J210" s="10">
        <f>AVERAGE(Table441015[[#This Row],[Average Our Cost]:[Max Our Cost]])</f>
        <v>27.450624999999999</v>
      </c>
      <c r="K210" s="10">
        <f>ROUNDUP(Table441015[[#This Row],[Heavy Weighted Factor]]*2.5,0)</f>
        <v>69</v>
      </c>
      <c r="L210" s="10">
        <f>ROUNDDOWN(Table441015[[#This Row],[Heavy Weighted Factor]]*3,0)</f>
        <v>82</v>
      </c>
      <c r="M210" s="4" t="e" vm="439">
        <v>#VALUE!</v>
      </c>
      <c r="N210" s="4" t="e" cm="1" vm="419">
        <f t="array" ref="N210">_FV(Table441015[[#This Row],[City]],"Admin Division 1 (State/province/other)",TRUE)</f>
        <v>#VALUE!</v>
      </c>
      <c r="AB210" s="196" t="s">
        <v>3781</v>
      </c>
      <c r="AC210" s="1">
        <v>111.24</v>
      </c>
    </row>
    <row r="211" spans="1:29" x14ac:dyDescent="0.25">
      <c r="A211" s="9" t="s">
        <v>2782</v>
      </c>
      <c r="B211" s="4">
        <v>28.34</v>
      </c>
      <c r="C211" s="4">
        <v>28.34</v>
      </c>
      <c r="D211" s="4">
        <v>1</v>
      </c>
      <c r="F211" s="4" t="e" vm="440">
        <v>#VALUE!</v>
      </c>
      <c r="G211" s="4">
        <v>12</v>
      </c>
      <c r="H211" s="10">
        <v>32.614166666666669</v>
      </c>
      <c r="I211" s="10">
        <v>52.36</v>
      </c>
      <c r="J211" s="10">
        <f>AVERAGE(Table441015[[#This Row],[Average Our Cost]:[Max Our Cost]])</f>
        <v>42.487083333333331</v>
      </c>
      <c r="K211" s="10">
        <f>ROUNDUP(Table441015[[#This Row],[Heavy Weighted Factor]]*2.5,0)</f>
        <v>107</v>
      </c>
      <c r="L211" s="10">
        <f>ROUNDDOWN(Table441015[[#This Row],[Heavy Weighted Factor]]*3,0)</f>
        <v>127</v>
      </c>
      <c r="M211" s="4" t="e" vm="441">
        <v>#VALUE!</v>
      </c>
      <c r="N211" s="4" t="e" cm="1" vm="419">
        <f t="array" ref="N211">_FV(Table441015[[#This Row],[City]],"Admin Division 1 (State/province/other)",TRUE)</f>
        <v>#VALUE!</v>
      </c>
      <c r="AB211" s="196" t="s">
        <v>3787</v>
      </c>
      <c r="AC211" s="1">
        <v>98.24</v>
      </c>
    </row>
    <row r="212" spans="1:29" x14ac:dyDescent="0.25">
      <c r="A212" s="9" t="s">
        <v>933</v>
      </c>
      <c r="B212" s="4">
        <v>25.23</v>
      </c>
      <c r="C212" s="4">
        <v>25.52</v>
      </c>
      <c r="D212" s="4">
        <v>2</v>
      </c>
      <c r="F212" s="4" t="e" vm="442">
        <v>#VALUE!</v>
      </c>
      <c r="G212" s="4">
        <v>1</v>
      </c>
      <c r="H212" s="10">
        <v>15.34</v>
      </c>
      <c r="I212" s="10">
        <v>15.34</v>
      </c>
      <c r="J212" s="10">
        <f>AVERAGE(Table441015[[#This Row],[Average Our Cost]:[Max Our Cost]])</f>
        <v>15.34</v>
      </c>
      <c r="K212" s="10">
        <f>ROUNDUP(Table441015[[#This Row],[Heavy Weighted Factor]]*2.5,0)</f>
        <v>39</v>
      </c>
      <c r="L212" s="10">
        <f>ROUNDDOWN(Table441015[[#This Row],[Heavy Weighted Factor]]*3,0)</f>
        <v>46</v>
      </c>
      <c r="M212" s="4" t="e" vm="443">
        <v>#VALUE!</v>
      </c>
      <c r="N212" s="4" t="e" cm="1" vm="419">
        <f t="array" ref="N212">_FV(Table441015[[#This Row],[City]],"Admin Division 1 (State/province/other)",TRUE)</f>
        <v>#VALUE!</v>
      </c>
      <c r="AB212" s="196" t="s">
        <v>4314</v>
      </c>
      <c r="AC212" s="1">
        <v>97.24</v>
      </c>
    </row>
    <row r="213" spans="1:29" x14ac:dyDescent="0.25">
      <c r="A213" s="9" t="s">
        <v>2566</v>
      </c>
      <c r="B213" s="4">
        <v>23.486250000000002</v>
      </c>
      <c r="C213" s="4">
        <v>31.414999999999999</v>
      </c>
      <c r="D213" s="4">
        <v>4</v>
      </c>
      <c r="F213" s="4" t="e" vm="444">
        <v>#VALUE!</v>
      </c>
      <c r="G213" s="4">
        <v>1</v>
      </c>
      <c r="H213" s="10">
        <v>15.44</v>
      </c>
      <c r="I213" s="10">
        <v>15.44</v>
      </c>
      <c r="J213" s="10">
        <f>AVERAGE(Table441015[[#This Row],[Average Our Cost]:[Max Our Cost]])</f>
        <v>15.44</v>
      </c>
      <c r="K213" s="10">
        <f>ROUNDUP(Table441015[[#This Row],[Heavy Weighted Factor]]*2.5,0)</f>
        <v>39</v>
      </c>
      <c r="L213" s="10">
        <f>ROUNDDOWN(Table441015[[#This Row],[Heavy Weighted Factor]]*3,0)</f>
        <v>46</v>
      </c>
      <c r="M213" s="4" t="e" vm="443">
        <v>#VALUE!</v>
      </c>
      <c r="N213" s="4" t="e" cm="1" vm="419">
        <f t="array" ref="N213">_FV(Table441015[[#This Row],[City]],"Admin Division 1 (State/province/other)",TRUE)</f>
        <v>#VALUE!</v>
      </c>
      <c r="AB213" s="196" t="s">
        <v>4274</v>
      </c>
      <c r="AC213" s="1">
        <v>117.24</v>
      </c>
    </row>
    <row r="214" spans="1:29" x14ac:dyDescent="0.25">
      <c r="A214" s="9" t="s">
        <v>4242</v>
      </c>
      <c r="B214" s="4">
        <v>32.614166666666655</v>
      </c>
      <c r="C214" s="4">
        <v>52.36</v>
      </c>
      <c r="D214" s="4">
        <v>12</v>
      </c>
      <c r="F214" s="4" t="e" vm="445">
        <v>#VALUE!</v>
      </c>
      <c r="G214" s="4">
        <v>4</v>
      </c>
      <c r="H214" s="10">
        <v>22.302500000000002</v>
      </c>
      <c r="I214" s="10">
        <v>26.58</v>
      </c>
      <c r="J214" s="10">
        <f>AVERAGE(Table441015[[#This Row],[Average Our Cost]:[Max Our Cost]])</f>
        <v>24.44125</v>
      </c>
      <c r="K214" s="10">
        <f>ROUNDUP(Table441015[[#This Row],[Heavy Weighted Factor]]*2.5,0)</f>
        <v>62</v>
      </c>
      <c r="L214" s="10">
        <f>ROUNDDOWN(Table441015[[#This Row],[Heavy Weighted Factor]]*3,0)</f>
        <v>73</v>
      </c>
      <c r="M214" s="4" t="e" vm="446">
        <v>#VALUE!</v>
      </c>
      <c r="N214" s="4" t="e" cm="1" vm="419">
        <f t="array" ref="N214">_FV(Table441015[[#This Row],[City]],"Admin Division 1 (State/province/other)",TRUE)</f>
        <v>#VALUE!</v>
      </c>
      <c r="AB214" s="196" t="s">
        <v>3331</v>
      </c>
      <c r="AC214" s="1">
        <v>126.24</v>
      </c>
    </row>
    <row r="215" spans="1:29" x14ac:dyDescent="0.25">
      <c r="A215" s="9" t="s">
        <v>3911</v>
      </c>
      <c r="B215" s="4">
        <v>15.34</v>
      </c>
      <c r="C215" s="4">
        <v>15.34</v>
      </c>
      <c r="D215" s="4">
        <v>1</v>
      </c>
      <c r="F215" s="4" t="e" vm="447">
        <v>#VALUE!</v>
      </c>
      <c r="G215" s="4">
        <v>3</v>
      </c>
      <c r="H215" s="10">
        <v>23.063333333333333</v>
      </c>
      <c r="I215" s="10">
        <v>28.22</v>
      </c>
      <c r="J215" s="10">
        <f>AVERAGE(Table441015[[#This Row],[Average Our Cost]:[Max Our Cost]])</f>
        <v>25.641666666666666</v>
      </c>
      <c r="K215" s="10">
        <f>ROUNDUP(Table441015[[#This Row],[Heavy Weighted Factor]]*2.5,0)</f>
        <v>65</v>
      </c>
      <c r="L215" s="10">
        <f>ROUNDDOWN(Table441015[[#This Row],[Heavy Weighted Factor]]*3,0)</f>
        <v>76</v>
      </c>
      <c r="M215" s="4" t="e" vm="448">
        <v>#VALUE!</v>
      </c>
      <c r="N215" s="4" t="e" cm="1" vm="419">
        <f t="array" ref="N215">_FV(Table441015[[#This Row],[City]],"Admin Division 1 (State/province/other)",TRUE)</f>
        <v>#VALUE!</v>
      </c>
      <c r="AB215" s="196" t="s">
        <v>1287</v>
      </c>
      <c r="AC215" s="1">
        <v>114.24</v>
      </c>
    </row>
    <row r="216" spans="1:29" x14ac:dyDescent="0.25">
      <c r="A216" s="9" t="s">
        <v>4201</v>
      </c>
      <c r="B216" s="4">
        <v>15.44</v>
      </c>
      <c r="C216" s="4">
        <v>15.44</v>
      </c>
      <c r="D216" s="4">
        <v>1</v>
      </c>
      <c r="F216" s="4" t="e" vm="449">
        <v>#VALUE!</v>
      </c>
      <c r="G216" s="4">
        <v>6</v>
      </c>
      <c r="H216" s="10">
        <v>17.95</v>
      </c>
      <c r="I216" s="10">
        <v>20.62</v>
      </c>
      <c r="J216" s="10">
        <f>AVERAGE(Table441015[[#This Row],[Average Our Cost]:[Max Our Cost]])</f>
        <v>19.285</v>
      </c>
      <c r="K216" s="10">
        <f>ROUNDUP(Table441015[[#This Row],[Heavy Weighted Factor]]*2.5,0)</f>
        <v>49</v>
      </c>
      <c r="L216" s="10">
        <f>ROUNDDOWN(Table441015[[#This Row],[Heavy Weighted Factor]]*3,0)</f>
        <v>57</v>
      </c>
      <c r="M216" s="4" t="e" vm="448">
        <v>#VALUE!</v>
      </c>
      <c r="N216" s="4" t="e" cm="1" vm="419">
        <f t="array" ref="N216">_FV(Table441015[[#This Row],[City]],"Admin Division 1 (State/province/other)",TRUE)</f>
        <v>#VALUE!</v>
      </c>
      <c r="AB216" s="196" t="s">
        <v>2255</v>
      </c>
      <c r="AC216" s="1">
        <v>96.24</v>
      </c>
    </row>
    <row r="217" spans="1:29" x14ac:dyDescent="0.25">
      <c r="A217" s="9" t="s">
        <v>4208</v>
      </c>
      <c r="B217" s="4">
        <v>22.302500000000002</v>
      </c>
      <c r="C217" s="4">
        <v>26.58</v>
      </c>
      <c r="D217" s="4">
        <v>4</v>
      </c>
      <c r="F217" s="4" t="e" vm="450">
        <v>#VALUE!</v>
      </c>
      <c r="G217" s="4">
        <v>2</v>
      </c>
      <c r="H217" s="10">
        <v>16.064999999999998</v>
      </c>
      <c r="I217" s="10">
        <v>16.13</v>
      </c>
      <c r="J217" s="10">
        <f>AVERAGE(Table441015[[#This Row],[Average Our Cost]:[Max Our Cost]])</f>
        <v>16.097499999999997</v>
      </c>
      <c r="K217" s="10">
        <f>ROUNDUP(Table441015[[#This Row],[Heavy Weighted Factor]]*2.5,0)</f>
        <v>41</v>
      </c>
      <c r="L217" s="10">
        <f>ROUNDDOWN(Table441015[[#This Row],[Heavy Weighted Factor]]*3,0)</f>
        <v>48</v>
      </c>
      <c r="M217" s="4" t="e" vm="451">
        <v>#VALUE!</v>
      </c>
      <c r="N217" s="4" t="e" cm="1" vm="419">
        <f t="array" ref="N217">_FV(Table441015[[#This Row],[City]],"Admin Division 1 (State/province/other)",TRUE)</f>
        <v>#VALUE!</v>
      </c>
      <c r="AB217" s="196" t="s">
        <v>978</v>
      </c>
      <c r="AC217" s="1">
        <v>128.24</v>
      </c>
    </row>
    <row r="218" spans="1:29" x14ac:dyDescent="0.25">
      <c r="A218" s="9" t="s">
        <v>4299</v>
      </c>
      <c r="B218" s="4">
        <v>23.063333333333333</v>
      </c>
      <c r="C218" s="4">
        <v>28.22</v>
      </c>
      <c r="D218" s="4">
        <v>3</v>
      </c>
      <c r="F218" s="4" t="e" vm="452">
        <v>#VALUE!</v>
      </c>
      <c r="G218" s="4">
        <v>3</v>
      </c>
      <c r="H218" s="10">
        <v>40.216666666666669</v>
      </c>
      <c r="I218" s="10">
        <v>40.4</v>
      </c>
      <c r="J218" s="10">
        <f>AVERAGE(Table441015[[#This Row],[Average Our Cost]:[Max Our Cost]])</f>
        <v>40.308333333333337</v>
      </c>
      <c r="K218" s="10">
        <f>ROUNDUP(Table441015[[#This Row],[Heavy Weighted Factor]]*2.5,0)</f>
        <v>101</v>
      </c>
      <c r="L218" s="10">
        <f>ROUNDDOWN(Table441015[[#This Row],[Heavy Weighted Factor]]*3,0)</f>
        <v>120</v>
      </c>
      <c r="M218" s="4" t="e" vm="451">
        <v>#VALUE!</v>
      </c>
      <c r="N218" s="4" t="e" cm="1" vm="419">
        <f t="array" ref="N218">_FV(Table441015[[#This Row],[City]],"Admin Division 1 (State/province/other)",TRUE)</f>
        <v>#VALUE!</v>
      </c>
      <c r="AB218" s="196" t="s">
        <v>4730</v>
      </c>
      <c r="AC218" s="1">
        <v>115.24</v>
      </c>
    </row>
    <row r="219" spans="1:29" x14ac:dyDescent="0.25">
      <c r="A219" s="9" t="s">
        <v>2608</v>
      </c>
      <c r="B219" s="4">
        <v>17.95</v>
      </c>
      <c r="C219" s="4">
        <v>20.62</v>
      </c>
      <c r="D219" s="4">
        <v>6</v>
      </c>
      <c r="F219" s="4" t="e" vm="453">
        <v>#VALUE!</v>
      </c>
      <c r="G219" s="4">
        <v>3</v>
      </c>
      <c r="H219" s="10">
        <v>76.377499999999998</v>
      </c>
      <c r="I219" s="10">
        <v>83.692499999999995</v>
      </c>
      <c r="J219" s="10">
        <f>AVERAGE(Table441015[[#This Row],[Average Our Cost]:[Max Our Cost]])</f>
        <v>80.034999999999997</v>
      </c>
      <c r="K219" s="10">
        <f>ROUNDUP(Table441015[[#This Row],[Heavy Weighted Factor]]*2.5,0)</f>
        <v>201</v>
      </c>
      <c r="L219" s="10">
        <f>ROUNDDOWN(Table441015[[#This Row],[Heavy Weighted Factor]]*3,0)</f>
        <v>240</v>
      </c>
      <c r="M219" s="4" t="e" vm="454">
        <v>#VALUE!</v>
      </c>
      <c r="N219" s="4" t="e" cm="1" vm="455">
        <f t="array" ref="N219">_FV(Table441015[[#This Row],[City]],"Admin Division 1 (State/province/other)",TRUE)</f>
        <v>#VALUE!</v>
      </c>
      <c r="AB219" s="196" t="s">
        <v>2261</v>
      </c>
      <c r="AC219" s="1">
        <v>59.24</v>
      </c>
    </row>
    <row r="220" spans="1:29" x14ac:dyDescent="0.25">
      <c r="A220" s="9" t="s">
        <v>2531</v>
      </c>
      <c r="B220" s="4">
        <v>16.064999999999998</v>
      </c>
      <c r="C220" s="4">
        <v>16.13</v>
      </c>
      <c r="D220" s="4">
        <v>2</v>
      </c>
      <c r="F220" s="4" t="e" vm="456">
        <v>#VALUE!</v>
      </c>
      <c r="G220" s="4">
        <v>7</v>
      </c>
      <c r="H220" s="10">
        <v>21.224285714285713</v>
      </c>
      <c r="I220" s="10">
        <v>30.33</v>
      </c>
      <c r="J220" s="10">
        <f>AVERAGE(Table441015[[#This Row],[Average Our Cost]:[Max Our Cost]])</f>
        <v>25.777142857142856</v>
      </c>
      <c r="K220" s="10">
        <f>ROUNDUP(Table441015[[#This Row],[Heavy Weighted Factor]]*2.5,0)</f>
        <v>65</v>
      </c>
      <c r="L220" s="10">
        <f>ROUNDDOWN(Table441015[[#This Row],[Heavy Weighted Factor]]*3,0)</f>
        <v>77</v>
      </c>
      <c r="M220" s="4" t="e" vm="457">
        <v>#VALUE!</v>
      </c>
      <c r="N220" s="4" t="e" cm="1" vm="458">
        <f t="array" ref="N220">_FV(Table441015[[#This Row],[City]],"Admin Division 1 (State/province/other)",TRUE)</f>
        <v>#VALUE!</v>
      </c>
      <c r="AB220" s="196" t="s">
        <v>1240</v>
      </c>
      <c r="AC220" s="1">
        <v>99.24</v>
      </c>
    </row>
    <row r="221" spans="1:29" x14ac:dyDescent="0.25">
      <c r="A221" s="9" t="s">
        <v>940</v>
      </c>
      <c r="B221" s="4">
        <v>40.216666666666669</v>
      </c>
      <c r="C221" s="4">
        <v>40.4</v>
      </c>
      <c r="D221" s="4">
        <v>3</v>
      </c>
      <c r="F221" s="4" t="e" vm="459">
        <v>#VALUE!</v>
      </c>
      <c r="G221" s="4">
        <v>6</v>
      </c>
      <c r="H221" s="10">
        <v>26.008333333333336</v>
      </c>
      <c r="I221" s="10">
        <v>31.47</v>
      </c>
      <c r="J221" s="10">
        <f>AVERAGE(Table441015[[#This Row],[Average Our Cost]:[Max Our Cost]])</f>
        <v>28.739166666666669</v>
      </c>
      <c r="K221" s="10">
        <f>ROUNDUP(Table441015[[#This Row],[Heavy Weighted Factor]]*2.5,0)</f>
        <v>72</v>
      </c>
      <c r="L221" s="10">
        <f>ROUNDDOWN(Table441015[[#This Row],[Heavy Weighted Factor]]*3,0)</f>
        <v>86</v>
      </c>
      <c r="M221" s="4" t="e" vm="460">
        <v>#VALUE!</v>
      </c>
      <c r="N221" s="4" t="e" cm="1" vm="458">
        <f t="array" ref="N221">_FV(Table441015[[#This Row],[City]],"Admin Division 1 (State/province/other)",TRUE)</f>
        <v>#VALUE!</v>
      </c>
      <c r="AB221" s="196" t="s">
        <v>4731</v>
      </c>
      <c r="AC221" s="1">
        <v>99.24</v>
      </c>
    </row>
    <row r="222" spans="1:29" x14ac:dyDescent="0.25">
      <c r="A222" s="9" t="s">
        <v>2552</v>
      </c>
      <c r="B222" s="4">
        <v>16.293333333333333</v>
      </c>
      <c r="C222" s="4">
        <v>20.92</v>
      </c>
      <c r="D222" s="4">
        <v>6</v>
      </c>
      <c r="F222" s="4" t="e" vm="461">
        <v>#VALUE!</v>
      </c>
      <c r="G222" s="4">
        <v>6</v>
      </c>
      <c r="H222" s="10">
        <v>24.310000000000002</v>
      </c>
      <c r="I222" s="10">
        <v>25.02</v>
      </c>
      <c r="J222" s="10">
        <f>AVERAGE(Table441015[[#This Row],[Average Our Cost]:[Max Our Cost]])</f>
        <v>24.664999999999999</v>
      </c>
      <c r="K222" s="10">
        <f>ROUNDUP(Table441015[[#This Row],[Heavy Weighted Factor]]*2.5,0)</f>
        <v>62</v>
      </c>
      <c r="L222" s="10">
        <f>ROUNDDOWN(Table441015[[#This Row],[Heavy Weighted Factor]]*3,0)</f>
        <v>73</v>
      </c>
      <c r="M222" s="4" t="e" vm="462">
        <v>#VALUE!</v>
      </c>
      <c r="N222" s="4" t="e" cm="1" vm="458">
        <f t="array" ref="N222">_FV(Table441015[[#This Row],[City]],"Admin Division 1 (State/province/other)",TRUE)</f>
        <v>#VALUE!</v>
      </c>
      <c r="AB222" s="196" t="s">
        <v>2242</v>
      </c>
      <c r="AC222" s="1">
        <v>60.24</v>
      </c>
    </row>
    <row r="223" spans="1:29" x14ac:dyDescent="0.25">
      <c r="A223" s="9" t="s">
        <v>1860</v>
      </c>
      <c r="B223" s="4">
        <v>24.406666666666666</v>
      </c>
      <c r="C223" s="4">
        <v>26.91</v>
      </c>
      <c r="D223" s="4">
        <v>3</v>
      </c>
      <c r="F223" s="4" t="e" vm="463">
        <v>#VALUE!</v>
      </c>
      <c r="G223" s="4">
        <v>5</v>
      </c>
      <c r="H223" s="10">
        <v>23.692</v>
      </c>
      <c r="I223" s="10">
        <v>26.99</v>
      </c>
      <c r="J223" s="10">
        <f>AVERAGE(Table441015[[#This Row],[Average Our Cost]:[Max Our Cost]])</f>
        <v>25.341000000000001</v>
      </c>
      <c r="K223" s="10">
        <f>ROUNDUP(Table441015[[#This Row],[Heavy Weighted Factor]]*2.5,0)</f>
        <v>64</v>
      </c>
      <c r="L223" s="10">
        <f>ROUNDDOWN(Table441015[[#This Row],[Heavy Weighted Factor]]*3,0)</f>
        <v>76</v>
      </c>
      <c r="M223" s="4" t="e" vm="464">
        <v>#VALUE!</v>
      </c>
      <c r="N223" s="4" t="e" cm="1" vm="458">
        <f t="array" ref="N223">_FV(Table441015[[#This Row],[City]],"Admin Division 1 (State/province/other)",TRUE)</f>
        <v>#VALUE!</v>
      </c>
      <c r="AB223" s="196" t="s">
        <v>2215</v>
      </c>
      <c r="AC223" s="1">
        <v>51.24</v>
      </c>
    </row>
    <row r="224" spans="1:29" x14ac:dyDescent="0.25">
      <c r="A224" s="9" t="s">
        <v>357</v>
      </c>
      <c r="B224" s="4">
        <v>20.637999999999998</v>
      </c>
      <c r="C224" s="4">
        <v>25.77</v>
      </c>
      <c r="D224" s="4">
        <v>5</v>
      </c>
      <c r="F224" s="4" t="e" vm="465">
        <v>#VALUE!</v>
      </c>
      <c r="G224" s="4">
        <v>1</v>
      </c>
      <c r="H224" s="10">
        <v>25.87</v>
      </c>
      <c r="I224" s="10">
        <v>25.87</v>
      </c>
      <c r="J224" s="10">
        <f>AVERAGE(Table441015[[#This Row],[Average Our Cost]:[Max Our Cost]])</f>
        <v>25.87</v>
      </c>
      <c r="K224" s="10">
        <f>ROUNDUP(Table441015[[#This Row],[Heavy Weighted Factor]]*2.5,0)</f>
        <v>65</v>
      </c>
      <c r="L224" s="10">
        <f>ROUNDDOWN(Table441015[[#This Row],[Heavy Weighted Factor]]*3,0)</f>
        <v>77</v>
      </c>
      <c r="M224" s="4" t="e" vm="466">
        <v>#VALUE!</v>
      </c>
      <c r="N224" s="4" t="e" cm="1" vm="458">
        <f t="array" ref="N224">_FV(Table441015[[#This Row],[City]],"Admin Division 1 (State/province/other)",TRUE)</f>
        <v>#VALUE!</v>
      </c>
      <c r="AB224" s="196" t="s">
        <v>4732</v>
      </c>
      <c r="AC224" s="1">
        <v>89.24</v>
      </c>
    </row>
    <row r="225" spans="1:29" x14ac:dyDescent="0.25">
      <c r="A225" s="9" t="s">
        <v>1606</v>
      </c>
      <c r="B225" s="4">
        <v>17.98</v>
      </c>
      <c r="C225" s="4">
        <v>20.52</v>
      </c>
      <c r="D225" s="4">
        <v>2</v>
      </c>
      <c r="F225" s="4" t="e" vm="467">
        <v>#VALUE!</v>
      </c>
      <c r="G225" s="4">
        <v>10</v>
      </c>
      <c r="H225" s="10">
        <v>28.834000000000003</v>
      </c>
      <c r="I225" s="10">
        <v>56.24</v>
      </c>
      <c r="J225" s="10">
        <f>AVERAGE(Table441015[[#This Row],[Average Our Cost]:[Max Our Cost]])</f>
        <v>42.537000000000006</v>
      </c>
      <c r="K225" s="10">
        <f>ROUNDUP(Table441015[[#This Row],[Heavy Weighted Factor]]*2.5,0)</f>
        <v>107</v>
      </c>
      <c r="L225" s="10">
        <f>ROUNDDOWN(Table441015[[#This Row],[Heavy Weighted Factor]]*3,0)</f>
        <v>127</v>
      </c>
      <c r="M225" s="4" t="e" vm="468">
        <v>#VALUE!</v>
      </c>
      <c r="N225" s="4" t="e" cm="1" vm="469">
        <f t="array" ref="N225">_FV(Table441015[[#This Row],[City]],"Admin Division 1 (State/province/other)",TRUE)</f>
        <v>#VALUE!</v>
      </c>
      <c r="AB225" s="196" t="s">
        <v>2248</v>
      </c>
      <c r="AC225" s="1">
        <v>89.24</v>
      </c>
    </row>
    <row r="226" spans="1:29" x14ac:dyDescent="0.25">
      <c r="A226" s="9" t="s">
        <v>2148</v>
      </c>
      <c r="B226" s="4">
        <v>23.61333333333333</v>
      </c>
      <c r="C226" s="4">
        <v>31.47</v>
      </c>
      <c r="D226" s="4">
        <v>6</v>
      </c>
      <c r="F226" s="4" t="e" vm="470">
        <v>#VALUE!</v>
      </c>
      <c r="G226" s="4">
        <v>1</v>
      </c>
      <c r="H226" s="10">
        <v>21.03</v>
      </c>
      <c r="I226" s="10">
        <v>21.03</v>
      </c>
      <c r="J226" s="10">
        <f>AVERAGE(Table441015[[#This Row],[Average Our Cost]:[Max Our Cost]])</f>
        <v>21.03</v>
      </c>
      <c r="K226" s="10">
        <f>ROUNDUP(Table441015[[#This Row],[Heavy Weighted Factor]]*2.5,0)</f>
        <v>53</v>
      </c>
      <c r="L226" s="10">
        <f>ROUNDDOWN(Table441015[[#This Row],[Heavy Weighted Factor]]*3,0)</f>
        <v>63</v>
      </c>
      <c r="M226" s="4" t="e" vm="471">
        <v>#VALUE!</v>
      </c>
      <c r="N226" s="4" t="e" cm="1" vm="469">
        <f t="array" ref="N226">_FV(Table441015[[#This Row],[City]],"Admin Division 1 (State/province/other)",TRUE)</f>
        <v>#VALUE!</v>
      </c>
      <c r="AB226" s="196" t="s">
        <v>2221</v>
      </c>
      <c r="AC226" s="1">
        <v>167.24</v>
      </c>
    </row>
    <row r="227" spans="1:29" x14ac:dyDescent="0.25">
      <c r="A227" s="9" t="s">
        <v>1853</v>
      </c>
      <c r="B227" s="4">
        <v>13.995000000000001</v>
      </c>
      <c r="C227" s="4">
        <v>14.05</v>
      </c>
      <c r="D227" s="4">
        <v>2</v>
      </c>
      <c r="F227" s="4" t="e" vm="472">
        <v>#VALUE!</v>
      </c>
      <c r="G227" s="4">
        <v>8</v>
      </c>
      <c r="H227" s="10">
        <v>22.616250000000001</v>
      </c>
      <c r="I227" s="10">
        <v>25.62</v>
      </c>
      <c r="J227" s="10">
        <f>AVERAGE(Table441015[[#This Row],[Average Our Cost]:[Max Our Cost]])</f>
        <v>24.118124999999999</v>
      </c>
      <c r="K227" s="10">
        <f>ROUNDUP(Table441015[[#This Row],[Heavy Weighted Factor]]*2.5,0)</f>
        <v>61</v>
      </c>
      <c r="L227" s="10">
        <f>ROUNDDOWN(Table441015[[#This Row],[Heavy Weighted Factor]]*3,0)</f>
        <v>72</v>
      </c>
      <c r="M227" s="4" t="e" vm="473">
        <v>#VALUE!</v>
      </c>
      <c r="N227" s="4" t="e" cm="1" vm="469">
        <f t="array" ref="N227">_FV(Table441015[[#This Row],[City]],"Admin Division 1 (State/province/other)",TRUE)</f>
        <v>#VALUE!</v>
      </c>
      <c r="AB227" s="196" t="s">
        <v>4733</v>
      </c>
      <c r="AC227" s="1">
        <v>152.24</v>
      </c>
    </row>
    <row r="228" spans="1:29" x14ac:dyDescent="0.25">
      <c r="A228" s="9" t="s">
        <v>223</v>
      </c>
      <c r="B228" s="4">
        <v>18.597857142857141</v>
      </c>
      <c r="C228" s="4">
        <v>24.27</v>
      </c>
      <c r="D228" s="4">
        <v>14</v>
      </c>
      <c r="F228" s="4" t="e" vm="474">
        <v>#VALUE!</v>
      </c>
      <c r="G228" s="4">
        <v>5</v>
      </c>
      <c r="H228" s="10">
        <v>29.466000000000001</v>
      </c>
      <c r="I228" s="10">
        <v>33.85</v>
      </c>
      <c r="J228" s="10">
        <f>AVERAGE(Table441015[[#This Row],[Average Our Cost]:[Max Our Cost]])</f>
        <v>31.658000000000001</v>
      </c>
      <c r="K228" s="10">
        <f>ROUNDUP(Table441015[[#This Row],[Heavy Weighted Factor]]*2.5,0)</f>
        <v>80</v>
      </c>
      <c r="L228" s="10">
        <f>ROUNDDOWN(Table441015[[#This Row],[Heavy Weighted Factor]]*3,0)</f>
        <v>94</v>
      </c>
      <c r="M228" s="4" t="e" vm="475">
        <v>#VALUE!</v>
      </c>
      <c r="N228" s="4" t="e" cm="1" vm="476">
        <f t="array" ref="N228">_FV(Table441015[[#This Row],[City]],"Admin Division 1 (State/province/other)",TRUE)</f>
        <v>#VALUE!</v>
      </c>
      <c r="AB228" s="196" t="s">
        <v>4734</v>
      </c>
      <c r="AC228" s="1">
        <v>119.24</v>
      </c>
    </row>
    <row r="229" spans="1:29" x14ac:dyDescent="0.25">
      <c r="A229" s="9" t="s">
        <v>1151</v>
      </c>
      <c r="B229" s="4">
        <v>26.867777777777775</v>
      </c>
      <c r="C229" s="4">
        <v>27.04</v>
      </c>
      <c r="D229" s="4">
        <v>9</v>
      </c>
      <c r="F229" s="4" t="e" vm="477">
        <v>#VALUE!</v>
      </c>
      <c r="G229" s="4">
        <v>1</v>
      </c>
      <c r="H229" s="10">
        <v>27.13</v>
      </c>
      <c r="I229" s="10">
        <v>27.13</v>
      </c>
      <c r="J229" s="10">
        <f>AVERAGE(Table441015[[#This Row],[Average Our Cost]:[Max Our Cost]])</f>
        <v>27.13</v>
      </c>
      <c r="K229" s="10">
        <f>ROUNDUP(Table441015[[#This Row],[Heavy Weighted Factor]]*2.5,0)</f>
        <v>68</v>
      </c>
      <c r="L229" s="10">
        <f>ROUNDDOWN(Table441015[[#This Row],[Heavy Weighted Factor]]*3,0)</f>
        <v>81</v>
      </c>
      <c r="M229" s="4" t="e" vm="478">
        <v>#VALUE!</v>
      </c>
      <c r="N229" s="4" t="e" cm="1" vm="476">
        <f t="array" ref="N229">_FV(Table441015[[#This Row],[City]],"Admin Division 1 (State/province/other)",TRUE)</f>
        <v>#VALUE!</v>
      </c>
      <c r="AB229" s="196" t="s">
        <v>2228</v>
      </c>
      <c r="AC229" s="1">
        <v>55.24</v>
      </c>
    </row>
    <row r="230" spans="1:29" x14ac:dyDescent="0.25">
      <c r="A230" s="9" t="s">
        <v>2573</v>
      </c>
      <c r="B230" s="4">
        <v>21.47</v>
      </c>
      <c r="C230" s="4">
        <v>21.47</v>
      </c>
      <c r="D230" s="4">
        <v>1</v>
      </c>
      <c r="F230" s="4" t="e" vm="479">
        <v>#VALUE!</v>
      </c>
      <c r="G230" s="4">
        <v>1</v>
      </c>
      <c r="H230" s="10">
        <v>27.17</v>
      </c>
      <c r="I230" s="10">
        <v>27.17</v>
      </c>
      <c r="J230" s="10">
        <f>AVERAGE(Table441015[[#This Row],[Average Our Cost]:[Max Our Cost]])</f>
        <v>27.17</v>
      </c>
      <c r="K230" s="10">
        <f>ROUNDUP(Table441015[[#This Row],[Heavy Weighted Factor]]*2.5,0)</f>
        <v>68</v>
      </c>
      <c r="L230" s="10">
        <f>ROUNDDOWN(Table441015[[#This Row],[Heavy Weighted Factor]]*3,0)</f>
        <v>81</v>
      </c>
      <c r="M230" s="4" t="e" vm="480">
        <v>#VALUE!</v>
      </c>
      <c r="N230" s="4" t="e" cm="1" vm="476">
        <f t="array" ref="N230">_FV(Table441015[[#This Row],[City]],"Admin Division 1 (State/province/other)",TRUE)</f>
        <v>#VALUE!</v>
      </c>
      <c r="AB230" s="196" t="s">
        <v>2235</v>
      </c>
      <c r="AC230" s="1">
        <v>107.24</v>
      </c>
    </row>
    <row r="231" spans="1:29" x14ac:dyDescent="0.25">
      <c r="A231" s="9" t="s">
        <v>743</v>
      </c>
      <c r="B231" s="4">
        <v>30.338086419753086</v>
      </c>
      <c r="C231" s="4">
        <v>56.24</v>
      </c>
      <c r="D231" s="4">
        <v>27</v>
      </c>
      <c r="F231" s="4" t="e" vm="481">
        <v>#VALUE!</v>
      </c>
      <c r="G231" s="4">
        <v>4</v>
      </c>
      <c r="H231" s="10">
        <v>20.079999999999998</v>
      </c>
      <c r="I231" s="10">
        <v>21.48</v>
      </c>
      <c r="J231" s="10">
        <f>AVERAGE(Table441015[[#This Row],[Average Our Cost]:[Max Our Cost]])</f>
        <v>20.78</v>
      </c>
      <c r="K231" s="10">
        <f>ROUNDUP(Table441015[[#This Row],[Heavy Weighted Factor]]*2.5,0)</f>
        <v>52</v>
      </c>
      <c r="L231" s="10">
        <f>ROUNDDOWN(Table441015[[#This Row],[Heavy Weighted Factor]]*3,0)</f>
        <v>62</v>
      </c>
      <c r="M231" s="4" t="e" vm="482">
        <v>#VALUE!</v>
      </c>
      <c r="N231" s="4" t="e" cm="1" vm="483">
        <f t="array" ref="N231">_FV(Table441015[[#This Row],[City]],"Admin Division 1 (State/province/other)",TRUE)</f>
        <v>#VALUE!</v>
      </c>
      <c r="AB231" s="196" t="s">
        <v>1345</v>
      </c>
      <c r="AC231" s="1">
        <v>68.239999999999995</v>
      </c>
    </row>
    <row r="232" spans="1:29" x14ac:dyDescent="0.25">
      <c r="A232" s="9" t="s">
        <v>216</v>
      </c>
      <c r="B232" s="4">
        <v>36.015000000000001</v>
      </c>
      <c r="C232" s="4">
        <v>48.72</v>
      </c>
      <c r="D232" s="4">
        <v>4</v>
      </c>
      <c r="F232" s="4" t="e" vm="484">
        <v>#VALUE!</v>
      </c>
      <c r="G232" s="4">
        <v>11</v>
      </c>
      <c r="H232" s="10">
        <v>28.859090909090909</v>
      </c>
      <c r="I232" s="10">
        <v>53.94</v>
      </c>
      <c r="J232" s="10">
        <f>AVERAGE(Table441015[[#This Row],[Average Our Cost]:[Max Our Cost]])</f>
        <v>41.399545454545454</v>
      </c>
      <c r="K232" s="10">
        <f>ROUNDUP(Table441015[[#This Row],[Heavy Weighted Factor]]*2.5,0)</f>
        <v>104</v>
      </c>
      <c r="L232" s="10">
        <f>ROUNDDOWN(Table441015[[#This Row],[Heavy Weighted Factor]]*3,0)</f>
        <v>124</v>
      </c>
      <c r="M232" s="4" t="e" vm="485">
        <v>#VALUE!</v>
      </c>
      <c r="N232" s="4" t="e" cm="1" vm="483">
        <f t="array" ref="N232">_FV(Table441015[[#This Row],[City]],"Admin Division 1 (State/province/other)",TRUE)</f>
        <v>#VALUE!</v>
      </c>
      <c r="AB232" s="196" t="s">
        <v>3556</v>
      </c>
      <c r="AC232" s="1">
        <v>595.24</v>
      </c>
    </row>
    <row r="233" spans="1:29" x14ac:dyDescent="0.25">
      <c r="A233" s="9" t="s">
        <v>1226</v>
      </c>
      <c r="B233" s="4">
        <v>21.47</v>
      </c>
      <c r="C233" s="4">
        <v>21.57</v>
      </c>
      <c r="D233" s="4">
        <v>8</v>
      </c>
      <c r="F233" s="4" t="e" vm="486">
        <v>#VALUE!</v>
      </c>
      <c r="G233" s="4">
        <v>3</v>
      </c>
      <c r="H233" s="10">
        <v>22.283333333333335</v>
      </c>
      <c r="I233" s="10">
        <v>25.87</v>
      </c>
      <c r="J233" s="10">
        <f>AVERAGE(Table441015[[#This Row],[Average Our Cost]:[Max Our Cost]])</f>
        <v>24.076666666666668</v>
      </c>
      <c r="K233" s="10">
        <f>ROUNDUP(Table441015[[#This Row],[Heavy Weighted Factor]]*2.5,0)</f>
        <v>61</v>
      </c>
      <c r="L233" s="10">
        <f>ROUNDDOWN(Table441015[[#This Row],[Heavy Weighted Factor]]*3,0)</f>
        <v>72</v>
      </c>
      <c r="M233" s="4" t="e" vm="487">
        <v>#VALUE!</v>
      </c>
      <c r="N233" s="4" t="e" cm="1" vm="483">
        <f t="array" ref="N233">_FV(Table441015[[#This Row],[City]],"Admin Division 1 (State/province/other)",TRUE)</f>
        <v>#VALUE!</v>
      </c>
      <c r="AB233" s="196" t="s">
        <v>2513</v>
      </c>
      <c r="AC233" s="1">
        <v>120.24</v>
      </c>
    </row>
    <row r="234" spans="1:29" x14ac:dyDescent="0.25">
      <c r="A234" s="9" t="s">
        <v>822</v>
      </c>
      <c r="B234" s="4">
        <v>31.871000000000002</v>
      </c>
      <c r="C234" s="4">
        <v>32.869999999999997</v>
      </c>
      <c r="D234" s="4">
        <v>10</v>
      </c>
      <c r="F234" s="4" t="e" vm="488">
        <v>#VALUE!</v>
      </c>
      <c r="G234" s="4">
        <v>7</v>
      </c>
      <c r="H234" s="10">
        <v>24.877142857142861</v>
      </c>
      <c r="I234" s="10">
        <v>28.27</v>
      </c>
      <c r="J234" s="10">
        <f>AVERAGE(Table441015[[#This Row],[Average Our Cost]:[Max Our Cost]])</f>
        <v>26.57357142857143</v>
      </c>
      <c r="K234" s="10">
        <f>ROUNDUP(Table441015[[#This Row],[Heavy Weighted Factor]]*2.5,0)</f>
        <v>67</v>
      </c>
      <c r="L234" s="10">
        <f>ROUNDDOWN(Table441015[[#This Row],[Heavy Weighted Factor]]*3,0)</f>
        <v>79</v>
      </c>
      <c r="M234" s="4" t="e" vm="489">
        <v>#VALUE!</v>
      </c>
      <c r="N234" s="4" t="e" cm="1" vm="483">
        <f t="array" ref="N234">_FV(Table441015[[#This Row],[City]],"Admin Division 1 (State/province/other)",TRUE)</f>
        <v>#VALUE!</v>
      </c>
      <c r="AB234" s="196" t="s">
        <v>4735</v>
      </c>
      <c r="AC234" s="1">
        <v>109.24</v>
      </c>
    </row>
    <row r="235" spans="1:29" x14ac:dyDescent="0.25">
      <c r="A235" s="9" t="s">
        <v>1212</v>
      </c>
      <c r="B235" s="4">
        <v>30.17466666666666</v>
      </c>
      <c r="C235" s="4">
        <v>50.18</v>
      </c>
      <c r="D235" s="4">
        <v>10</v>
      </c>
      <c r="F235" s="4" t="e" vm="490">
        <v>#VALUE!</v>
      </c>
      <c r="G235" s="4">
        <v>3</v>
      </c>
      <c r="H235" s="10">
        <v>26.283333333333331</v>
      </c>
      <c r="I235" s="10">
        <v>26.38</v>
      </c>
      <c r="J235" s="10">
        <f>AVERAGE(Table441015[[#This Row],[Average Our Cost]:[Max Our Cost]])</f>
        <v>26.331666666666663</v>
      </c>
      <c r="K235" s="10">
        <f>ROUNDUP(Table441015[[#This Row],[Heavy Weighted Factor]]*2.5,0)</f>
        <v>66</v>
      </c>
      <c r="L235" s="10">
        <f>ROUNDDOWN(Table441015[[#This Row],[Heavy Weighted Factor]]*3,0)</f>
        <v>78</v>
      </c>
      <c r="M235" s="4" t="e" vm="491">
        <v>#VALUE!</v>
      </c>
      <c r="N235" s="4" t="e" cm="1" vm="483">
        <f t="array" ref="N235">_FV(Table441015[[#This Row],[City]],"Admin Division 1 (State/province/other)",TRUE)</f>
        <v>#VALUE!</v>
      </c>
      <c r="AB235" s="196" t="s">
        <v>1247</v>
      </c>
      <c r="AC235" s="1">
        <v>165.24</v>
      </c>
    </row>
    <row r="236" spans="1:29" x14ac:dyDescent="0.25">
      <c r="A236" s="9" t="s">
        <v>341</v>
      </c>
      <c r="B236" s="4">
        <v>20.175384615384612</v>
      </c>
      <c r="C236" s="4">
        <v>23.9</v>
      </c>
      <c r="D236" s="4">
        <v>13</v>
      </c>
      <c r="F236" s="4" t="e" vm="492">
        <v>#VALUE!</v>
      </c>
      <c r="G236" s="4">
        <v>2</v>
      </c>
      <c r="H236" s="10">
        <v>24.344999999999999</v>
      </c>
      <c r="I236" s="10">
        <v>27.01</v>
      </c>
      <c r="J236" s="10">
        <f>AVERAGE(Table441015[[#This Row],[Average Our Cost]:[Max Our Cost]])</f>
        <v>25.677500000000002</v>
      </c>
      <c r="K236" s="10">
        <f>ROUNDUP(Table441015[[#This Row],[Heavy Weighted Factor]]*2.5,0)</f>
        <v>65</v>
      </c>
      <c r="L236" s="10">
        <f>ROUNDDOWN(Table441015[[#This Row],[Heavy Weighted Factor]]*3,0)</f>
        <v>77</v>
      </c>
      <c r="M236" s="4" t="e" vm="493">
        <v>#VALUE!</v>
      </c>
      <c r="N236" s="4" t="e" cm="1" vm="483">
        <f t="array" ref="N236">_FV(Table441015[[#This Row],[City]],"Admin Division 1 (State/province/other)",TRUE)</f>
        <v>#VALUE!</v>
      </c>
      <c r="AB236" s="196" t="s">
        <v>4736</v>
      </c>
      <c r="AC236" s="1">
        <v>77.239999999999995</v>
      </c>
    </row>
    <row r="237" spans="1:29" x14ac:dyDescent="0.25">
      <c r="A237" s="9" t="s">
        <v>408</v>
      </c>
      <c r="B237" s="4">
        <v>21.224285714285713</v>
      </c>
      <c r="C237" s="4">
        <v>30.33</v>
      </c>
      <c r="D237" s="4">
        <v>7</v>
      </c>
      <c r="F237" s="4" t="e" vm="494">
        <v>#VALUE!</v>
      </c>
      <c r="G237" s="4">
        <v>11</v>
      </c>
      <c r="H237" s="10">
        <v>38.286818181818184</v>
      </c>
      <c r="I237" s="10">
        <v>54.28</v>
      </c>
      <c r="J237" s="10">
        <f>AVERAGE(Table441015[[#This Row],[Average Our Cost]:[Max Our Cost]])</f>
        <v>46.283409090909089</v>
      </c>
      <c r="K237" s="10">
        <f>ROUNDUP(Table441015[[#This Row],[Heavy Weighted Factor]]*2.5,0)</f>
        <v>116</v>
      </c>
      <c r="L237" s="10">
        <f>ROUNDDOWN(Table441015[[#This Row],[Heavy Weighted Factor]]*3,0)</f>
        <v>138</v>
      </c>
      <c r="M237" s="4" t="e" vm="495">
        <v>#VALUE!</v>
      </c>
      <c r="N237" s="4" t="e" cm="1" vm="483">
        <f t="array" ref="N237">_FV(Table441015[[#This Row],[City]],"Admin Division 1 (State/province/other)",TRUE)</f>
        <v>#VALUE!</v>
      </c>
      <c r="AB237" s="196" t="s">
        <v>4399</v>
      </c>
      <c r="AC237" s="1">
        <v>123.24</v>
      </c>
    </row>
    <row r="238" spans="1:29" x14ac:dyDescent="0.25">
      <c r="A238" s="9" t="s">
        <v>757</v>
      </c>
      <c r="B238" s="4">
        <v>26.008333333333336</v>
      </c>
      <c r="C238" s="4">
        <v>31.47</v>
      </c>
      <c r="D238" s="4">
        <v>6</v>
      </c>
      <c r="F238" s="4" t="e" vm="496">
        <v>#VALUE!</v>
      </c>
      <c r="G238" s="4">
        <v>5</v>
      </c>
      <c r="H238" s="10">
        <v>48.968000000000004</v>
      </c>
      <c r="I238" s="10">
        <v>52.21</v>
      </c>
      <c r="J238" s="10">
        <f>AVERAGE(Table441015[[#This Row],[Average Our Cost]:[Max Our Cost]])</f>
        <v>50.588999999999999</v>
      </c>
      <c r="K238" s="10">
        <f>ROUNDUP(Table441015[[#This Row],[Heavy Weighted Factor]]*2.5,0)</f>
        <v>127</v>
      </c>
      <c r="L238" s="10">
        <f>ROUNDDOWN(Table441015[[#This Row],[Heavy Weighted Factor]]*3,0)</f>
        <v>151</v>
      </c>
      <c r="M238" s="4" t="e" vm="497">
        <v>#VALUE!</v>
      </c>
      <c r="N238" s="4" t="e" cm="1" vm="483">
        <f t="array" ref="N238">_FV(Table441015[[#This Row],[City]],"Admin Division 1 (State/province/other)",TRUE)</f>
        <v>#VALUE!</v>
      </c>
      <c r="AB238" s="196" t="s">
        <v>2915</v>
      </c>
      <c r="AC238" s="1">
        <v>652.24</v>
      </c>
    </row>
    <row r="239" spans="1:29" x14ac:dyDescent="0.25">
      <c r="A239" s="9" t="s">
        <v>590</v>
      </c>
      <c r="B239" s="4">
        <v>24.310000000000002</v>
      </c>
      <c r="C239" s="4">
        <v>25.02</v>
      </c>
      <c r="D239" s="4">
        <v>6</v>
      </c>
      <c r="F239" s="4" t="e" vm="498">
        <v>#VALUE!</v>
      </c>
      <c r="G239" s="4">
        <v>2</v>
      </c>
      <c r="H239" s="10">
        <v>24.86</v>
      </c>
      <c r="I239" s="10">
        <v>24.9</v>
      </c>
      <c r="J239" s="10">
        <f>AVERAGE(Table441015[[#This Row],[Average Our Cost]:[Max Our Cost]])</f>
        <v>24.88</v>
      </c>
      <c r="K239" s="10">
        <f>ROUNDUP(Table441015[[#This Row],[Heavy Weighted Factor]]*2.5,0)</f>
        <v>63</v>
      </c>
      <c r="L239" s="10">
        <f>ROUNDDOWN(Table441015[[#This Row],[Heavy Weighted Factor]]*3,0)</f>
        <v>74</v>
      </c>
      <c r="M239" s="4" t="e" vm="499">
        <v>#VALUE!</v>
      </c>
      <c r="N239" s="4" t="e" cm="1" vm="500">
        <f t="array" ref="N239">_FV(Table441015[[#This Row],[City]],"Admin Division 1 (State/province/other)",TRUE)</f>
        <v>#VALUE!</v>
      </c>
      <c r="AB239" s="196" t="s">
        <v>2615</v>
      </c>
      <c r="AC239" s="1">
        <v>575.24</v>
      </c>
    </row>
    <row r="240" spans="1:29" x14ac:dyDescent="0.25">
      <c r="A240" s="9" t="s">
        <v>1414</v>
      </c>
      <c r="B240" s="4">
        <v>23.692</v>
      </c>
      <c r="C240" s="4">
        <v>26.99</v>
      </c>
      <c r="D240" s="4">
        <v>5</v>
      </c>
      <c r="F240" s="4" t="e" vm="501">
        <v>#VALUE!</v>
      </c>
      <c r="G240" s="4">
        <v>3</v>
      </c>
      <c r="H240" s="10">
        <v>20.68</v>
      </c>
      <c r="I240" s="10">
        <v>21.03</v>
      </c>
      <c r="J240" s="10">
        <f>AVERAGE(Table441015[[#This Row],[Average Our Cost]:[Max Our Cost]])</f>
        <v>20.855</v>
      </c>
      <c r="K240" s="10">
        <f>ROUNDUP(Table441015[[#This Row],[Heavy Weighted Factor]]*2.5,0)</f>
        <v>53</v>
      </c>
      <c r="L240" s="10">
        <f>ROUNDDOWN(Table441015[[#This Row],[Heavy Weighted Factor]]*3,0)</f>
        <v>62</v>
      </c>
      <c r="M240" s="4" t="e" vm="502">
        <v>#VALUE!</v>
      </c>
      <c r="N240" s="4" t="e" cm="1" vm="476">
        <f t="array" ref="N240">_FV(Table441015[[#This Row],[City]],"Admin Division 1 (State/province/other)",TRUE)</f>
        <v>#VALUE!</v>
      </c>
      <c r="AB240" s="196" t="s">
        <v>319</v>
      </c>
      <c r="AC240" s="1">
        <v>123.24</v>
      </c>
    </row>
    <row r="241" spans="1:29" x14ac:dyDescent="0.25">
      <c r="A241" s="9" t="s">
        <v>2104</v>
      </c>
      <c r="B241" s="4">
        <v>25.87</v>
      </c>
      <c r="C241" s="4">
        <v>25.87</v>
      </c>
      <c r="D241" s="4">
        <v>1</v>
      </c>
      <c r="F241" s="4" t="e" vm="503">
        <v>#VALUE!</v>
      </c>
      <c r="G241" s="4">
        <v>1</v>
      </c>
      <c r="H241" s="10">
        <v>15.72</v>
      </c>
      <c r="I241" s="10">
        <v>15.72</v>
      </c>
      <c r="J241" s="10">
        <f>AVERAGE(Table441015[[#This Row],[Average Our Cost]:[Max Our Cost]])</f>
        <v>15.72</v>
      </c>
      <c r="K241" s="10">
        <f>ROUNDUP(Table441015[[#This Row],[Heavy Weighted Factor]]*2.5,0)</f>
        <v>40</v>
      </c>
      <c r="L241" s="10">
        <f>ROUNDDOWN(Table441015[[#This Row],[Heavy Weighted Factor]]*3,0)</f>
        <v>47</v>
      </c>
      <c r="M241" s="4" t="e" vm="504">
        <v>#VALUE!</v>
      </c>
      <c r="N241" s="4" t="e" cm="1" vm="505">
        <f t="array" ref="N241">_FV(Table441015[[#This Row],[City]],"Admin Division 1 (State/province/other)",TRUE)</f>
        <v>#VALUE!</v>
      </c>
      <c r="AB241" s="196" t="s">
        <v>3445</v>
      </c>
      <c r="AC241" s="1">
        <v>614.24</v>
      </c>
    </row>
    <row r="242" spans="1:29" x14ac:dyDescent="0.25">
      <c r="A242" s="9" t="s">
        <v>2000</v>
      </c>
      <c r="B242" s="4">
        <v>25.114999999999998</v>
      </c>
      <c r="C242" s="4">
        <v>28.83</v>
      </c>
      <c r="D242" s="4">
        <v>2</v>
      </c>
      <c r="F242" s="4" t="e" vm="506">
        <v>#VALUE!</v>
      </c>
      <c r="G242" s="4">
        <v>5</v>
      </c>
      <c r="H242" s="10">
        <v>16.886000000000003</v>
      </c>
      <c r="I242" s="10">
        <v>37.369999999999997</v>
      </c>
      <c r="J242" s="10">
        <f>AVERAGE(Table441015[[#This Row],[Average Our Cost]:[Max Our Cost]])</f>
        <v>27.128</v>
      </c>
      <c r="K242" s="10">
        <f>ROUNDUP(Table441015[[#This Row],[Heavy Weighted Factor]]*2.5,0)</f>
        <v>68</v>
      </c>
      <c r="L242" s="10">
        <f>ROUNDDOWN(Table441015[[#This Row],[Heavy Weighted Factor]]*3,0)</f>
        <v>81</v>
      </c>
      <c r="M242" s="4" t="e" vm="507">
        <v>#VALUE!</v>
      </c>
      <c r="N242" s="4" t="e" cm="1" vm="505">
        <f t="array" ref="N242">_FV(Table441015[[#This Row],[City]],"Admin Division 1 (State/province/other)",TRUE)</f>
        <v>#VALUE!</v>
      </c>
      <c r="AB242" s="196" t="s">
        <v>4300</v>
      </c>
      <c r="AC242" s="1">
        <v>128.24</v>
      </c>
    </row>
    <row r="243" spans="1:29" x14ac:dyDescent="0.25">
      <c r="A243" s="9" t="s">
        <v>4648</v>
      </c>
      <c r="B243" s="4">
        <v>21.123333333333331</v>
      </c>
      <c r="C243" s="4">
        <v>21.43</v>
      </c>
      <c r="D243" s="4">
        <v>3</v>
      </c>
      <c r="F243" s="4" t="e" vm="508">
        <v>#VALUE!</v>
      </c>
      <c r="G243" s="4">
        <v>5</v>
      </c>
      <c r="H243" s="10">
        <v>15.778</v>
      </c>
      <c r="I243" s="10">
        <v>15.93</v>
      </c>
      <c r="J243" s="10">
        <f>AVERAGE(Table441015[[#This Row],[Average Our Cost]:[Max Our Cost]])</f>
        <v>15.853999999999999</v>
      </c>
      <c r="K243" s="10">
        <f>ROUNDUP(Table441015[[#This Row],[Heavy Weighted Factor]]*2.5,0)</f>
        <v>40</v>
      </c>
      <c r="L243" s="10">
        <f>ROUNDDOWN(Table441015[[#This Row],[Heavy Weighted Factor]]*3,0)</f>
        <v>47</v>
      </c>
      <c r="M243" s="4" t="e" vm="509">
        <v>#VALUE!</v>
      </c>
      <c r="N243" s="4" t="e" cm="1" vm="505">
        <f t="array" ref="N243">_FV(Table441015[[#This Row],[City]],"Admin Division 1 (State/province/other)",TRUE)</f>
        <v>#VALUE!</v>
      </c>
      <c r="AB243" s="196" t="s">
        <v>1888</v>
      </c>
      <c r="AC243" s="1">
        <v>156.24</v>
      </c>
    </row>
    <row r="244" spans="1:29" x14ac:dyDescent="0.25">
      <c r="A244" s="9" t="s">
        <v>1272</v>
      </c>
      <c r="B244" s="4">
        <v>16.059999999999999</v>
      </c>
      <c r="C244" s="4">
        <v>16.13</v>
      </c>
      <c r="D244" s="4">
        <v>4</v>
      </c>
      <c r="F244" s="4" t="e" vm="510">
        <v>#VALUE!</v>
      </c>
      <c r="G244" s="4">
        <v>5</v>
      </c>
      <c r="H244" s="10">
        <v>13.922000000000001</v>
      </c>
      <c r="I244" s="10">
        <v>13.98</v>
      </c>
      <c r="J244" s="10">
        <f>AVERAGE(Table441015[[#This Row],[Average Our Cost]:[Max Our Cost]])</f>
        <v>13.951000000000001</v>
      </c>
      <c r="K244" s="10">
        <f>ROUNDUP(Table441015[[#This Row],[Heavy Weighted Factor]]*2.5,0)</f>
        <v>35</v>
      </c>
      <c r="L244" s="10">
        <f>ROUNDDOWN(Table441015[[#This Row],[Heavy Weighted Factor]]*3,0)</f>
        <v>41</v>
      </c>
      <c r="M244" s="4" t="e" vm="511">
        <v>#VALUE!</v>
      </c>
      <c r="N244" s="4" t="e" cm="1" vm="505">
        <f t="array" ref="N244">_FV(Table441015[[#This Row],[City]],"Admin Division 1 (State/province/other)",TRUE)</f>
        <v>#VALUE!</v>
      </c>
      <c r="AB244" s="196" t="s">
        <v>1338</v>
      </c>
      <c r="AC244" s="1">
        <v>122.24</v>
      </c>
    </row>
    <row r="245" spans="1:29" x14ac:dyDescent="0.25">
      <c r="A245" s="9" t="s">
        <v>2525</v>
      </c>
      <c r="B245" s="4">
        <v>16.064999999999998</v>
      </c>
      <c r="C245" s="4">
        <v>16.13</v>
      </c>
      <c r="D245" s="4">
        <v>2</v>
      </c>
      <c r="F245" s="4" t="e" vm="512">
        <v>#VALUE!</v>
      </c>
      <c r="G245" s="4">
        <v>6</v>
      </c>
      <c r="H245" s="10">
        <v>14.801666666666668</v>
      </c>
      <c r="I245" s="10">
        <v>16.12</v>
      </c>
      <c r="J245" s="10">
        <f>AVERAGE(Table441015[[#This Row],[Average Our Cost]:[Max Our Cost]])</f>
        <v>15.460833333333333</v>
      </c>
      <c r="K245" s="10">
        <f>ROUNDUP(Table441015[[#This Row],[Heavy Weighted Factor]]*2.5,0)</f>
        <v>39</v>
      </c>
      <c r="L245" s="10">
        <f>ROUNDDOWN(Table441015[[#This Row],[Heavy Weighted Factor]]*3,0)</f>
        <v>46</v>
      </c>
      <c r="M245" s="4" t="e" vm="513">
        <v>#VALUE!</v>
      </c>
      <c r="N245" s="4" t="e" cm="1" vm="505">
        <f t="array" ref="N245">_FV(Table441015[[#This Row],[City]],"Admin Division 1 (State/province/other)",TRUE)</f>
        <v>#VALUE!</v>
      </c>
      <c r="AB245" s="196" t="s">
        <v>967</v>
      </c>
      <c r="AC245" s="1">
        <v>156.24</v>
      </c>
    </row>
    <row r="246" spans="1:29" x14ac:dyDescent="0.25">
      <c r="A246" s="9" t="s">
        <v>1172</v>
      </c>
      <c r="B246" s="4">
        <v>18.527777777777779</v>
      </c>
      <c r="C246" s="4">
        <v>21.68</v>
      </c>
      <c r="D246" s="4">
        <v>9</v>
      </c>
      <c r="F246" s="4" t="e" vm="514">
        <v>#VALUE!</v>
      </c>
      <c r="G246" s="4">
        <v>7</v>
      </c>
      <c r="H246" s="10">
        <v>14.992857142857144</v>
      </c>
      <c r="I246" s="10">
        <v>15.05</v>
      </c>
      <c r="J246" s="10">
        <f>AVERAGE(Table441015[[#This Row],[Average Our Cost]:[Max Our Cost]])</f>
        <v>15.021428571428572</v>
      </c>
      <c r="K246" s="10">
        <f>ROUNDUP(Table441015[[#This Row],[Heavy Weighted Factor]]*2.5,0)</f>
        <v>38</v>
      </c>
      <c r="L246" s="10">
        <f>ROUNDDOWN(Table441015[[#This Row],[Heavy Weighted Factor]]*3,0)</f>
        <v>45</v>
      </c>
      <c r="M246" s="4" t="e" vm="515">
        <v>#VALUE!</v>
      </c>
      <c r="N246" s="4" t="e" cm="1" vm="505">
        <f t="array" ref="N246">_FV(Table441015[[#This Row],[City]],"Admin Division 1 (State/province/other)",TRUE)</f>
        <v>#VALUE!</v>
      </c>
      <c r="AB246" s="196" t="s">
        <v>3720</v>
      </c>
      <c r="AC246" s="1">
        <v>25.24</v>
      </c>
    </row>
    <row r="247" spans="1:29" x14ac:dyDescent="0.25">
      <c r="A247" s="9" t="s">
        <v>293</v>
      </c>
      <c r="B247" s="4">
        <v>30.396666666666665</v>
      </c>
      <c r="C247" s="4">
        <v>37.68</v>
      </c>
      <c r="D247" s="4">
        <v>3</v>
      </c>
      <c r="F247" s="4" t="e" vm="516">
        <v>#VALUE!</v>
      </c>
      <c r="G247" s="4">
        <v>3</v>
      </c>
      <c r="H247" s="10">
        <v>10.24</v>
      </c>
      <c r="I247" s="10">
        <v>10.28</v>
      </c>
      <c r="J247" s="10">
        <f>AVERAGE(Table441015[[#This Row],[Average Our Cost]:[Max Our Cost]])</f>
        <v>10.26</v>
      </c>
      <c r="K247" s="10">
        <f>ROUNDUP(Table441015[[#This Row],[Heavy Weighted Factor]]*2.5,0)</f>
        <v>26</v>
      </c>
      <c r="L247" s="10">
        <f>ROUNDDOWN(Table441015[[#This Row],[Heavy Weighted Factor]]*3,0)</f>
        <v>30</v>
      </c>
      <c r="M247" s="4" t="e" vm="517">
        <v>#VALUE!</v>
      </c>
      <c r="N247" s="4" t="e" cm="1" vm="505">
        <f t="array" ref="N247">_FV(Table441015[[#This Row],[City]],"Admin Division 1 (State/province/other)",TRUE)</f>
        <v>#VALUE!</v>
      </c>
      <c r="AB247" s="196" t="s">
        <v>1881</v>
      </c>
      <c r="AC247" s="1">
        <v>112.24</v>
      </c>
    </row>
    <row r="248" spans="1:29" x14ac:dyDescent="0.25">
      <c r="A248" s="9" t="s">
        <v>2421</v>
      </c>
      <c r="B248" s="4">
        <v>17.855555555555558</v>
      </c>
      <c r="C248" s="4">
        <v>21.22</v>
      </c>
      <c r="D248" s="4">
        <v>9</v>
      </c>
      <c r="F248" s="4" t="e" vm="518">
        <v>#VALUE!</v>
      </c>
      <c r="G248" s="4">
        <v>6</v>
      </c>
      <c r="H248" s="10">
        <v>9.61</v>
      </c>
      <c r="I248" s="10">
        <v>10.210000000000001</v>
      </c>
      <c r="J248" s="10">
        <f>AVERAGE(Table441015[[#This Row],[Average Our Cost]:[Max Our Cost]])</f>
        <v>9.91</v>
      </c>
      <c r="K248" s="10">
        <f>ROUNDUP(Table441015[[#This Row],[Heavy Weighted Factor]]*2.5,0)</f>
        <v>25</v>
      </c>
      <c r="L248" s="10">
        <f>ROUNDDOWN(Table441015[[#This Row],[Heavy Weighted Factor]]*3,0)</f>
        <v>29</v>
      </c>
      <c r="M248" s="4" t="e" vm="519">
        <v>#VALUE!</v>
      </c>
      <c r="N248" s="4" t="e" cm="1" vm="505">
        <f t="array" ref="N248">_FV(Table441015[[#This Row],[City]],"Admin Division 1 (State/province/other)",TRUE)</f>
        <v>#VALUE!</v>
      </c>
      <c r="AB248" s="196" t="s">
        <v>328</v>
      </c>
      <c r="AC248" s="1">
        <v>62.24</v>
      </c>
    </row>
    <row r="249" spans="1:29" x14ac:dyDescent="0.25">
      <c r="A249" s="9" t="s">
        <v>2315</v>
      </c>
      <c r="B249" s="4">
        <v>25.040000000000003</v>
      </c>
      <c r="C249" s="4">
        <v>33.17</v>
      </c>
      <c r="D249" s="4">
        <v>4</v>
      </c>
      <c r="F249" s="4" t="e" vm="520">
        <v>#VALUE!</v>
      </c>
      <c r="G249" s="4">
        <v>3</v>
      </c>
      <c r="H249" s="10">
        <v>14.246666666666668</v>
      </c>
      <c r="I249" s="10">
        <v>14.3</v>
      </c>
      <c r="J249" s="10">
        <f>AVERAGE(Table441015[[#This Row],[Average Our Cost]:[Max Our Cost]])</f>
        <v>14.273333333333333</v>
      </c>
      <c r="K249" s="10">
        <f>ROUNDUP(Table441015[[#This Row],[Heavy Weighted Factor]]*2.5,0)</f>
        <v>36</v>
      </c>
      <c r="L249" s="10">
        <f>ROUNDDOWN(Table441015[[#This Row],[Heavy Weighted Factor]]*3,0)</f>
        <v>42</v>
      </c>
      <c r="M249" s="4" t="e" vm="521">
        <v>#VALUE!</v>
      </c>
      <c r="N249" s="4" t="e" cm="1" vm="505">
        <f t="array" ref="N249">_FV(Table441015[[#This Row],[City]],"Admin Division 1 (State/province/other)",TRUE)</f>
        <v>#VALUE!</v>
      </c>
      <c r="AB249" s="196" t="s">
        <v>953</v>
      </c>
      <c r="AC249" s="1">
        <v>84.24</v>
      </c>
    </row>
    <row r="250" spans="1:29" x14ac:dyDescent="0.25">
      <c r="A250" s="9" t="s">
        <v>2174</v>
      </c>
      <c r="B250" s="4">
        <v>28.238999999999997</v>
      </c>
      <c r="C250" s="4">
        <v>35.619999999999997</v>
      </c>
      <c r="D250" s="4">
        <v>5</v>
      </c>
      <c r="F250" s="4" t="e" vm="522">
        <v>#VALUE!</v>
      </c>
      <c r="G250" s="4">
        <v>1</v>
      </c>
      <c r="H250" s="10">
        <v>15.55</v>
      </c>
      <c r="I250" s="10">
        <v>15.55</v>
      </c>
      <c r="J250" s="10">
        <f>AVERAGE(Table441015[[#This Row],[Average Our Cost]:[Max Our Cost]])</f>
        <v>15.55</v>
      </c>
      <c r="K250" s="10">
        <f>ROUNDUP(Table441015[[#This Row],[Heavy Weighted Factor]]*2.5,0)</f>
        <v>39</v>
      </c>
      <c r="L250" s="10">
        <f>ROUNDDOWN(Table441015[[#This Row],[Heavy Weighted Factor]]*3,0)</f>
        <v>46</v>
      </c>
      <c r="M250" s="4" t="e" vm="523">
        <v>#VALUE!</v>
      </c>
      <c r="N250" s="4" t="e" cm="1" vm="505">
        <f t="array" ref="N250">_FV(Table441015[[#This Row],[City]],"Admin Division 1 (State/province/other)",TRUE)</f>
        <v>#VALUE!</v>
      </c>
      <c r="AB250" s="196" t="s">
        <v>1252</v>
      </c>
      <c r="AC250" s="1">
        <v>153.24</v>
      </c>
    </row>
    <row r="251" spans="1:29" x14ac:dyDescent="0.25">
      <c r="A251" s="9" t="s">
        <v>1456</v>
      </c>
      <c r="B251" s="4">
        <v>20.92</v>
      </c>
      <c r="C251" s="4">
        <v>20.92</v>
      </c>
      <c r="D251" s="4">
        <v>1</v>
      </c>
      <c r="F251" s="4" t="e" vm="524">
        <v>#VALUE!</v>
      </c>
      <c r="G251" s="4">
        <v>5</v>
      </c>
      <c r="H251" s="10">
        <v>14.991999999999999</v>
      </c>
      <c r="I251" s="10">
        <v>15.05</v>
      </c>
      <c r="J251" s="10">
        <f>AVERAGE(Table441015[[#This Row],[Average Our Cost]:[Max Our Cost]])</f>
        <v>15.021000000000001</v>
      </c>
      <c r="K251" s="10">
        <f>ROUNDUP(Table441015[[#This Row],[Heavy Weighted Factor]]*2.5,0)</f>
        <v>38</v>
      </c>
      <c r="L251" s="10">
        <f>ROUNDDOWN(Table441015[[#This Row],[Heavy Weighted Factor]]*3,0)</f>
        <v>45</v>
      </c>
      <c r="M251" s="4" t="e" vm="525">
        <v>#VALUE!</v>
      </c>
      <c r="N251" s="4" t="e" cm="1" vm="505">
        <f t="array" ref="N251">_FV(Table441015[[#This Row],[City]],"Admin Division 1 (State/province/other)",TRUE)</f>
        <v>#VALUE!</v>
      </c>
      <c r="AB251" s="196" t="s">
        <v>3095</v>
      </c>
      <c r="AC251" s="1">
        <v>156.24</v>
      </c>
    </row>
    <row r="252" spans="1:29" x14ac:dyDescent="0.25">
      <c r="A252" s="9" t="s">
        <v>436</v>
      </c>
      <c r="B252" s="4">
        <v>21.032</v>
      </c>
      <c r="C252" s="4">
        <v>28.57</v>
      </c>
      <c r="D252" s="4">
        <v>5</v>
      </c>
      <c r="F252" s="4" t="e" vm="526">
        <v>#VALUE!</v>
      </c>
      <c r="G252" s="4">
        <v>4</v>
      </c>
      <c r="H252" s="10">
        <v>14.977500000000001</v>
      </c>
      <c r="I252" s="10">
        <v>15.03</v>
      </c>
      <c r="J252" s="10">
        <f>AVERAGE(Table441015[[#This Row],[Average Our Cost]:[Max Our Cost]])</f>
        <v>15.00375</v>
      </c>
      <c r="K252" s="10">
        <f>ROUNDUP(Table441015[[#This Row],[Heavy Weighted Factor]]*2.5,0)</f>
        <v>38</v>
      </c>
      <c r="L252" s="10">
        <f>ROUNDDOWN(Table441015[[#This Row],[Heavy Weighted Factor]]*3,0)</f>
        <v>45</v>
      </c>
      <c r="M252" s="4" t="e" vm="527">
        <v>#VALUE!</v>
      </c>
      <c r="N252" s="4" t="e" cm="1" vm="505">
        <f t="array" ref="N252">_FV(Table441015[[#This Row],[City]],"Admin Division 1 (State/province/other)",TRUE)</f>
        <v>#VALUE!</v>
      </c>
      <c r="AB252" s="196" t="s">
        <v>960</v>
      </c>
      <c r="AC252" s="1">
        <v>128.24</v>
      </c>
    </row>
    <row r="253" spans="1:29" x14ac:dyDescent="0.25">
      <c r="A253" s="9" t="s">
        <v>259</v>
      </c>
      <c r="B253" s="4">
        <v>26.616666666666664</v>
      </c>
      <c r="C253" s="4">
        <v>30.08</v>
      </c>
      <c r="D253" s="4">
        <v>6</v>
      </c>
      <c r="F253" s="4" t="e" vm="528">
        <v>#VALUE!</v>
      </c>
      <c r="G253" s="4">
        <v>3</v>
      </c>
      <c r="H253" s="10">
        <v>15.483333333333334</v>
      </c>
      <c r="I253" s="10">
        <v>15.85</v>
      </c>
      <c r="J253" s="10">
        <f>AVERAGE(Table441015[[#This Row],[Average Our Cost]:[Max Our Cost]])</f>
        <v>15.666666666666668</v>
      </c>
      <c r="K253" s="10">
        <f>ROUNDUP(Table441015[[#This Row],[Heavy Weighted Factor]]*2.5,0)</f>
        <v>40</v>
      </c>
      <c r="L253" s="10">
        <f>ROUNDDOWN(Table441015[[#This Row],[Heavy Weighted Factor]]*3,0)</f>
        <v>47</v>
      </c>
      <c r="M253" s="4" t="e" vm="529">
        <v>#VALUE!</v>
      </c>
      <c r="N253" s="4" t="e" cm="1" vm="505">
        <f t="array" ref="N253">_FV(Table441015[[#This Row],[City]],"Admin Division 1 (State/province/other)",TRUE)</f>
        <v>#VALUE!</v>
      </c>
      <c r="AB253" s="196" t="s">
        <v>1331</v>
      </c>
      <c r="AC253" s="1">
        <v>45.24</v>
      </c>
    </row>
    <row r="254" spans="1:29" x14ac:dyDescent="0.25">
      <c r="A254" s="9" t="s">
        <v>3668</v>
      </c>
      <c r="B254" s="4">
        <v>19.835000000000001</v>
      </c>
      <c r="C254" s="4">
        <v>21.72</v>
      </c>
      <c r="D254" s="4">
        <v>2</v>
      </c>
      <c r="F254" s="4" t="e" vm="530">
        <v>#VALUE!</v>
      </c>
      <c r="G254" s="4">
        <v>5</v>
      </c>
      <c r="H254" s="10">
        <v>14.051999999999998</v>
      </c>
      <c r="I254" s="10">
        <v>14.68</v>
      </c>
      <c r="J254" s="10">
        <f>AVERAGE(Table441015[[#This Row],[Average Our Cost]:[Max Our Cost]])</f>
        <v>14.366</v>
      </c>
      <c r="K254" s="10">
        <f>ROUNDUP(Table441015[[#This Row],[Heavy Weighted Factor]]*2.5,0)</f>
        <v>36</v>
      </c>
      <c r="L254" s="10">
        <f>ROUNDDOWN(Table441015[[#This Row],[Heavy Weighted Factor]]*3,0)</f>
        <v>43</v>
      </c>
      <c r="M254" s="4" t="e" vm="531">
        <v>#VALUE!</v>
      </c>
      <c r="N254" s="4" t="e" cm="1" vm="505">
        <f t="array" ref="N254">_FV(Table441015[[#This Row],[City]],"Admin Division 1 (State/province/other)",TRUE)</f>
        <v>#VALUE!</v>
      </c>
      <c r="AB254" s="196" t="s">
        <v>4021</v>
      </c>
      <c r="AC254" s="1">
        <v>55.24</v>
      </c>
    </row>
    <row r="255" spans="1:29" x14ac:dyDescent="0.25">
      <c r="A255" s="9" t="s">
        <v>1483</v>
      </c>
      <c r="B255" s="4">
        <v>21.98</v>
      </c>
      <c r="C255" s="4">
        <v>24.15</v>
      </c>
      <c r="D255" s="4">
        <v>3</v>
      </c>
      <c r="F255" s="4" t="e" vm="532">
        <v>#VALUE!</v>
      </c>
      <c r="G255" s="4">
        <v>2</v>
      </c>
      <c r="H255" s="10">
        <v>15.725000000000001</v>
      </c>
      <c r="I255" s="10">
        <v>15.8</v>
      </c>
      <c r="J255" s="10">
        <f>AVERAGE(Table441015[[#This Row],[Average Our Cost]:[Max Our Cost]])</f>
        <v>15.762500000000001</v>
      </c>
      <c r="K255" s="10">
        <f>ROUNDUP(Table441015[[#This Row],[Heavy Weighted Factor]]*2.5,0)</f>
        <v>40</v>
      </c>
      <c r="L255" s="10">
        <f>ROUNDDOWN(Table441015[[#This Row],[Heavy Weighted Factor]]*3,0)</f>
        <v>47</v>
      </c>
      <c r="M255" s="4" t="e" vm="533">
        <v>#VALUE!</v>
      </c>
      <c r="N255" s="4" t="e" cm="1" vm="505">
        <f t="array" ref="N255">_FV(Table441015[[#This Row],[City]],"Admin Division 1 (State/province/other)",TRUE)</f>
        <v>#VALUE!</v>
      </c>
      <c r="AB255" s="196" t="s">
        <v>3296</v>
      </c>
      <c r="AC255" s="1">
        <v>77.239999999999995</v>
      </c>
    </row>
    <row r="256" spans="1:29" x14ac:dyDescent="0.25">
      <c r="A256" s="9" t="s">
        <v>1309</v>
      </c>
      <c r="B256" s="4">
        <v>22.135000000000002</v>
      </c>
      <c r="C256" s="4">
        <v>31.47</v>
      </c>
      <c r="D256" s="4">
        <v>12</v>
      </c>
      <c r="F256" s="4" t="e" vm="534">
        <v>#VALUE!</v>
      </c>
      <c r="G256" s="4">
        <v>5</v>
      </c>
      <c r="H256" s="10">
        <v>14.071999999999999</v>
      </c>
      <c r="I256" s="10">
        <v>14.63</v>
      </c>
      <c r="J256" s="10">
        <f>AVERAGE(Table441015[[#This Row],[Average Our Cost]:[Max Our Cost]])</f>
        <v>14.350999999999999</v>
      </c>
      <c r="K256" s="10">
        <f>ROUNDUP(Table441015[[#This Row],[Heavy Weighted Factor]]*2.5,0)</f>
        <v>36</v>
      </c>
      <c r="L256" s="10">
        <f>ROUNDDOWN(Table441015[[#This Row],[Heavy Weighted Factor]]*3,0)</f>
        <v>43</v>
      </c>
      <c r="M256" s="4" t="e" vm="535">
        <v>#VALUE!</v>
      </c>
      <c r="N256" s="4" t="e" cm="1" vm="505">
        <f t="array" ref="N256">_FV(Table441015[[#This Row],[City]],"Admin Division 1 (State/province/other)",TRUE)</f>
        <v>#VALUE!</v>
      </c>
      <c r="AB256" s="196" t="s">
        <v>2401</v>
      </c>
      <c r="AC256" s="1">
        <v>42.24</v>
      </c>
    </row>
    <row r="257" spans="1:29" x14ac:dyDescent="0.25">
      <c r="A257" s="9" t="s">
        <v>3337</v>
      </c>
      <c r="B257" s="4">
        <v>18.04</v>
      </c>
      <c r="C257" s="4">
        <v>18.04</v>
      </c>
      <c r="D257" s="4">
        <v>1</v>
      </c>
      <c r="F257" s="4" t="e" vm="536">
        <v>#VALUE!</v>
      </c>
      <c r="G257" s="4">
        <v>6</v>
      </c>
      <c r="H257" s="10">
        <v>15.414999999999999</v>
      </c>
      <c r="I257" s="10">
        <v>15.8</v>
      </c>
      <c r="J257" s="10">
        <f>AVERAGE(Table441015[[#This Row],[Average Our Cost]:[Max Our Cost]])</f>
        <v>15.6075</v>
      </c>
      <c r="K257" s="10">
        <f>ROUNDUP(Table441015[[#This Row],[Heavy Weighted Factor]]*2.5,0)</f>
        <v>40</v>
      </c>
      <c r="L257" s="10">
        <f>ROUNDDOWN(Table441015[[#This Row],[Heavy Weighted Factor]]*3,0)</f>
        <v>46</v>
      </c>
      <c r="M257" s="4" t="e" vm="537">
        <v>#VALUE!</v>
      </c>
      <c r="N257" s="4" t="e" cm="1" vm="505">
        <f t="array" ref="N257">_FV(Table441015[[#This Row],[City]],"Admin Division 1 (State/province/other)",TRUE)</f>
        <v>#VALUE!</v>
      </c>
      <c r="AB257" s="196" t="s">
        <v>1904</v>
      </c>
      <c r="AC257" s="1">
        <v>123.24</v>
      </c>
    </row>
    <row r="258" spans="1:29" x14ac:dyDescent="0.25">
      <c r="A258" s="9" t="s">
        <v>1179</v>
      </c>
      <c r="B258" s="4">
        <v>17.958000000000006</v>
      </c>
      <c r="C258" s="4">
        <v>18.04</v>
      </c>
      <c r="D258" s="4">
        <v>5</v>
      </c>
      <c r="F258" s="4" t="e" vm="538">
        <v>#VALUE!</v>
      </c>
      <c r="G258" s="4">
        <v>6</v>
      </c>
      <c r="H258" s="10">
        <v>14.306666666666667</v>
      </c>
      <c r="I258" s="10">
        <v>14.66</v>
      </c>
      <c r="J258" s="10">
        <f>AVERAGE(Table441015[[#This Row],[Average Our Cost]:[Max Our Cost]])</f>
        <v>14.483333333333334</v>
      </c>
      <c r="K258" s="10">
        <f>ROUNDUP(Table441015[[#This Row],[Heavy Weighted Factor]]*2.5,0)</f>
        <v>37</v>
      </c>
      <c r="L258" s="10">
        <f>ROUNDDOWN(Table441015[[#This Row],[Heavy Weighted Factor]]*3,0)</f>
        <v>43</v>
      </c>
      <c r="M258" s="4" t="e" vm="539">
        <v>#VALUE!</v>
      </c>
      <c r="N258" s="4" t="e" cm="1" vm="505">
        <f t="array" ref="N258">_FV(Table441015[[#This Row],[City]],"Admin Division 1 (State/province/other)",TRUE)</f>
        <v>#VALUE!</v>
      </c>
      <c r="AB258" s="196" t="s">
        <v>2717</v>
      </c>
      <c r="AC258" s="1">
        <v>78.239999999999995</v>
      </c>
    </row>
    <row r="259" spans="1:29" x14ac:dyDescent="0.25">
      <c r="A259" s="9" t="s">
        <v>348</v>
      </c>
      <c r="B259" s="4">
        <v>31.810000000000002</v>
      </c>
      <c r="C259" s="4">
        <v>32.200000000000003</v>
      </c>
      <c r="D259" s="4">
        <v>2</v>
      </c>
      <c r="F259" s="4" t="e" vm="540">
        <v>#VALUE!</v>
      </c>
      <c r="G259" s="4">
        <v>1</v>
      </c>
      <c r="H259" s="10">
        <v>15.03</v>
      </c>
      <c r="I259" s="10">
        <v>15.03</v>
      </c>
      <c r="J259" s="10">
        <f>AVERAGE(Table441015[[#This Row],[Average Our Cost]:[Max Our Cost]])</f>
        <v>15.03</v>
      </c>
      <c r="K259" s="10">
        <f>ROUNDUP(Table441015[[#This Row],[Heavy Weighted Factor]]*2.5,0)</f>
        <v>38</v>
      </c>
      <c r="L259" s="10">
        <f>ROUNDDOWN(Table441015[[#This Row],[Heavy Weighted Factor]]*3,0)</f>
        <v>45</v>
      </c>
      <c r="M259" s="4" t="e" vm="541">
        <v>#VALUE!</v>
      </c>
      <c r="N259" s="4" t="e" cm="1" vm="505">
        <f t="array" ref="N259">_FV(Table441015[[#This Row],[City]],"Admin Division 1 (State/province/other)",TRUE)</f>
        <v>#VALUE!</v>
      </c>
      <c r="AB259" s="196" t="s">
        <v>2208</v>
      </c>
      <c r="AC259" s="1">
        <v>129.24</v>
      </c>
    </row>
    <row r="260" spans="1:29" x14ac:dyDescent="0.25">
      <c r="A260" s="9" t="s">
        <v>4046</v>
      </c>
      <c r="B260" s="4">
        <v>17.95</v>
      </c>
      <c r="C260" s="4">
        <v>17.95</v>
      </c>
      <c r="D260" s="4">
        <v>1</v>
      </c>
      <c r="F260" s="4" t="e" vm="542">
        <v>#VALUE!</v>
      </c>
      <c r="G260" s="4">
        <v>1</v>
      </c>
      <c r="H260" s="10">
        <v>14.91</v>
      </c>
      <c r="I260" s="10">
        <v>14.91</v>
      </c>
      <c r="J260" s="10">
        <f>AVERAGE(Table441015[[#This Row],[Average Our Cost]:[Max Our Cost]])</f>
        <v>14.91</v>
      </c>
      <c r="K260" s="10">
        <f>ROUNDUP(Table441015[[#This Row],[Heavy Weighted Factor]]*2.5,0)</f>
        <v>38</v>
      </c>
      <c r="L260" s="10">
        <f>ROUNDDOWN(Table441015[[#This Row],[Heavy Weighted Factor]]*3,0)</f>
        <v>44</v>
      </c>
      <c r="M260" s="4" t="e" vm="543">
        <v>#VALUE!</v>
      </c>
      <c r="N260" s="4" t="e" cm="1" vm="505">
        <f t="array" ref="N260">_FV(Table441015[[#This Row],[City]],"Admin Division 1 (State/province/other)",TRUE)</f>
        <v>#VALUE!</v>
      </c>
      <c r="AB260" s="196" t="s">
        <v>1897</v>
      </c>
      <c r="AC260" s="1">
        <v>36.24</v>
      </c>
    </row>
    <row r="261" spans="1:29" x14ac:dyDescent="0.25">
      <c r="A261" s="9" t="s">
        <v>4020</v>
      </c>
      <c r="B261" s="4">
        <v>36.78</v>
      </c>
      <c r="C261" s="4">
        <v>36.78</v>
      </c>
      <c r="D261" s="4">
        <v>1</v>
      </c>
      <c r="F261" s="4" t="e" vm="544">
        <v>#VALUE!</v>
      </c>
      <c r="G261" s="4">
        <v>2</v>
      </c>
      <c r="H261" s="10">
        <v>14.98</v>
      </c>
      <c r="I261" s="10">
        <v>14.98</v>
      </c>
      <c r="J261" s="10">
        <f>AVERAGE(Table441015[[#This Row],[Average Our Cost]:[Max Our Cost]])</f>
        <v>14.98</v>
      </c>
      <c r="K261" s="10">
        <f>ROUNDUP(Table441015[[#This Row],[Heavy Weighted Factor]]*2.5,0)</f>
        <v>38</v>
      </c>
      <c r="L261" s="10">
        <f>ROUNDDOWN(Table441015[[#This Row],[Heavy Weighted Factor]]*3,0)</f>
        <v>44</v>
      </c>
      <c r="M261" s="4" t="e" vm="545">
        <v>#VALUE!</v>
      </c>
      <c r="N261" s="4" t="e" cm="1" vm="505">
        <f t="array" ref="N261">_FV(Table441015[[#This Row],[City]],"Admin Division 1 (State/province/other)",TRUE)</f>
        <v>#VALUE!</v>
      </c>
      <c r="AB261" s="196" t="s">
        <v>2754</v>
      </c>
      <c r="AC261" s="1">
        <v>65.239999999999995</v>
      </c>
    </row>
    <row r="262" spans="1:29" x14ac:dyDescent="0.25">
      <c r="A262" s="9" t="s">
        <v>576</v>
      </c>
      <c r="B262" s="4">
        <v>32.912368421052633</v>
      </c>
      <c r="C262" s="4">
        <v>56.84</v>
      </c>
      <c r="D262" s="4">
        <v>19</v>
      </c>
      <c r="F262" s="4" t="e" vm="546">
        <v>#VALUE!</v>
      </c>
      <c r="G262" s="4">
        <v>5</v>
      </c>
      <c r="H262" s="10">
        <v>15.591999999999999</v>
      </c>
      <c r="I262" s="10">
        <v>16.940000000000001</v>
      </c>
      <c r="J262" s="10">
        <f>AVERAGE(Table441015[[#This Row],[Average Our Cost]:[Max Our Cost]])</f>
        <v>16.265999999999998</v>
      </c>
      <c r="K262" s="10">
        <f>ROUNDUP(Table441015[[#This Row],[Heavy Weighted Factor]]*2.5,0)</f>
        <v>41</v>
      </c>
      <c r="L262" s="10">
        <f>ROUNDDOWN(Table441015[[#This Row],[Heavy Weighted Factor]]*3,0)</f>
        <v>48</v>
      </c>
      <c r="M262" s="4" t="e" vm="547">
        <v>#VALUE!</v>
      </c>
      <c r="N262" s="4" t="e" cm="1" vm="505">
        <f t="array" ref="N262">_FV(Table441015[[#This Row],[City]],"Admin Division 1 (State/province/other)",TRUE)</f>
        <v>#VALUE!</v>
      </c>
      <c r="AB262" s="196" t="s">
        <v>948</v>
      </c>
      <c r="AC262" s="1">
        <v>164.24</v>
      </c>
    </row>
    <row r="263" spans="1:29" x14ac:dyDescent="0.25">
      <c r="A263" s="9" t="s">
        <v>2753</v>
      </c>
      <c r="B263" s="4">
        <v>26.677499999999998</v>
      </c>
      <c r="C263" s="4">
        <v>47.64</v>
      </c>
      <c r="D263" s="4">
        <v>8</v>
      </c>
      <c r="F263" s="4" t="e" vm="548">
        <v>#VALUE!</v>
      </c>
      <c r="G263" s="4">
        <v>5</v>
      </c>
      <c r="H263" s="10">
        <v>14.986000000000001</v>
      </c>
      <c r="I263" s="10">
        <v>15.05</v>
      </c>
      <c r="J263" s="10">
        <f>AVERAGE(Table441015[[#This Row],[Average Our Cost]:[Max Our Cost]])</f>
        <v>15.018000000000001</v>
      </c>
      <c r="K263" s="10">
        <f>ROUNDUP(Table441015[[#This Row],[Heavy Weighted Factor]]*2.5,0)</f>
        <v>38</v>
      </c>
      <c r="L263" s="10">
        <f>ROUNDDOWN(Table441015[[#This Row],[Heavy Weighted Factor]]*3,0)</f>
        <v>45</v>
      </c>
      <c r="M263" s="4" t="e" vm="549">
        <v>#VALUE!</v>
      </c>
      <c r="N263" s="4" t="e" cm="1" vm="505">
        <f t="array" ref="N263">_FV(Table441015[[#This Row],[City]],"Admin Division 1 (State/province/other)",TRUE)</f>
        <v>#VALUE!</v>
      </c>
      <c r="AB263" s="196" t="s">
        <v>2201</v>
      </c>
      <c r="AC263" s="1">
        <v>140.24</v>
      </c>
    </row>
    <row r="264" spans="1:29" x14ac:dyDescent="0.25">
      <c r="A264" s="9" t="s">
        <v>874</v>
      </c>
      <c r="B264" s="4">
        <v>40.023333333333333</v>
      </c>
      <c r="C264" s="4">
        <v>56.2</v>
      </c>
      <c r="D264" s="4">
        <v>9</v>
      </c>
      <c r="F264" s="4" t="e" vm="550">
        <v>#VALUE!</v>
      </c>
      <c r="G264" s="4">
        <v>2</v>
      </c>
      <c r="H264" s="10">
        <v>14.195</v>
      </c>
      <c r="I264" s="10">
        <v>14.49</v>
      </c>
      <c r="J264" s="10">
        <f>AVERAGE(Table441015[[#This Row],[Average Our Cost]:[Max Our Cost]])</f>
        <v>14.342500000000001</v>
      </c>
      <c r="K264" s="10">
        <f>ROUNDUP(Table441015[[#This Row],[Heavy Weighted Factor]]*2.5,0)</f>
        <v>36</v>
      </c>
      <c r="L264" s="10">
        <f>ROUNDDOWN(Table441015[[#This Row],[Heavy Weighted Factor]]*3,0)</f>
        <v>43</v>
      </c>
      <c r="M264" s="4" t="e" vm="551">
        <v>#VALUE!</v>
      </c>
      <c r="N264" s="4" t="e" cm="1" vm="505">
        <f t="array" ref="N264">_FV(Table441015[[#This Row],[City]],"Admin Division 1 (State/province/other)",TRUE)</f>
        <v>#VALUE!</v>
      </c>
      <c r="AB264" s="196" t="s">
        <v>365</v>
      </c>
      <c r="AC264" s="1">
        <v>135.24</v>
      </c>
    </row>
    <row r="265" spans="1:29" x14ac:dyDescent="0.25">
      <c r="A265" s="9" t="s">
        <v>284</v>
      </c>
      <c r="B265" s="4">
        <v>38.140750000000004</v>
      </c>
      <c r="C265" s="4">
        <v>56.15</v>
      </c>
      <c r="D265" s="4">
        <v>10</v>
      </c>
      <c r="F265" s="4" t="e" vm="552">
        <v>#VALUE!</v>
      </c>
      <c r="G265" s="4">
        <v>2</v>
      </c>
      <c r="H265" s="10">
        <v>14.17</v>
      </c>
      <c r="I265" s="10">
        <v>14.49</v>
      </c>
      <c r="J265" s="10">
        <f>AVERAGE(Table441015[[#This Row],[Average Our Cost]:[Max Our Cost]])</f>
        <v>14.33</v>
      </c>
      <c r="K265" s="10">
        <f>ROUNDUP(Table441015[[#This Row],[Heavy Weighted Factor]]*2.5,0)</f>
        <v>36</v>
      </c>
      <c r="L265" s="10">
        <f>ROUNDDOWN(Table441015[[#This Row],[Heavy Weighted Factor]]*3,0)</f>
        <v>42</v>
      </c>
      <c r="M265" s="4" t="e" vm="553">
        <v>#VALUE!</v>
      </c>
      <c r="N265" s="4" t="e" cm="1" vm="505">
        <f t="array" ref="N265">_FV(Table441015[[#This Row],[City]],"Admin Division 1 (State/province/other)",TRUE)</f>
        <v>#VALUE!</v>
      </c>
      <c r="AB265" s="196" t="s">
        <v>335</v>
      </c>
      <c r="AC265" s="1">
        <v>109.24</v>
      </c>
    </row>
    <row r="266" spans="1:29" x14ac:dyDescent="0.25">
      <c r="A266" s="9" t="s">
        <v>2948</v>
      </c>
      <c r="B266" s="4">
        <v>20.836666666666666</v>
      </c>
      <c r="C266" s="4">
        <v>26.6</v>
      </c>
      <c r="D266" s="4">
        <v>3</v>
      </c>
      <c r="F266" s="4" t="e" vm="554">
        <v>#VALUE!</v>
      </c>
      <c r="G266" s="4">
        <v>5</v>
      </c>
      <c r="H266" s="10">
        <v>9.9079999999999995</v>
      </c>
      <c r="I266" s="10">
        <v>10.26</v>
      </c>
      <c r="J266" s="10">
        <f>AVERAGE(Table441015[[#This Row],[Average Our Cost]:[Max Our Cost]])</f>
        <v>10.084</v>
      </c>
      <c r="K266" s="10">
        <f>ROUNDUP(Table441015[[#This Row],[Heavy Weighted Factor]]*2.5,0)</f>
        <v>26</v>
      </c>
      <c r="L266" s="10">
        <f>ROUNDDOWN(Table441015[[#This Row],[Heavy Weighted Factor]]*3,0)</f>
        <v>30</v>
      </c>
      <c r="M266" s="4" t="e" vm="555">
        <v>#VALUE!</v>
      </c>
      <c r="N266" s="4" t="e" cm="1" vm="505">
        <f t="array" ref="N266">_FV(Table441015[[#This Row],[City]],"Admin Division 1 (State/province/other)",TRUE)</f>
        <v>#VALUE!</v>
      </c>
      <c r="AB266" s="196" t="s">
        <v>342</v>
      </c>
      <c r="AC266" s="1">
        <v>147.24</v>
      </c>
    </row>
    <row r="267" spans="1:29" x14ac:dyDescent="0.25">
      <c r="A267" s="9" t="s">
        <v>3017</v>
      </c>
      <c r="B267" s="4">
        <v>28.59</v>
      </c>
      <c r="C267" s="4">
        <v>28.59</v>
      </c>
      <c r="D267" s="4">
        <v>1</v>
      </c>
      <c r="F267" s="4" t="e" vm="556">
        <v>#VALUE!</v>
      </c>
      <c r="G267" s="4">
        <v>2</v>
      </c>
      <c r="H267" s="10">
        <v>13.905000000000001</v>
      </c>
      <c r="I267" s="10">
        <v>13.96</v>
      </c>
      <c r="J267" s="10">
        <f>AVERAGE(Table441015[[#This Row],[Average Our Cost]:[Max Our Cost]])</f>
        <v>13.932500000000001</v>
      </c>
      <c r="K267" s="10">
        <f>ROUNDUP(Table441015[[#This Row],[Heavy Weighted Factor]]*2.5,0)</f>
        <v>35</v>
      </c>
      <c r="L267" s="10">
        <f>ROUNDDOWN(Table441015[[#This Row],[Heavy Weighted Factor]]*3,0)</f>
        <v>41</v>
      </c>
      <c r="M267" s="4" t="e" vm="555">
        <v>#VALUE!</v>
      </c>
      <c r="N267" s="4" t="e" cm="1" vm="505">
        <f t="array" ref="N267">_FV(Table441015[[#This Row],[City]],"Admin Division 1 (State/province/other)",TRUE)</f>
        <v>#VALUE!</v>
      </c>
      <c r="AB267" s="196" t="s">
        <v>349</v>
      </c>
      <c r="AC267" s="1">
        <v>110.24</v>
      </c>
    </row>
    <row r="268" spans="1:29" x14ac:dyDescent="0.25">
      <c r="A268" s="9" t="s">
        <v>300</v>
      </c>
      <c r="B268" s="4">
        <v>21.817777777777778</v>
      </c>
      <c r="C268" s="4">
        <v>32.979999999999997</v>
      </c>
      <c r="D268" s="4">
        <v>9</v>
      </c>
      <c r="F268" s="4" t="e" vm="557">
        <v>#VALUE!</v>
      </c>
      <c r="G268" s="4">
        <v>9</v>
      </c>
      <c r="H268" s="10">
        <v>14.380000000000003</v>
      </c>
      <c r="I268" s="10">
        <v>16.39</v>
      </c>
      <c r="J268" s="10">
        <f>AVERAGE(Table441015[[#This Row],[Average Our Cost]:[Max Our Cost]])</f>
        <v>15.385000000000002</v>
      </c>
      <c r="K268" s="10">
        <f>ROUNDUP(Table441015[[#This Row],[Heavy Weighted Factor]]*2.5,0)</f>
        <v>39</v>
      </c>
      <c r="L268" s="10">
        <f>ROUNDDOWN(Table441015[[#This Row],[Heavy Weighted Factor]]*3,0)</f>
        <v>46</v>
      </c>
      <c r="M268" s="4" t="e" vm="558">
        <v>#VALUE!</v>
      </c>
      <c r="N268" s="4" t="e" cm="1" vm="505">
        <f t="array" ref="N268">_FV(Table441015[[#This Row],[City]],"Admin Division 1 (State/province/other)",TRUE)</f>
        <v>#VALUE!</v>
      </c>
      <c r="AB268" s="196" t="s">
        <v>4737</v>
      </c>
      <c r="AC268" s="1">
        <v>112.24</v>
      </c>
    </row>
    <row r="269" spans="1:29" x14ac:dyDescent="0.25">
      <c r="A269" s="9" t="s">
        <v>2014</v>
      </c>
      <c r="B269" s="4">
        <v>32.126249999999999</v>
      </c>
      <c r="C269" s="4">
        <v>52.69</v>
      </c>
      <c r="D269" s="4">
        <v>4</v>
      </c>
      <c r="F269" s="4" t="e" vm="559">
        <v>#VALUE!</v>
      </c>
      <c r="G269" s="4">
        <v>5</v>
      </c>
      <c r="H269" s="10">
        <v>21.837</v>
      </c>
      <c r="I269" s="10">
        <v>52.35</v>
      </c>
      <c r="J269" s="10">
        <f>AVERAGE(Table441015[[#This Row],[Average Our Cost]:[Max Our Cost]])</f>
        <v>37.093499999999999</v>
      </c>
      <c r="K269" s="10">
        <f>ROUNDUP(Table441015[[#This Row],[Heavy Weighted Factor]]*2.5,0)</f>
        <v>93</v>
      </c>
      <c r="L269" s="10">
        <f>ROUNDDOWN(Table441015[[#This Row],[Heavy Weighted Factor]]*3,0)</f>
        <v>111</v>
      </c>
      <c r="M269" s="4" t="e" vm="560">
        <v>#VALUE!</v>
      </c>
      <c r="N269" s="4" t="e" cm="1" vm="505">
        <f t="array" ref="N269">_FV(Table441015[[#This Row],[City]],"Admin Division 1 (State/province/other)",TRUE)</f>
        <v>#VALUE!</v>
      </c>
      <c r="AB269" s="196" t="s">
        <v>358</v>
      </c>
      <c r="AC269" s="1">
        <v>43.24</v>
      </c>
    </row>
    <row r="270" spans="1:29" x14ac:dyDescent="0.25">
      <c r="A270" s="9" t="s">
        <v>1490</v>
      </c>
      <c r="B270" s="4">
        <v>23.01</v>
      </c>
      <c r="C270" s="4">
        <v>26.38</v>
      </c>
      <c r="D270" s="4">
        <v>6</v>
      </c>
      <c r="F270" s="4" t="e" vm="561">
        <v>#VALUE!</v>
      </c>
      <c r="G270" s="4">
        <v>1</v>
      </c>
      <c r="H270" s="10">
        <v>10.15</v>
      </c>
      <c r="I270" s="10">
        <v>10.15</v>
      </c>
      <c r="J270" s="10">
        <f>AVERAGE(Table441015[[#This Row],[Average Our Cost]:[Max Our Cost]])</f>
        <v>10.15</v>
      </c>
      <c r="K270" s="10">
        <f>ROUNDUP(Table441015[[#This Row],[Heavy Weighted Factor]]*2.5,0)</f>
        <v>26</v>
      </c>
      <c r="L270" s="10">
        <f>ROUNDDOWN(Table441015[[#This Row],[Heavy Weighted Factor]]*3,0)</f>
        <v>30</v>
      </c>
      <c r="M270" s="4" t="e" vm="562">
        <v>#VALUE!</v>
      </c>
      <c r="N270" s="4" t="e" cm="1" vm="505">
        <f t="array" ref="N270">_FV(Table441015[[#This Row],[City]],"Admin Division 1 (State/province/other)",TRUE)</f>
        <v>#VALUE!</v>
      </c>
      <c r="AB270" s="196" t="s">
        <v>3324</v>
      </c>
      <c r="AC270" s="1">
        <v>50.24</v>
      </c>
    </row>
    <row r="271" spans="1:29" x14ac:dyDescent="0.25">
      <c r="A271" s="9" t="s">
        <v>2519</v>
      </c>
      <c r="B271" s="4">
        <v>22.38</v>
      </c>
      <c r="C271" s="4">
        <v>22.38</v>
      </c>
      <c r="D271" s="4">
        <v>1</v>
      </c>
      <c r="F271" s="4" t="e" vm="563">
        <v>#VALUE!</v>
      </c>
      <c r="G271" s="4">
        <v>5</v>
      </c>
      <c r="H271" s="10">
        <v>14.282</v>
      </c>
      <c r="I271" s="10">
        <v>16.940000000000001</v>
      </c>
      <c r="J271" s="10">
        <f>AVERAGE(Table441015[[#This Row],[Average Our Cost]:[Max Our Cost]])</f>
        <v>15.611000000000001</v>
      </c>
      <c r="K271" s="10">
        <f>ROUNDUP(Table441015[[#This Row],[Heavy Weighted Factor]]*2.5,0)</f>
        <v>40</v>
      </c>
      <c r="L271" s="10">
        <f>ROUNDDOWN(Table441015[[#This Row],[Heavy Weighted Factor]]*3,0)</f>
        <v>46</v>
      </c>
      <c r="M271" s="4" t="e" vm="564">
        <v>#VALUE!</v>
      </c>
      <c r="N271" s="4" t="e" cm="1" vm="505">
        <f t="array" ref="N271">_FV(Table441015[[#This Row],[City]],"Admin Division 1 (State/province/other)",TRUE)</f>
        <v>#VALUE!</v>
      </c>
      <c r="AB271" s="196" t="s">
        <v>4738</v>
      </c>
      <c r="AC271" s="1">
        <v>49.24</v>
      </c>
    </row>
    <row r="272" spans="1:29" x14ac:dyDescent="0.25">
      <c r="A272" s="9" t="s">
        <v>984</v>
      </c>
      <c r="B272" s="4">
        <v>22.774999999999999</v>
      </c>
      <c r="C272" s="4">
        <v>23.76</v>
      </c>
      <c r="D272" s="4">
        <v>2</v>
      </c>
      <c r="F272" s="4" t="e" vm="565">
        <v>#VALUE!</v>
      </c>
      <c r="G272" s="4">
        <v>4</v>
      </c>
      <c r="H272" s="10">
        <v>15.315000000000001</v>
      </c>
      <c r="I272" s="10">
        <v>15.7</v>
      </c>
      <c r="J272" s="10">
        <f>AVERAGE(Table441015[[#This Row],[Average Our Cost]:[Max Our Cost]])</f>
        <v>15.5075</v>
      </c>
      <c r="K272" s="10">
        <f>ROUNDUP(Table441015[[#This Row],[Heavy Weighted Factor]]*2.5,0)</f>
        <v>39</v>
      </c>
      <c r="L272" s="10">
        <f>ROUNDDOWN(Table441015[[#This Row],[Heavy Weighted Factor]]*3,0)</f>
        <v>46</v>
      </c>
      <c r="M272" s="4" t="e" vm="566">
        <v>#VALUE!</v>
      </c>
      <c r="N272" s="4" t="e" cm="1" vm="505">
        <f t="array" ref="N272">_FV(Table441015[[#This Row],[City]],"Admin Division 1 (State/province/other)",TRUE)</f>
        <v>#VALUE!</v>
      </c>
      <c r="AB272" s="196" t="s">
        <v>1324</v>
      </c>
      <c r="AC272" s="1">
        <v>21.24</v>
      </c>
    </row>
    <row r="273" spans="1:29" x14ac:dyDescent="0.25">
      <c r="A273" s="9" t="s">
        <v>855</v>
      </c>
      <c r="B273" s="4">
        <v>22.24666666666667</v>
      </c>
      <c r="C273" s="4">
        <v>26.64</v>
      </c>
      <c r="D273" s="4">
        <v>6</v>
      </c>
      <c r="F273" s="4" t="e" vm="567">
        <v>#VALUE!</v>
      </c>
      <c r="G273" s="4">
        <v>2</v>
      </c>
      <c r="H273" s="10">
        <v>14.98</v>
      </c>
      <c r="I273" s="10">
        <v>14.98</v>
      </c>
      <c r="J273" s="10">
        <f>AVERAGE(Table441015[[#This Row],[Average Our Cost]:[Max Our Cost]])</f>
        <v>14.98</v>
      </c>
      <c r="K273" s="10">
        <f>ROUNDUP(Table441015[[#This Row],[Heavy Weighted Factor]]*2.5,0)</f>
        <v>38</v>
      </c>
      <c r="L273" s="10">
        <f>ROUNDDOWN(Table441015[[#This Row],[Heavy Weighted Factor]]*3,0)</f>
        <v>44</v>
      </c>
      <c r="M273" s="4" t="e" vm="568">
        <v>#VALUE!</v>
      </c>
      <c r="N273" s="4" t="e" cm="1" vm="505">
        <f t="array" ref="N273">_FV(Table441015[[#This Row],[City]],"Admin Division 1 (State/province/other)",TRUE)</f>
        <v>#VALUE!</v>
      </c>
      <c r="AB273" s="196" t="s">
        <v>2985</v>
      </c>
      <c r="AC273" s="1">
        <v>575.24</v>
      </c>
    </row>
    <row r="274" spans="1:29" x14ac:dyDescent="0.25">
      <c r="A274" s="9" t="s">
        <v>3323</v>
      </c>
      <c r="B274" s="4">
        <v>33.049999999999997</v>
      </c>
      <c r="C274" s="4">
        <v>41.91</v>
      </c>
      <c r="D274" s="4">
        <v>2</v>
      </c>
      <c r="F274" s="4" t="e" vm="569">
        <v>#VALUE!</v>
      </c>
      <c r="G274" s="4">
        <v>7</v>
      </c>
      <c r="H274" s="10">
        <v>14.994285714285713</v>
      </c>
      <c r="I274" s="10">
        <v>15.05</v>
      </c>
      <c r="J274" s="10">
        <f>AVERAGE(Table441015[[#This Row],[Average Our Cost]:[Max Our Cost]])</f>
        <v>15.022142857142857</v>
      </c>
      <c r="K274" s="10">
        <f>ROUNDUP(Table441015[[#This Row],[Heavy Weighted Factor]]*2.5,0)</f>
        <v>38</v>
      </c>
      <c r="L274" s="10">
        <f>ROUNDDOWN(Table441015[[#This Row],[Heavy Weighted Factor]]*3,0)</f>
        <v>45</v>
      </c>
      <c r="M274" s="4" t="e" vm="570">
        <v>#VALUE!</v>
      </c>
      <c r="N274" s="4" t="e" cm="1" vm="505">
        <f t="array" ref="N274">_FV(Table441015[[#This Row],[City]],"Admin Division 1 (State/province/other)",TRUE)</f>
        <v>#VALUE!</v>
      </c>
      <c r="AB274" s="196" t="s">
        <v>2922</v>
      </c>
      <c r="AC274" s="1">
        <v>479.24</v>
      </c>
    </row>
    <row r="275" spans="1:29" x14ac:dyDescent="0.25">
      <c r="A275" s="9" t="s">
        <v>1023</v>
      </c>
      <c r="B275" s="4">
        <v>27.475000000000001</v>
      </c>
      <c r="C275" s="4">
        <v>41.91</v>
      </c>
      <c r="D275" s="4">
        <v>4</v>
      </c>
      <c r="F275" s="4" t="e" vm="571">
        <v>#VALUE!</v>
      </c>
      <c r="G275" s="4">
        <v>1</v>
      </c>
      <c r="H275" s="10">
        <v>15.05</v>
      </c>
      <c r="I275" s="10">
        <v>15.05</v>
      </c>
      <c r="J275" s="10">
        <f>AVERAGE(Table441015[[#This Row],[Average Our Cost]:[Max Our Cost]])</f>
        <v>15.05</v>
      </c>
      <c r="K275" s="10">
        <f>ROUNDUP(Table441015[[#This Row],[Heavy Weighted Factor]]*2.5,0)</f>
        <v>38</v>
      </c>
      <c r="L275" s="10">
        <f>ROUNDDOWN(Table441015[[#This Row],[Heavy Weighted Factor]]*3,0)</f>
        <v>45</v>
      </c>
      <c r="M275" s="4" t="e" vm="572">
        <v>#VALUE!</v>
      </c>
      <c r="N275" s="4" t="e" cm="1" vm="505">
        <f t="array" ref="N275">_FV(Table441015[[#This Row],[City]],"Admin Division 1 (State/province/other)",TRUE)</f>
        <v>#VALUE!</v>
      </c>
      <c r="AB275" s="196" t="s">
        <v>1359</v>
      </c>
      <c r="AC275" s="1">
        <v>182.24</v>
      </c>
    </row>
    <row r="276" spans="1:29" x14ac:dyDescent="0.25">
      <c r="A276" s="9" t="s">
        <v>699</v>
      </c>
      <c r="B276" s="4">
        <v>41.298500000000004</v>
      </c>
      <c r="C276" s="4">
        <v>57.13</v>
      </c>
      <c r="D276" s="4">
        <v>10</v>
      </c>
      <c r="F276" s="4" t="e" vm="573">
        <v>#VALUE!</v>
      </c>
      <c r="G276" s="4">
        <v>4</v>
      </c>
      <c r="H276" s="10">
        <v>10.865</v>
      </c>
      <c r="I276" s="10">
        <v>13.29</v>
      </c>
      <c r="J276" s="10">
        <f>AVERAGE(Table441015[[#This Row],[Average Our Cost]:[Max Our Cost]])</f>
        <v>12.077500000000001</v>
      </c>
      <c r="K276" s="10">
        <f>ROUNDUP(Table441015[[#This Row],[Heavy Weighted Factor]]*2.5,0)</f>
        <v>31</v>
      </c>
      <c r="L276" s="10">
        <f>ROUNDDOWN(Table441015[[#This Row],[Heavy Weighted Factor]]*3,0)</f>
        <v>36</v>
      </c>
      <c r="M276" s="4" t="e" vm="574">
        <v>#VALUE!</v>
      </c>
      <c r="N276" s="4" t="e" cm="1" vm="505">
        <f t="array" ref="N276">_FV(Table441015[[#This Row],[City]],"Admin Division 1 (State/province/other)",TRUE)</f>
        <v>#VALUE!</v>
      </c>
      <c r="AB276" s="196" t="s">
        <v>3478</v>
      </c>
      <c r="AC276" s="1">
        <v>108.24</v>
      </c>
    </row>
    <row r="277" spans="1:29" x14ac:dyDescent="0.25">
      <c r="A277" s="9" t="s">
        <v>633</v>
      </c>
      <c r="B277" s="4">
        <v>41.164999999999999</v>
      </c>
      <c r="C277" s="4">
        <v>50.29</v>
      </c>
      <c r="D277" s="4">
        <v>2</v>
      </c>
      <c r="F277" s="4" t="e" vm="575">
        <v>#VALUE!</v>
      </c>
      <c r="G277" s="4">
        <v>7</v>
      </c>
      <c r="H277" s="10">
        <v>13.04142857142857</v>
      </c>
      <c r="I277" s="10">
        <v>13.75</v>
      </c>
      <c r="J277" s="10">
        <f>AVERAGE(Table441015[[#This Row],[Average Our Cost]:[Max Our Cost]])</f>
        <v>13.395714285714284</v>
      </c>
      <c r="K277" s="10">
        <f>ROUNDUP(Table441015[[#This Row],[Heavy Weighted Factor]]*2.5,0)</f>
        <v>34</v>
      </c>
      <c r="L277" s="10">
        <f>ROUNDDOWN(Table441015[[#This Row],[Heavy Weighted Factor]]*3,0)</f>
        <v>40</v>
      </c>
      <c r="M277" s="4" t="e" vm="574">
        <v>#VALUE!</v>
      </c>
      <c r="N277" s="4" t="e" cm="1" vm="505">
        <f t="array" ref="N277">_FV(Table441015[[#This Row],[City]],"Admin Division 1 (State/province/other)",TRUE)</f>
        <v>#VALUE!</v>
      </c>
      <c r="AB277" s="196" t="s">
        <v>4739</v>
      </c>
      <c r="AC277" s="1">
        <v>100.24</v>
      </c>
    </row>
    <row r="278" spans="1:29" x14ac:dyDescent="0.25">
      <c r="A278" s="9" t="s">
        <v>611</v>
      </c>
      <c r="B278" s="4">
        <v>32.07</v>
      </c>
      <c r="C278" s="4">
        <v>32.200000000000003</v>
      </c>
      <c r="D278" s="4">
        <v>2</v>
      </c>
      <c r="F278" s="4" t="e" vm="576">
        <v>#VALUE!</v>
      </c>
      <c r="G278" s="4">
        <v>2</v>
      </c>
      <c r="H278" s="10">
        <v>10.399999999999999</v>
      </c>
      <c r="I278" s="10">
        <v>10.44</v>
      </c>
      <c r="J278" s="10">
        <f>AVERAGE(Table441015[[#This Row],[Average Our Cost]:[Max Our Cost]])</f>
        <v>10.419999999999998</v>
      </c>
      <c r="K278" s="10">
        <f>ROUNDUP(Table441015[[#This Row],[Heavy Weighted Factor]]*2.5,0)</f>
        <v>27</v>
      </c>
      <c r="L278" s="10">
        <f>ROUNDDOWN(Table441015[[#This Row],[Heavy Weighted Factor]]*3,0)</f>
        <v>31</v>
      </c>
      <c r="M278" s="4" t="e" vm="577">
        <v>#VALUE!</v>
      </c>
      <c r="N278" s="4" t="e" cm="1" vm="505">
        <f t="array" ref="N278">_FV(Table441015[[#This Row],[City]],"Admin Division 1 (State/province/other)",TRUE)</f>
        <v>#VALUE!</v>
      </c>
      <c r="AB278" s="196" t="s">
        <v>4740</v>
      </c>
      <c r="AC278" s="1">
        <v>460.24</v>
      </c>
    </row>
    <row r="279" spans="1:29" x14ac:dyDescent="0.25">
      <c r="A279" s="9" t="s">
        <v>778</v>
      </c>
      <c r="B279" s="4">
        <v>32.159999999999997</v>
      </c>
      <c r="C279" s="4">
        <v>32.159999999999997</v>
      </c>
      <c r="D279" s="4">
        <v>1</v>
      </c>
      <c r="F279" s="4" t="e" vm="578">
        <v>#VALUE!</v>
      </c>
      <c r="G279" s="4">
        <v>4</v>
      </c>
      <c r="H279" s="10">
        <v>15.805000000000001</v>
      </c>
      <c r="I279" s="10">
        <v>15.93</v>
      </c>
      <c r="J279" s="10">
        <f>AVERAGE(Table441015[[#This Row],[Average Our Cost]:[Max Our Cost]])</f>
        <v>15.8675</v>
      </c>
      <c r="K279" s="10">
        <f>ROUNDUP(Table441015[[#This Row],[Heavy Weighted Factor]]*2.5,0)</f>
        <v>40</v>
      </c>
      <c r="L279" s="10">
        <f>ROUNDDOWN(Table441015[[#This Row],[Heavy Weighted Factor]]*3,0)</f>
        <v>47</v>
      </c>
      <c r="M279" s="4" t="e" vm="579">
        <v>#VALUE!</v>
      </c>
      <c r="N279" s="4" t="e" cm="1" vm="505">
        <f t="array" ref="N279">_FV(Table441015[[#This Row],[City]],"Admin Division 1 (State/province/other)",TRUE)</f>
        <v>#VALUE!</v>
      </c>
      <c r="AB279" s="196" t="s">
        <v>941</v>
      </c>
      <c r="AC279" s="1">
        <v>34.24</v>
      </c>
    </row>
    <row r="280" spans="1:29" x14ac:dyDescent="0.25">
      <c r="A280" s="9" t="s">
        <v>232</v>
      </c>
      <c r="B280" s="4">
        <v>26.962</v>
      </c>
      <c r="C280" s="4">
        <v>48.4</v>
      </c>
      <c r="D280" s="4">
        <v>10</v>
      </c>
      <c r="AB280" s="196" t="s">
        <v>3054</v>
      </c>
      <c r="AC280" s="1">
        <v>23.24</v>
      </c>
    </row>
    <row r="281" spans="1:29" x14ac:dyDescent="0.25">
      <c r="A281" s="9" t="s">
        <v>2055</v>
      </c>
      <c r="B281" s="4">
        <v>20.079999999999998</v>
      </c>
      <c r="C281" s="4">
        <v>21.48</v>
      </c>
      <c r="D281" s="4">
        <v>4</v>
      </c>
      <c r="AB281" s="196" t="s">
        <v>934</v>
      </c>
      <c r="AC281" s="1">
        <v>200.24</v>
      </c>
    </row>
    <row r="282" spans="1:29" x14ac:dyDescent="0.25">
      <c r="A282" s="9" t="s">
        <v>706</v>
      </c>
      <c r="B282" s="4">
        <v>28.859090909090909</v>
      </c>
      <c r="C282" s="4">
        <v>53.94</v>
      </c>
      <c r="D282" s="4">
        <v>11</v>
      </c>
      <c r="AB282" s="196" t="s">
        <v>4115</v>
      </c>
      <c r="AC282" s="1">
        <v>50.24</v>
      </c>
    </row>
    <row r="283" spans="1:29" x14ac:dyDescent="0.25">
      <c r="A283" s="9" t="s">
        <v>1219</v>
      </c>
      <c r="B283" s="4">
        <v>22.283333333333335</v>
      </c>
      <c r="C283" s="4">
        <v>25.87</v>
      </c>
      <c r="D283" s="4">
        <v>3</v>
      </c>
      <c r="AB283" s="196" t="s">
        <v>3874</v>
      </c>
      <c r="AC283" s="1">
        <v>43.24</v>
      </c>
    </row>
    <row r="284" spans="1:29" x14ac:dyDescent="0.25">
      <c r="A284" s="9" t="s">
        <v>1579</v>
      </c>
      <c r="B284" s="4">
        <v>24.877142857142861</v>
      </c>
      <c r="C284" s="4">
        <v>28.27</v>
      </c>
      <c r="D284" s="4">
        <v>7</v>
      </c>
      <c r="AB284" s="196" t="s">
        <v>1771</v>
      </c>
      <c r="AC284" s="1">
        <v>96.24</v>
      </c>
    </row>
    <row r="285" spans="1:29" x14ac:dyDescent="0.25">
      <c r="A285" s="9" t="s">
        <v>1749</v>
      </c>
      <c r="B285" s="4">
        <v>26.283333333333331</v>
      </c>
      <c r="C285" s="4">
        <v>26.38</v>
      </c>
      <c r="D285" s="4">
        <v>3</v>
      </c>
      <c r="AB285" s="196" t="s">
        <v>1366</v>
      </c>
      <c r="AC285" s="1">
        <v>78.239999999999995</v>
      </c>
    </row>
    <row r="286" spans="1:29" x14ac:dyDescent="0.25">
      <c r="A286" s="9" t="s">
        <v>2735</v>
      </c>
      <c r="B286" s="4">
        <v>24.344999999999999</v>
      </c>
      <c r="C286" s="4">
        <v>27.01</v>
      </c>
      <c r="D286" s="4">
        <v>2</v>
      </c>
      <c r="AB286" s="196" t="s">
        <v>1373</v>
      </c>
      <c r="AC286" s="1">
        <v>98.24</v>
      </c>
    </row>
    <row r="287" spans="1:29" x14ac:dyDescent="0.25">
      <c r="A287" s="9" t="s">
        <v>1791</v>
      </c>
      <c r="B287" s="4">
        <v>38.286818181818177</v>
      </c>
      <c r="C287" s="4">
        <v>54.28</v>
      </c>
      <c r="D287" s="4">
        <v>11</v>
      </c>
      <c r="AB287" s="196" t="s">
        <v>1826</v>
      </c>
      <c r="AC287" s="1">
        <v>87.24</v>
      </c>
    </row>
    <row r="288" spans="1:29" x14ac:dyDescent="0.25">
      <c r="A288" s="9" t="s">
        <v>327</v>
      </c>
      <c r="B288" s="4">
        <v>48.967999999999996</v>
      </c>
      <c r="C288" s="4">
        <v>52.21</v>
      </c>
      <c r="D288" s="4">
        <v>5</v>
      </c>
      <c r="AB288" s="196" t="s">
        <v>372</v>
      </c>
      <c r="AC288" s="1">
        <v>67.239999999999995</v>
      </c>
    </row>
    <row r="289" spans="1:29" x14ac:dyDescent="0.25">
      <c r="A289" s="9" t="s">
        <v>2342</v>
      </c>
      <c r="B289" s="4">
        <v>76.377499999999998</v>
      </c>
      <c r="C289" s="4">
        <v>83.692499999999995</v>
      </c>
      <c r="D289" s="4">
        <v>3</v>
      </c>
      <c r="AB289" s="196" t="s">
        <v>3420</v>
      </c>
      <c r="AC289" s="1">
        <v>137.24</v>
      </c>
    </row>
    <row r="290" spans="1:29" x14ac:dyDescent="0.25">
      <c r="A290" s="9" t="s">
        <v>2083</v>
      </c>
      <c r="B290" s="4">
        <v>26.981250000000003</v>
      </c>
      <c r="C290" s="4">
        <v>30.12</v>
      </c>
      <c r="D290" s="4">
        <v>2</v>
      </c>
      <c r="AB290" s="196" t="s">
        <v>3587</v>
      </c>
      <c r="AC290" s="1">
        <v>122.24</v>
      </c>
    </row>
    <row r="291" spans="1:29" x14ac:dyDescent="0.25">
      <c r="A291" s="9" t="s">
        <v>1199</v>
      </c>
      <c r="B291" s="4">
        <v>32.0625</v>
      </c>
      <c r="C291" s="4">
        <v>32.0625</v>
      </c>
      <c r="D291" s="4">
        <v>1</v>
      </c>
      <c r="AB291" s="196" t="s">
        <v>1833</v>
      </c>
      <c r="AC291" s="1">
        <v>145.24</v>
      </c>
    </row>
    <row r="292" spans="1:29" x14ac:dyDescent="0.25">
      <c r="A292" s="9" t="s">
        <v>1525</v>
      </c>
      <c r="B292" s="4">
        <v>31.998750000000001</v>
      </c>
      <c r="C292" s="4">
        <v>32.197499999999998</v>
      </c>
      <c r="D292" s="4">
        <v>2</v>
      </c>
      <c r="AB292" s="196" t="s">
        <v>379</v>
      </c>
      <c r="AC292" s="1">
        <v>100.24</v>
      </c>
    </row>
    <row r="293" spans="1:29" x14ac:dyDescent="0.25">
      <c r="A293" s="9" t="s">
        <v>2090</v>
      </c>
      <c r="B293" s="4">
        <v>24.221250000000001</v>
      </c>
      <c r="C293" s="4">
        <v>25.822500000000002</v>
      </c>
      <c r="D293" s="4">
        <v>2</v>
      </c>
      <c r="AB293" s="196" t="s">
        <v>1380</v>
      </c>
      <c r="AC293" s="1">
        <v>98.24</v>
      </c>
    </row>
    <row r="294" spans="1:29" x14ac:dyDescent="0.25">
      <c r="A294" s="9" t="s">
        <v>515</v>
      </c>
      <c r="B294" s="4">
        <v>34.575000000000003</v>
      </c>
      <c r="C294" s="4">
        <v>41.8125</v>
      </c>
      <c r="D294" s="4">
        <v>5</v>
      </c>
      <c r="AB294" s="196" t="s">
        <v>1840</v>
      </c>
      <c r="AC294" s="1">
        <v>110.24</v>
      </c>
    </row>
    <row r="295" spans="1:29" x14ac:dyDescent="0.25">
      <c r="A295" s="9" t="s">
        <v>1365</v>
      </c>
      <c r="B295" s="4">
        <v>31.71</v>
      </c>
      <c r="C295" s="4">
        <v>31.71</v>
      </c>
      <c r="D295" s="4">
        <v>1</v>
      </c>
      <c r="AB295" s="196" t="s">
        <v>4067</v>
      </c>
      <c r="AC295" s="1">
        <v>136.24</v>
      </c>
    </row>
    <row r="296" spans="1:29" x14ac:dyDescent="0.25">
      <c r="A296" s="9" t="s">
        <v>508</v>
      </c>
      <c r="B296" s="4">
        <v>33.968076923076922</v>
      </c>
      <c r="C296" s="4">
        <v>43.29</v>
      </c>
      <c r="D296" s="4">
        <v>13</v>
      </c>
      <c r="AB296" s="196" t="s">
        <v>1847</v>
      </c>
      <c r="AC296" s="1">
        <v>74.239999999999995</v>
      </c>
    </row>
    <row r="297" spans="1:29" x14ac:dyDescent="0.25">
      <c r="A297" s="9" t="s">
        <v>862</v>
      </c>
      <c r="B297" s="4">
        <v>32.614285714285714</v>
      </c>
      <c r="C297" s="4">
        <v>40.454999999999998</v>
      </c>
      <c r="D297" s="4">
        <v>7</v>
      </c>
      <c r="AB297" s="196" t="s">
        <v>4517</v>
      </c>
      <c r="AC297" s="1">
        <v>101.24</v>
      </c>
    </row>
    <row r="298" spans="1:29" x14ac:dyDescent="0.25">
      <c r="A298" s="9">
        <v>61008</v>
      </c>
      <c r="B298" s="4">
        <v>10.41</v>
      </c>
      <c r="C298" s="4">
        <v>10.41</v>
      </c>
      <c r="D298" s="4">
        <v>1</v>
      </c>
      <c r="AB298" s="196" t="s">
        <v>2928</v>
      </c>
      <c r="AC298" s="1">
        <v>55.24</v>
      </c>
    </row>
    <row r="299" spans="1:29" x14ac:dyDescent="0.25">
      <c r="A299" s="9">
        <v>50644</v>
      </c>
      <c r="B299" s="4">
        <v>13.9</v>
      </c>
      <c r="C299" s="4">
        <v>13.9</v>
      </c>
      <c r="D299" s="4">
        <v>1</v>
      </c>
      <c r="AB299" s="196" t="s">
        <v>4741</v>
      </c>
      <c r="AC299" s="1">
        <v>169.24</v>
      </c>
    </row>
    <row r="300" spans="1:29" x14ac:dyDescent="0.25">
      <c r="A300" s="9" t="s">
        <v>4642</v>
      </c>
      <c r="B300" s="4">
        <v>22.67735864679441</v>
      </c>
      <c r="C300" s="4">
        <v>83.692499999999995</v>
      </c>
      <c r="D300" s="4">
        <v>1409</v>
      </c>
      <c r="AB300" s="196" t="s">
        <v>1387</v>
      </c>
      <c r="AC300" s="1">
        <v>64.239999999999995</v>
      </c>
    </row>
    <row r="301" spans="1:29" x14ac:dyDescent="0.25">
      <c r="AB301" s="196" t="s">
        <v>3359</v>
      </c>
      <c r="AC301" s="1">
        <v>47.24</v>
      </c>
    </row>
    <row r="302" spans="1:29" x14ac:dyDescent="0.25">
      <c r="AB302" s="196" t="s">
        <v>921</v>
      </c>
      <c r="AC302" s="1">
        <v>106.24</v>
      </c>
    </row>
    <row r="303" spans="1:29" x14ac:dyDescent="0.25">
      <c r="AB303" s="196" t="s">
        <v>927</v>
      </c>
      <c r="AC303" s="1">
        <v>143.24</v>
      </c>
    </row>
    <row r="304" spans="1:29" x14ac:dyDescent="0.25">
      <c r="AB304" s="196" t="s">
        <v>1819</v>
      </c>
      <c r="AC304" s="1">
        <v>109.24</v>
      </c>
    </row>
    <row r="305" spans="28:29" x14ac:dyDescent="0.25">
      <c r="AB305" s="196" t="s">
        <v>3290</v>
      </c>
      <c r="AC305" s="1">
        <v>640.24</v>
      </c>
    </row>
    <row r="306" spans="28:29" x14ac:dyDescent="0.25">
      <c r="AB306" s="196" t="s">
        <v>4333</v>
      </c>
      <c r="AC306" s="1">
        <v>132.24</v>
      </c>
    </row>
    <row r="307" spans="28:29" x14ac:dyDescent="0.25">
      <c r="AB307" s="196" t="s">
        <v>2588</v>
      </c>
      <c r="AC307" s="1">
        <v>114.24</v>
      </c>
    </row>
    <row r="308" spans="28:29" x14ac:dyDescent="0.25">
      <c r="AB308" s="196" t="s">
        <v>2978</v>
      </c>
      <c r="AC308" s="1">
        <v>161.24</v>
      </c>
    </row>
    <row r="309" spans="28:29" x14ac:dyDescent="0.25">
      <c r="AB309" s="196" t="s">
        <v>2375</v>
      </c>
      <c r="AC309" s="1">
        <v>123.24</v>
      </c>
    </row>
    <row r="310" spans="28:29" x14ac:dyDescent="0.25">
      <c r="AB310" s="196" t="s">
        <v>4742</v>
      </c>
      <c r="AC310" s="1">
        <v>115.24</v>
      </c>
    </row>
    <row r="311" spans="28:29" x14ac:dyDescent="0.25">
      <c r="AB311" s="196" t="s">
        <v>4743</v>
      </c>
      <c r="AC311" s="1">
        <v>101.24</v>
      </c>
    </row>
    <row r="312" spans="28:29" x14ac:dyDescent="0.25">
      <c r="AB312" s="196" t="s">
        <v>1401</v>
      </c>
      <c r="AC312" s="1">
        <v>62.24</v>
      </c>
    </row>
    <row r="313" spans="28:29" x14ac:dyDescent="0.25">
      <c r="AB313" s="196" t="s">
        <v>907</v>
      </c>
      <c r="AC313" s="1">
        <v>66.239999999999995</v>
      </c>
    </row>
    <row r="314" spans="28:29" x14ac:dyDescent="0.25">
      <c r="AB314" s="196" t="s">
        <v>1861</v>
      </c>
      <c r="AC314" s="1">
        <v>26.24</v>
      </c>
    </row>
    <row r="315" spans="28:29" x14ac:dyDescent="0.25">
      <c r="AB315" s="196" t="s">
        <v>386</v>
      </c>
      <c r="AC315" s="1">
        <v>108.24</v>
      </c>
    </row>
    <row r="316" spans="28:29" x14ac:dyDescent="0.25">
      <c r="AB316" s="196" t="s">
        <v>2387</v>
      </c>
      <c r="AC316" s="1">
        <v>113.24</v>
      </c>
    </row>
    <row r="317" spans="28:29" x14ac:dyDescent="0.25">
      <c r="AB317" s="196" t="s">
        <v>914</v>
      </c>
      <c r="AC317" s="1">
        <v>124.24</v>
      </c>
    </row>
    <row r="318" spans="28:29" x14ac:dyDescent="0.25">
      <c r="AB318" s="196" t="s">
        <v>2275</v>
      </c>
      <c r="AC318" s="1">
        <v>115.24</v>
      </c>
    </row>
    <row r="319" spans="28:29" x14ac:dyDescent="0.25">
      <c r="AB319" s="196" t="s">
        <v>3594</v>
      </c>
      <c r="AC319" s="1">
        <v>53.24</v>
      </c>
    </row>
    <row r="320" spans="28:29" x14ac:dyDescent="0.25">
      <c r="AB320" s="196" t="s">
        <v>4054</v>
      </c>
      <c r="AC320" s="1">
        <v>97.24</v>
      </c>
    </row>
    <row r="321" spans="28:29" x14ac:dyDescent="0.25">
      <c r="AB321" s="196" t="s">
        <v>395</v>
      </c>
      <c r="AC321" s="1">
        <v>151.24</v>
      </c>
    </row>
    <row r="322" spans="28:29" x14ac:dyDescent="0.25">
      <c r="AB322" s="196" t="s">
        <v>898</v>
      </c>
      <c r="AC322" s="1">
        <v>131.24</v>
      </c>
    </row>
    <row r="323" spans="28:29" x14ac:dyDescent="0.25">
      <c r="AB323" s="196" t="s">
        <v>402</v>
      </c>
      <c r="AC323" s="1">
        <v>103.24</v>
      </c>
    </row>
    <row r="324" spans="28:29" x14ac:dyDescent="0.25">
      <c r="AB324" s="196" t="s">
        <v>409</v>
      </c>
      <c r="AC324" s="1">
        <v>107.24</v>
      </c>
    </row>
    <row r="325" spans="28:29" x14ac:dyDescent="0.25">
      <c r="AB325" s="196" t="s">
        <v>3734</v>
      </c>
      <c r="AC325" s="1">
        <v>58.24</v>
      </c>
    </row>
    <row r="326" spans="28:29" x14ac:dyDescent="0.25">
      <c r="AB326" s="196" t="s">
        <v>416</v>
      </c>
      <c r="AC326" s="1">
        <v>121.24</v>
      </c>
    </row>
    <row r="327" spans="28:29" x14ac:dyDescent="0.25">
      <c r="AB327" s="196" t="s">
        <v>430</v>
      </c>
      <c r="AC327" s="1">
        <v>117.24</v>
      </c>
    </row>
    <row r="328" spans="28:29" x14ac:dyDescent="0.25">
      <c r="AB328" s="196" t="s">
        <v>1854</v>
      </c>
      <c r="AC328" s="1">
        <v>123.24</v>
      </c>
    </row>
    <row r="329" spans="28:29" x14ac:dyDescent="0.25">
      <c r="AB329" s="196" t="s">
        <v>2862</v>
      </c>
      <c r="AC329" s="1">
        <v>105.24</v>
      </c>
    </row>
    <row r="330" spans="28:29" x14ac:dyDescent="0.25">
      <c r="AB330" s="196" t="s">
        <v>3197</v>
      </c>
      <c r="AC330" s="1">
        <v>263.24</v>
      </c>
    </row>
    <row r="331" spans="28:29" x14ac:dyDescent="0.25">
      <c r="AB331" s="196" t="s">
        <v>4744</v>
      </c>
      <c r="AC331" s="1">
        <v>124.24</v>
      </c>
    </row>
    <row r="332" spans="28:29" x14ac:dyDescent="0.25">
      <c r="AB332" s="196" t="s">
        <v>4307</v>
      </c>
      <c r="AC332" s="1">
        <v>74.239999999999995</v>
      </c>
    </row>
    <row r="333" spans="28:29" x14ac:dyDescent="0.25">
      <c r="AB333" s="196" t="s">
        <v>423</v>
      </c>
      <c r="AC333" s="1">
        <v>68.239999999999995</v>
      </c>
    </row>
    <row r="334" spans="28:29" x14ac:dyDescent="0.25">
      <c r="AB334" s="196" t="s">
        <v>2935</v>
      </c>
      <c r="AC334" s="1">
        <v>149.24</v>
      </c>
    </row>
    <row r="335" spans="28:29" x14ac:dyDescent="0.25">
      <c r="AB335" s="196" t="s">
        <v>4373</v>
      </c>
      <c r="AC335" s="1">
        <v>35.24</v>
      </c>
    </row>
    <row r="336" spans="28:29" x14ac:dyDescent="0.25">
      <c r="AB336" s="196" t="s">
        <v>1259</v>
      </c>
      <c r="AC336" s="1">
        <v>131.24</v>
      </c>
    </row>
    <row r="337" spans="28:29" x14ac:dyDescent="0.25">
      <c r="AB337" s="196" t="s">
        <v>1352</v>
      </c>
      <c r="AC337" s="1">
        <v>96.24</v>
      </c>
    </row>
    <row r="338" spans="28:29" x14ac:dyDescent="0.25">
      <c r="AB338" s="196" t="s">
        <v>2622</v>
      </c>
      <c r="AC338" s="1">
        <v>150.24</v>
      </c>
    </row>
    <row r="339" spans="28:29" x14ac:dyDescent="0.25">
      <c r="AB339" s="196" t="s">
        <v>3068</v>
      </c>
      <c r="AC339" s="1">
        <v>115.24</v>
      </c>
    </row>
    <row r="340" spans="28:29" x14ac:dyDescent="0.25">
      <c r="AB340" s="196" t="s">
        <v>1778</v>
      </c>
      <c r="AC340" s="1">
        <v>102.24</v>
      </c>
    </row>
    <row r="341" spans="28:29" x14ac:dyDescent="0.25">
      <c r="AB341" s="196" t="s">
        <v>3649</v>
      </c>
      <c r="AC341" s="1">
        <v>137.24</v>
      </c>
    </row>
    <row r="342" spans="28:29" x14ac:dyDescent="0.25">
      <c r="AB342" s="196" t="s">
        <v>2380</v>
      </c>
      <c r="AC342" s="1">
        <v>92.24</v>
      </c>
    </row>
    <row r="343" spans="28:29" x14ac:dyDescent="0.25">
      <c r="AB343" s="196" t="s">
        <v>437</v>
      </c>
      <c r="AC343" s="1">
        <v>86.24</v>
      </c>
    </row>
    <row r="344" spans="28:29" x14ac:dyDescent="0.25">
      <c r="AB344" s="196" t="s">
        <v>3930</v>
      </c>
      <c r="AC344" s="1">
        <v>35.24</v>
      </c>
    </row>
    <row r="345" spans="28:29" x14ac:dyDescent="0.25">
      <c r="AB345" s="196" t="s">
        <v>3220</v>
      </c>
      <c r="AC345" s="1">
        <v>54.24</v>
      </c>
    </row>
    <row r="346" spans="28:29" x14ac:dyDescent="0.25">
      <c r="AB346" s="196" t="s">
        <v>2748</v>
      </c>
      <c r="AC346" s="1">
        <v>104.24</v>
      </c>
    </row>
    <row r="347" spans="28:29" x14ac:dyDescent="0.25">
      <c r="AB347" s="196" t="s">
        <v>4263</v>
      </c>
      <c r="AC347" s="1">
        <v>29.24</v>
      </c>
    </row>
    <row r="348" spans="28:29" x14ac:dyDescent="0.25">
      <c r="AB348" s="196" t="s">
        <v>4061</v>
      </c>
      <c r="AC348" s="1">
        <v>107.24</v>
      </c>
    </row>
    <row r="349" spans="28:29" x14ac:dyDescent="0.25">
      <c r="AB349" s="196" t="s">
        <v>4745</v>
      </c>
      <c r="AC349" s="1">
        <v>90.24</v>
      </c>
    </row>
    <row r="350" spans="28:29" x14ac:dyDescent="0.25">
      <c r="AB350" s="196" t="s">
        <v>889</v>
      </c>
      <c r="AC350" s="1">
        <v>93.24</v>
      </c>
    </row>
    <row r="351" spans="28:29" x14ac:dyDescent="0.25">
      <c r="AB351" s="196" t="s">
        <v>4746</v>
      </c>
      <c r="AC351" s="1">
        <v>115.24</v>
      </c>
    </row>
    <row r="352" spans="28:29" x14ac:dyDescent="0.25">
      <c r="AB352" s="196" t="s">
        <v>4462</v>
      </c>
      <c r="AC352" s="1">
        <v>128.24</v>
      </c>
    </row>
    <row r="353" spans="28:29" x14ac:dyDescent="0.25">
      <c r="AB353" s="196" t="s">
        <v>2487</v>
      </c>
      <c r="AC353" s="1">
        <v>85.24</v>
      </c>
    </row>
    <row r="354" spans="28:29" x14ac:dyDescent="0.25">
      <c r="AB354" s="196" t="s">
        <v>2482</v>
      </c>
      <c r="AC354" s="1">
        <v>75.239999999999995</v>
      </c>
    </row>
    <row r="355" spans="28:29" x14ac:dyDescent="0.25">
      <c r="AB355" s="196" t="s">
        <v>2949</v>
      </c>
      <c r="AC355" s="1">
        <v>153.24</v>
      </c>
    </row>
    <row r="356" spans="28:29" x14ac:dyDescent="0.25">
      <c r="AB356" s="196" t="s">
        <v>882</v>
      </c>
      <c r="AC356" s="1">
        <v>139.24</v>
      </c>
    </row>
    <row r="357" spans="28:29" x14ac:dyDescent="0.25">
      <c r="AB357" s="196" t="s">
        <v>446</v>
      </c>
      <c r="AC357" s="1">
        <v>94.24</v>
      </c>
    </row>
    <row r="358" spans="28:29" x14ac:dyDescent="0.25">
      <c r="AB358" s="196" t="s">
        <v>2355</v>
      </c>
      <c r="AC358" s="1">
        <v>110.24</v>
      </c>
    </row>
    <row r="359" spans="28:29" x14ac:dyDescent="0.25">
      <c r="AB359" s="196" t="s">
        <v>455</v>
      </c>
      <c r="AC359" s="1">
        <v>120.24</v>
      </c>
    </row>
    <row r="360" spans="28:29" x14ac:dyDescent="0.25">
      <c r="AB360" s="196" t="s">
        <v>3881</v>
      </c>
      <c r="AC360" s="1">
        <v>76.239999999999995</v>
      </c>
    </row>
    <row r="361" spans="28:29" x14ac:dyDescent="0.25">
      <c r="AB361" s="196" t="s">
        <v>4747</v>
      </c>
      <c r="AC361" s="1">
        <v>93.24</v>
      </c>
    </row>
    <row r="362" spans="28:29" x14ac:dyDescent="0.25">
      <c r="AB362" s="196" t="s">
        <v>1656</v>
      </c>
      <c r="AC362" s="1">
        <v>144.24</v>
      </c>
    </row>
    <row r="363" spans="28:29" x14ac:dyDescent="0.25">
      <c r="AB363" s="196" t="s">
        <v>2056</v>
      </c>
      <c r="AC363" s="1">
        <v>77.239999999999995</v>
      </c>
    </row>
    <row r="364" spans="28:29" x14ac:dyDescent="0.25">
      <c r="AB364" s="196" t="s">
        <v>4748</v>
      </c>
      <c r="AC364" s="1">
        <v>47.24</v>
      </c>
    </row>
    <row r="365" spans="28:29" x14ac:dyDescent="0.25">
      <c r="AB365" s="196" t="s">
        <v>2118</v>
      </c>
      <c r="AC365" s="1">
        <v>152.24</v>
      </c>
    </row>
    <row r="366" spans="28:29" x14ac:dyDescent="0.25">
      <c r="AB366" s="196" t="s">
        <v>4749</v>
      </c>
      <c r="AC366" s="1">
        <v>127.24</v>
      </c>
    </row>
    <row r="367" spans="28:29" x14ac:dyDescent="0.25">
      <c r="AB367" s="196" t="s">
        <v>4081</v>
      </c>
      <c r="AC367" s="1">
        <v>89.24</v>
      </c>
    </row>
    <row r="368" spans="28:29" x14ac:dyDescent="0.25">
      <c r="AB368" s="196" t="s">
        <v>3888</v>
      </c>
      <c r="AC368" s="1">
        <v>41.24</v>
      </c>
    </row>
    <row r="369" spans="28:29" x14ac:dyDescent="0.25">
      <c r="AB369" s="196" t="s">
        <v>2963</v>
      </c>
      <c r="AC369" s="1">
        <v>111.24</v>
      </c>
    </row>
    <row r="370" spans="28:29" x14ac:dyDescent="0.25">
      <c r="AB370" s="196" t="s">
        <v>4750</v>
      </c>
      <c r="AC370" s="1">
        <v>42.24</v>
      </c>
    </row>
    <row r="371" spans="28:29" x14ac:dyDescent="0.25">
      <c r="AB371" s="196" t="s">
        <v>4751</v>
      </c>
      <c r="AC371" s="1">
        <v>46.24</v>
      </c>
    </row>
    <row r="372" spans="28:29" x14ac:dyDescent="0.25">
      <c r="AB372" s="196" t="s">
        <v>464</v>
      </c>
      <c r="AC372" s="1">
        <v>108.24</v>
      </c>
    </row>
    <row r="373" spans="28:29" x14ac:dyDescent="0.25">
      <c r="AB373" s="196" t="s">
        <v>3569</v>
      </c>
      <c r="AC373" s="1">
        <v>87.24</v>
      </c>
    </row>
    <row r="374" spans="28:29" x14ac:dyDescent="0.25">
      <c r="AB374" s="196" t="s">
        <v>3988</v>
      </c>
      <c r="AC374" s="1">
        <v>72.239999999999995</v>
      </c>
    </row>
    <row r="375" spans="28:29" x14ac:dyDescent="0.25">
      <c r="AB375" s="196" t="s">
        <v>2111</v>
      </c>
      <c r="AC375" s="1">
        <v>169.24</v>
      </c>
    </row>
    <row r="376" spans="28:29" x14ac:dyDescent="0.25">
      <c r="AB376" s="196" t="s">
        <v>4434</v>
      </c>
      <c r="AC376" s="1">
        <v>65.239999999999995</v>
      </c>
    </row>
    <row r="377" spans="28:29" x14ac:dyDescent="0.25">
      <c r="AB377" s="196" t="s">
        <v>3485</v>
      </c>
      <c r="AC377" s="1">
        <v>73.239999999999995</v>
      </c>
    </row>
    <row r="378" spans="28:29" x14ac:dyDescent="0.25">
      <c r="AB378" s="196" t="s">
        <v>2063</v>
      </c>
      <c r="AC378" s="1">
        <v>130.24</v>
      </c>
    </row>
    <row r="379" spans="28:29" x14ac:dyDescent="0.25">
      <c r="AB379" s="196" t="s">
        <v>3700</v>
      </c>
      <c r="AC379" s="1">
        <v>53.24</v>
      </c>
    </row>
    <row r="380" spans="28:29" x14ac:dyDescent="0.25">
      <c r="AB380" s="196" t="s">
        <v>473</v>
      </c>
      <c r="AC380" s="1">
        <v>149.24</v>
      </c>
    </row>
    <row r="381" spans="28:29" x14ac:dyDescent="0.25">
      <c r="AB381" s="196" t="s">
        <v>3694</v>
      </c>
      <c r="AC381" s="1">
        <v>109.24</v>
      </c>
    </row>
    <row r="382" spans="28:29" x14ac:dyDescent="0.25">
      <c r="AB382" s="196" t="s">
        <v>3516</v>
      </c>
      <c r="AC382" s="1">
        <v>113.24</v>
      </c>
    </row>
    <row r="383" spans="28:29" x14ac:dyDescent="0.25">
      <c r="AB383" s="196" t="s">
        <v>4407</v>
      </c>
      <c r="AC383" s="1">
        <v>102.24</v>
      </c>
    </row>
    <row r="384" spans="28:29" x14ac:dyDescent="0.25">
      <c r="AB384" s="196" t="s">
        <v>2362</v>
      </c>
      <c r="AC384" s="1">
        <v>67.239999999999995</v>
      </c>
    </row>
    <row r="385" spans="28:29" x14ac:dyDescent="0.25">
      <c r="AB385" s="196" t="s">
        <v>3317</v>
      </c>
      <c r="AC385" s="1">
        <v>103.24</v>
      </c>
    </row>
    <row r="386" spans="28:29" x14ac:dyDescent="0.25">
      <c r="AB386" s="196" t="s">
        <v>4141</v>
      </c>
      <c r="AC386" s="1">
        <v>106.24</v>
      </c>
    </row>
    <row r="387" spans="28:29" x14ac:dyDescent="0.25">
      <c r="AB387" s="196" t="s">
        <v>3503</v>
      </c>
      <c r="AC387" s="1">
        <v>161.24</v>
      </c>
    </row>
    <row r="388" spans="28:29" x14ac:dyDescent="0.25">
      <c r="AB388" s="196" t="s">
        <v>1640</v>
      </c>
      <c r="AC388" s="1">
        <v>166.24</v>
      </c>
    </row>
    <row r="389" spans="28:29" x14ac:dyDescent="0.25">
      <c r="AB389" s="196" t="s">
        <v>1645</v>
      </c>
      <c r="AC389" s="1">
        <v>182.24</v>
      </c>
    </row>
    <row r="390" spans="28:29" x14ac:dyDescent="0.25">
      <c r="AB390" s="196" t="s">
        <v>1649</v>
      </c>
      <c r="AC390" s="1">
        <v>127.24</v>
      </c>
    </row>
    <row r="391" spans="28:29" x14ac:dyDescent="0.25">
      <c r="AB391" s="196" t="s">
        <v>491</v>
      </c>
      <c r="AC391" s="1">
        <v>184.24</v>
      </c>
    </row>
    <row r="392" spans="28:29" x14ac:dyDescent="0.25">
      <c r="AB392" s="196" t="s">
        <v>500</v>
      </c>
      <c r="AC392" s="1">
        <v>199.24</v>
      </c>
    </row>
    <row r="393" spans="28:29" x14ac:dyDescent="0.25">
      <c r="AB393" s="196" t="s">
        <v>2084</v>
      </c>
      <c r="AC393" s="1">
        <v>116.24</v>
      </c>
    </row>
    <row r="394" spans="28:29" x14ac:dyDescent="0.25">
      <c r="AB394" s="196" t="s">
        <v>2077</v>
      </c>
      <c r="AC394" s="1">
        <v>135.24</v>
      </c>
    </row>
    <row r="395" spans="28:29" x14ac:dyDescent="0.25">
      <c r="AB395" s="196" t="s">
        <v>509</v>
      </c>
      <c r="AC395" s="1">
        <v>180.24</v>
      </c>
    </row>
    <row r="396" spans="28:29" x14ac:dyDescent="0.25">
      <c r="AB396" s="196" t="s">
        <v>1193</v>
      </c>
      <c r="AC396" s="1">
        <v>117.24</v>
      </c>
    </row>
    <row r="397" spans="28:29" x14ac:dyDescent="0.25">
      <c r="AB397" s="196" t="s">
        <v>2810</v>
      </c>
      <c r="AC397" s="1">
        <v>59.24</v>
      </c>
    </row>
    <row r="398" spans="28:29" x14ac:dyDescent="0.25">
      <c r="AB398" s="196" t="s">
        <v>3969</v>
      </c>
      <c r="AC398" s="1">
        <v>76.239999999999995</v>
      </c>
    </row>
    <row r="399" spans="28:29" x14ac:dyDescent="0.25">
      <c r="AB399" s="196" t="s">
        <v>4752</v>
      </c>
      <c r="AC399" s="1">
        <v>74.239999999999995</v>
      </c>
    </row>
    <row r="400" spans="28:29" x14ac:dyDescent="0.25">
      <c r="AB400" s="196" t="s">
        <v>1626</v>
      </c>
      <c r="AC400" s="1">
        <v>108.24</v>
      </c>
    </row>
    <row r="401" spans="28:29" x14ac:dyDescent="0.25">
      <c r="AB401" s="196" t="s">
        <v>2070</v>
      </c>
      <c r="AC401" s="1">
        <v>125.24</v>
      </c>
    </row>
    <row r="402" spans="28:29" x14ac:dyDescent="0.25">
      <c r="AB402" s="196" t="s">
        <v>3530</v>
      </c>
      <c r="AC402" s="1">
        <v>89.24</v>
      </c>
    </row>
    <row r="403" spans="28:29" x14ac:dyDescent="0.25">
      <c r="AB403" s="196" t="s">
        <v>1633</v>
      </c>
      <c r="AC403" s="1">
        <v>67.239999999999995</v>
      </c>
    </row>
    <row r="404" spans="28:29" x14ac:dyDescent="0.25">
      <c r="AB404" s="196" t="s">
        <v>3905</v>
      </c>
      <c r="AC404" s="1">
        <v>93.24</v>
      </c>
    </row>
    <row r="405" spans="28:29" x14ac:dyDescent="0.25">
      <c r="AB405" s="196" t="s">
        <v>4101</v>
      </c>
      <c r="AC405" s="1">
        <v>105.24</v>
      </c>
    </row>
    <row r="406" spans="28:29" x14ac:dyDescent="0.25">
      <c r="AB406" s="196" t="s">
        <v>3608</v>
      </c>
      <c r="AC406" s="1">
        <v>77.239999999999995</v>
      </c>
    </row>
    <row r="407" spans="28:29" x14ac:dyDescent="0.25">
      <c r="AB407" s="196" t="s">
        <v>3615</v>
      </c>
      <c r="AC407" s="1">
        <v>93.24</v>
      </c>
    </row>
    <row r="408" spans="28:29" x14ac:dyDescent="0.25">
      <c r="AB408" s="196" t="s">
        <v>516</v>
      </c>
      <c r="AC408" s="1">
        <v>98.24</v>
      </c>
    </row>
    <row r="409" spans="28:29" x14ac:dyDescent="0.25">
      <c r="AB409" s="196" t="s">
        <v>3798</v>
      </c>
      <c r="AC409" s="1">
        <v>98.24</v>
      </c>
    </row>
    <row r="410" spans="28:29" x14ac:dyDescent="0.25">
      <c r="AB410" s="196" t="s">
        <v>3804</v>
      </c>
      <c r="AC410" s="1">
        <v>98.24</v>
      </c>
    </row>
    <row r="411" spans="28:29" x14ac:dyDescent="0.25">
      <c r="AB411" s="196" t="s">
        <v>3338</v>
      </c>
      <c r="AC411" s="1">
        <v>128.24</v>
      </c>
    </row>
    <row r="412" spans="28:29" x14ac:dyDescent="0.25">
      <c r="AB412" s="196" t="s">
        <v>1200</v>
      </c>
      <c r="AC412" s="1">
        <v>30.24</v>
      </c>
    </row>
    <row r="413" spans="28:29" x14ac:dyDescent="0.25">
      <c r="AB413" s="196" t="s">
        <v>3815</v>
      </c>
      <c r="AC413" s="1">
        <v>88.24</v>
      </c>
    </row>
    <row r="414" spans="28:29" x14ac:dyDescent="0.25">
      <c r="AB414" s="196" t="s">
        <v>2816</v>
      </c>
      <c r="AC414" s="1">
        <v>125.24</v>
      </c>
    </row>
    <row r="415" spans="28:29" x14ac:dyDescent="0.25">
      <c r="AB415" s="196" t="s">
        <v>3810</v>
      </c>
      <c r="AC415" s="1">
        <v>98.24</v>
      </c>
    </row>
    <row r="416" spans="28:29" x14ac:dyDescent="0.25">
      <c r="AB416" s="196" t="s">
        <v>4074</v>
      </c>
      <c r="AC416" s="1">
        <v>92.24</v>
      </c>
    </row>
    <row r="417" spans="28:29" x14ac:dyDescent="0.25">
      <c r="AB417" s="196" t="s">
        <v>875</v>
      </c>
      <c r="AC417" s="1">
        <v>129.24</v>
      </c>
    </row>
    <row r="418" spans="28:29" x14ac:dyDescent="0.25">
      <c r="AB418" s="196" t="s">
        <v>1799</v>
      </c>
      <c r="AC418" s="1">
        <v>59.24</v>
      </c>
    </row>
    <row r="419" spans="28:29" x14ac:dyDescent="0.25">
      <c r="AB419" s="196" t="s">
        <v>4209</v>
      </c>
      <c r="AC419" s="1">
        <v>107.24</v>
      </c>
    </row>
    <row r="420" spans="28:29" x14ac:dyDescent="0.25">
      <c r="AB420" s="196" t="s">
        <v>4216</v>
      </c>
      <c r="AC420" s="1">
        <v>98.24</v>
      </c>
    </row>
    <row r="421" spans="28:29" x14ac:dyDescent="0.25">
      <c r="AB421" s="196" t="s">
        <v>3264</v>
      </c>
      <c r="AC421" s="1">
        <v>67.239999999999995</v>
      </c>
    </row>
    <row r="422" spans="28:29" x14ac:dyDescent="0.25">
      <c r="AB422" s="196" t="s">
        <v>2823</v>
      </c>
      <c r="AC422" s="1">
        <v>57.24</v>
      </c>
    </row>
    <row r="423" spans="28:29" x14ac:dyDescent="0.25">
      <c r="AB423" s="196" t="s">
        <v>2526</v>
      </c>
      <c r="AC423" s="1">
        <v>89.24</v>
      </c>
    </row>
    <row r="424" spans="28:29" x14ac:dyDescent="0.25">
      <c r="AB424" s="196" t="s">
        <v>869</v>
      </c>
      <c r="AC424" s="1">
        <v>128.24</v>
      </c>
    </row>
    <row r="425" spans="28:29" x14ac:dyDescent="0.25">
      <c r="AB425" s="196" t="s">
        <v>522</v>
      </c>
      <c r="AC425" s="1">
        <v>69.239999999999995</v>
      </c>
    </row>
    <row r="426" spans="28:29" x14ac:dyDescent="0.25">
      <c r="AB426" s="196" t="s">
        <v>1593</v>
      </c>
      <c r="AC426" s="1">
        <v>75.239999999999995</v>
      </c>
    </row>
    <row r="427" spans="28:29" x14ac:dyDescent="0.25">
      <c r="AB427" s="196" t="s">
        <v>4181</v>
      </c>
      <c r="AC427" s="1">
        <v>75.239999999999995</v>
      </c>
    </row>
    <row r="428" spans="28:29" x14ac:dyDescent="0.25">
      <c r="AB428" s="196" t="s">
        <v>1736</v>
      </c>
      <c r="AC428" s="1">
        <v>50.24</v>
      </c>
    </row>
    <row r="429" spans="28:29" x14ac:dyDescent="0.25">
      <c r="AB429" s="196" t="s">
        <v>2036</v>
      </c>
      <c r="AC429" s="1">
        <v>103.24</v>
      </c>
    </row>
    <row r="430" spans="28:29" x14ac:dyDescent="0.25">
      <c r="AB430" s="196" t="s">
        <v>3767</v>
      </c>
      <c r="AC430" s="1">
        <v>109.24</v>
      </c>
    </row>
    <row r="431" spans="28:29" x14ac:dyDescent="0.25">
      <c r="AB431" s="196" t="s">
        <v>531</v>
      </c>
      <c r="AC431" s="1">
        <v>129.24</v>
      </c>
    </row>
    <row r="432" spans="28:29" x14ac:dyDescent="0.25">
      <c r="AB432" s="196" t="s">
        <v>4387</v>
      </c>
      <c r="AC432" s="1">
        <v>68.239999999999995</v>
      </c>
    </row>
    <row r="433" spans="28:29" x14ac:dyDescent="0.25">
      <c r="AB433" s="196" t="s">
        <v>4753</v>
      </c>
      <c r="AC433" s="1">
        <v>150.24</v>
      </c>
    </row>
    <row r="434" spans="28:29" x14ac:dyDescent="0.25">
      <c r="AB434" s="196" t="s">
        <v>4754</v>
      </c>
      <c r="AC434" s="1">
        <v>69.239999999999995</v>
      </c>
    </row>
    <row r="435" spans="28:29" x14ac:dyDescent="0.25">
      <c r="AB435" s="196" t="s">
        <v>4755</v>
      </c>
      <c r="AC435" s="1">
        <v>132.24</v>
      </c>
    </row>
    <row r="436" spans="28:29" x14ac:dyDescent="0.25">
      <c r="AB436" s="196" t="s">
        <v>1614</v>
      </c>
      <c r="AC436" s="1">
        <v>87.24</v>
      </c>
    </row>
    <row r="437" spans="28:29" x14ac:dyDescent="0.25">
      <c r="AB437" s="196" t="s">
        <v>3662</v>
      </c>
      <c r="AC437" s="1">
        <v>110.24</v>
      </c>
    </row>
    <row r="438" spans="28:29" x14ac:dyDescent="0.25">
      <c r="AB438" s="196" t="s">
        <v>547</v>
      </c>
      <c r="AC438" s="1">
        <v>122.24</v>
      </c>
    </row>
    <row r="439" spans="28:29" x14ac:dyDescent="0.25">
      <c r="AB439" s="196" t="s">
        <v>1607</v>
      </c>
      <c r="AC439" s="1">
        <v>54.24</v>
      </c>
    </row>
    <row r="440" spans="28:29" x14ac:dyDescent="0.25">
      <c r="AB440" s="196" t="s">
        <v>2124</v>
      </c>
      <c r="AC440" s="1">
        <v>115.24</v>
      </c>
    </row>
    <row r="441" spans="28:29" x14ac:dyDescent="0.25">
      <c r="AB441" s="196" t="s">
        <v>4756</v>
      </c>
      <c r="AC441" s="1">
        <v>91.24</v>
      </c>
    </row>
    <row r="442" spans="28:29" x14ac:dyDescent="0.25">
      <c r="AB442" s="196" t="s">
        <v>556</v>
      </c>
      <c r="AC442" s="1">
        <v>82.24</v>
      </c>
    </row>
    <row r="443" spans="28:29" x14ac:dyDescent="0.25">
      <c r="AB443" s="196" t="s">
        <v>2698</v>
      </c>
      <c r="AC443" s="1">
        <v>78.239999999999995</v>
      </c>
    </row>
    <row r="444" spans="28:29" x14ac:dyDescent="0.25">
      <c r="AB444" s="196" t="s">
        <v>4326</v>
      </c>
      <c r="AC444" s="1">
        <v>217.24</v>
      </c>
    </row>
    <row r="445" spans="28:29" x14ac:dyDescent="0.25">
      <c r="AB445" s="196" t="s">
        <v>4188</v>
      </c>
      <c r="AC445" s="1">
        <v>188.24</v>
      </c>
    </row>
    <row r="446" spans="28:29" x14ac:dyDescent="0.25">
      <c r="AB446" s="196" t="s">
        <v>1600</v>
      </c>
      <c r="AC446" s="1">
        <v>95.24</v>
      </c>
    </row>
    <row r="447" spans="28:29" x14ac:dyDescent="0.25">
      <c r="AB447" s="196" t="s">
        <v>3394</v>
      </c>
      <c r="AC447" s="1">
        <v>89.24</v>
      </c>
    </row>
    <row r="448" spans="28:29" x14ac:dyDescent="0.25">
      <c r="AB448" s="196" t="s">
        <v>3401</v>
      </c>
      <c r="AC448" s="1">
        <v>77.239999999999995</v>
      </c>
    </row>
    <row r="449" spans="28:29" x14ac:dyDescent="0.25">
      <c r="AB449" s="196" t="s">
        <v>4757</v>
      </c>
      <c r="AC449" s="1">
        <v>102.24</v>
      </c>
    </row>
    <row r="450" spans="28:29" x14ac:dyDescent="0.25">
      <c r="AB450" s="196" t="s">
        <v>3123</v>
      </c>
      <c r="AC450" s="1">
        <v>73.239999999999995</v>
      </c>
    </row>
    <row r="451" spans="28:29" x14ac:dyDescent="0.25">
      <c r="AB451" s="196" t="s">
        <v>863</v>
      </c>
      <c r="AC451" s="1">
        <v>56.24</v>
      </c>
    </row>
    <row r="452" spans="28:29" x14ac:dyDescent="0.25">
      <c r="AB452" s="196" t="s">
        <v>4088</v>
      </c>
      <c r="AC452" s="1">
        <v>105.24</v>
      </c>
    </row>
    <row r="453" spans="28:29" x14ac:dyDescent="0.25">
      <c r="AB453" s="196" t="s">
        <v>563</v>
      </c>
      <c r="AC453" s="1">
        <v>67.239999999999995</v>
      </c>
    </row>
    <row r="454" spans="28:29" x14ac:dyDescent="0.25">
      <c r="AB454" s="196" t="s">
        <v>2050</v>
      </c>
      <c r="AC454" s="1">
        <v>102.24</v>
      </c>
    </row>
    <row r="455" spans="28:29" x14ac:dyDescent="0.25">
      <c r="AB455" s="196" t="s">
        <v>849</v>
      </c>
      <c r="AC455" s="1">
        <v>118.24</v>
      </c>
    </row>
    <row r="456" spans="28:29" x14ac:dyDescent="0.25">
      <c r="AB456" s="196" t="s">
        <v>1729</v>
      </c>
      <c r="AC456" s="1">
        <v>21.24</v>
      </c>
    </row>
    <row r="457" spans="28:29" x14ac:dyDescent="0.25">
      <c r="AB457" s="196" t="s">
        <v>2131</v>
      </c>
      <c r="AC457" s="1">
        <v>116.24</v>
      </c>
    </row>
    <row r="458" spans="28:29" x14ac:dyDescent="0.25">
      <c r="AB458" s="196" t="s">
        <v>3498</v>
      </c>
      <c r="AC458" s="1">
        <v>67.239999999999995</v>
      </c>
    </row>
    <row r="459" spans="28:29" x14ac:dyDescent="0.25">
      <c r="AB459" s="196" t="s">
        <v>3747</v>
      </c>
      <c r="AC459" s="1">
        <v>70.239999999999995</v>
      </c>
    </row>
    <row r="460" spans="28:29" x14ac:dyDescent="0.25">
      <c r="AB460" s="196" t="s">
        <v>570</v>
      </c>
      <c r="AC460" s="1">
        <v>140.24</v>
      </c>
    </row>
    <row r="461" spans="28:29" x14ac:dyDescent="0.25">
      <c r="AB461" s="196" t="s">
        <v>2348</v>
      </c>
      <c r="AC461" s="1">
        <v>72.239999999999995</v>
      </c>
    </row>
    <row r="462" spans="28:29" x14ac:dyDescent="0.25">
      <c r="AB462" s="196" t="s">
        <v>856</v>
      </c>
      <c r="AC462" s="1">
        <v>149.24</v>
      </c>
    </row>
    <row r="463" spans="28:29" x14ac:dyDescent="0.25">
      <c r="AB463" s="196" t="s">
        <v>4127</v>
      </c>
      <c r="AC463" s="1">
        <v>73.239999999999995</v>
      </c>
    </row>
    <row r="464" spans="28:29" x14ac:dyDescent="0.25">
      <c r="AB464" s="196" t="s">
        <v>1621</v>
      </c>
      <c r="AC464" s="1">
        <v>146.24</v>
      </c>
    </row>
    <row r="465" spans="28:29" x14ac:dyDescent="0.25">
      <c r="AB465" s="196" t="s">
        <v>2008</v>
      </c>
      <c r="AC465" s="1">
        <v>136.24</v>
      </c>
    </row>
    <row r="466" spans="28:29" x14ac:dyDescent="0.25">
      <c r="AB466" s="196" t="s">
        <v>3049</v>
      </c>
      <c r="AC466" s="1">
        <v>66.239999999999995</v>
      </c>
    </row>
    <row r="467" spans="28:29" x14ac:dyDescent="0.25">
      <c r="AB467" s="196" t="s">
        <v>2309</v>
      </c>
      <c r="AC467" s="1">
        <v>133.24</v>
      </c>
    </row>
    <row r="468" spans="28:29" x14ac:dyDescent="0.25">
      <c r="AB468" s="196" t="s">
        <v>577</v>
      </c>
      <c r="AC468" s="1">
        <v>69.239999999999995</v>
      </c>
    </row>
    <row r="469" spans="28:29" x14ac:dyDescent="0.25">
      <c r="AB469" s="196" t="s">
        <v>2316</v>
      </c>
      <c r="AC469" s="1">
        <v>104.24</v>
      </c>
    </row>
    <row r="470" spans="28:29" x14ac:dyDescent="0.25">
      <c r="AB470" s="196" t="s">
        <v>842</v>
      </c>
      <c r="AC470" s="1">
        <v>71.239999999999995</v>
      </c>
    </row>
    <row r="471" spans="28:29" x14ac:dyDescent="0.25">
      <c r="AB471" s="196" t="s">
        <v>3995</v>
      </c>
      <c r="AC471" s="1">
        <v>81.239999999999995</v>
      </c>
    </row>
    <row r="472" spans="28:29" x14ac:dyDescent="0.25">
      <c r="AB472" s="196" t="s">
        <v>2001</v>
      </c>
      <c r="AC472" s="1">
        <v>613.24</v>
      </c>
    </row>
    <row r="473" spans="28:29" x14ac:dyDescent="0.25">
      <c r="AB473" s="196" t="s">
        <v>2520</v>
      </c>
      <c r="AC473" s="1">
        <v>88.24</v>
      </c>
    </row>
    <row r="474" spans="28:29" x14ac:dyDescent="0.25">
      <c r="AB474" s="196" t="s">
        <v>837</v>
      </c>
      <c r="AC474" s="1">
        <v>65.239999999999995</v>
      </c>
    </row>
    <row r="475" spans="28:29" x14ac:dyDescent="0.25">
      <c r="AB475" s="196" t="s">
        <v>2302</v>
      </c>
      <c r="AC475" s="1">
        <v>133.24</v>
      </c>
    </row>
    <row r="476" spans="28:29" x14ac:dyDescent="0.25">
      <c r="AB476" s="196" t="s">
        <v>830</v>
      </c>
      <c r="AC476" s="1">
        <v>117.24</v>
      </c>
    </row>
    <row r="477" spans="28:29" x14ac:dyDescent="0.25">
      <c r="AB477" s="196" t="s">
        <v>584</v>
      </c>
      <c r="AC477" s="1">
        <v>121.24</v>
      </c>
    </row>
    <row r="478" spans="28:29" x14ac:dyDescent="0.25">
      <c r="AB478" s="196" t="s">
        <v>823</v>
      </c>
      <c r="AC478" s="1">
        <v>52.24</v>
      </c>
    </row>
    <row r="479" spans="28:29" x14ac:dyDescent="0.25">
      <c r="AB479" s="196" t="s">
        <v>591</v>
      </c>
      <c r="AC479" s="1">
        <v>111.24</v>
      </c>
    </row>
    <row r="480" spans="28:29" x14ac:dyDescent="0.25">
      <c r="AB480" s="196" t="s">
        <v>598</v>
      </c>
      <c r="AC480" s="1">
        <v>71.239999999999995</v>
      </c>
    </row>
    <row r="481" spans="28:29" x14ac:dyDescent="0.25">
      <c r="AB481" s="196" t="s">
        <v>1987</v>
      </c>
      <c r="AC481" s="1">
        <v>47.24</v>
      </c>
    </row>
    <row r="482" spans="28:29" x14ac:dyDescent="0.25">
      <c r="AB482" s="196" t="s">
        <v>2670</v>
      </c>
      <c r="AC482" s="1">
        <v>95.24</v>
      </c>
    </row>
    <row r="483" spans="28:29" x14ac:dyDescent="0.25">
      <c r="AB483" s="196" t="s">
        <v>2776</v>
      </c>
      <c r="AC483" s="1">
        <v>114.24</v>
      </c>
    </row>
    <row r="484" spans="28:29" x14ac:dyDescent="0.25">
      <c r="AB484" s="196" t="s">
        <v>1994</v>
      </c>
      <c r="AC484" s="1">
        <v>123.24</v>
      </c>
    </row>
    <row r="485" spans="28:29" x14ac:dyDescent="0.25">
      <c r="AB485" s="196" t="s">
        <v>1180</v>
      </c>
      <c r="AC485" s="1">
        <v>137.24</v>
      </c>
    </row>
    <row r="486" spans="28:29" x14ac:dyDescent="0.25">
      <c r="AB486" s="196" t="s">
        <v>2015</v>
      </c>
      <c r="AC486" s="1">
        <v>78.239999999999995</v>
      </c>
    </row>
    <row r="487" spans="28:29" x14ac:dyDescent="0.25">
      <c r="AB487" s="196" t="s">
        <v>1724</v>
      </c>
      <c r="AC487" s="1">
        <v>127.24</v>
      </c>
    </row>
    <row r="488" spans="28:29" x14ac:dyDescent="0.25">
      <c r="AB488" s="196" t="s">
        <v>3028</v>
      </c>
      <c r="AC488" s="1">
        <v>81.239999999999995</v>
      </c>
    </row>
    <row r="489" spans="28:29" x14ac:dyDescent="0.25">
      <c r="AB489" s="196" t="s">
        <v>3081</v>
      </c>
      <c r="AC489" s="1">
        <v>124.24</v>
      </c>
    </row>
    <row r="490" spans="28:29" x14ac:dyDescent="0.25">
      <c r="AB490" s="196" t="s">
        <v>2783</v>
      </c>
      <c r="AC490" s="1">
        <v>106.24</v>
      </c>
    </row>
    <row r="491" spans="28:29" x14ac:dyDescent="0.25">
      <c r="AB491" s="196" t="s">
        <v>816</v>
      </c>
      <c r="AC491" s="1">
        <v>156.24</v>
      </c>
    </row>
    <row r="492" spans="28:29" x14ac:dyDescent="0.25">
      <c r="AB492" s="196" t="s">
        <v>1152</v>
      </c>
      <c r="AC492" s="1">
        <v>133.24</v>
      </c>
    </row>
    <row r="493" spans="28:29" x14ac:dyDescent="0.25">
      <c r="AB493" s="196" t="s">
        <v>1187</v>
      </c>
      <c r="AC493" s="1">
        <v>73.239999999999995</v>
      </c>
    </row>
    <row r="494" spans="28:29" x14ac:dyDescent="0.25">
      <c r="AB494" s="196" t="s">
        <v>3257</v>
      </c>
      <c r="AC494" s="1">
        <v>54.24</v>
      </c>
    </row>
    <row r="495" spans="28:29" x14ac:dyDescent="0.25">
      <c r="AB495" s="196" t="s">
        <v>3943</v>
      </c>
      <c r="AC495" s="1">
        <v>70.239999999999995</v>
      </c>
    </row>
    <row r="496" spans="28:29" x14ac:dyDescent="0.25">
      <c r="AB496" s="196" t="s">
        <v>3669</v>
      </c>
      <c r="AC496" s="1">
        <v>87.24</v>
      </c>
    </row>
    <row r="497" spans="28:29" x14ac:dyDescent="0.25">
      <c r="AB497" s="196" t="s">
        <v>4229</v>
      </c>
      <c r="AC497" s="1">
        <v>47.24</v>
      </c>
    </row>
    <row r="498" spans="28:29" x14ac:dyDescent="0.25">
      <c r="AB498" s="196" t="s">
        <v>605</v>
      </c>
      <c r="AC498" s="1">
        <v>157.24</v>
      </c>
    </row>
    <row r="499" spans="28:29" x14ac:dyDescent="0.25">
      <c r="AB499" s="196" t="s">
        <v>3893</v>
      </c>
      <c r="AC499" s="1">
        <v>136.24</v>
      </c>
    </row>
    <row r="500" spans="28:29" x14ac:dyDescent="0.25">
      <c r="AB500" s="196" t="s">
        <v>807</v>
      </c>
      <c r="AC500" s="1">
        <v>109.24</v>
      </c>
    </row>
    <row r="501" spans="28:29" x14ac:dyDescent="0.25">
      <c r="AB501" s="196" t="s">
        <v>2336</v>
      </c>
      <c r="AC501" s="1">
        <v>349.24</v>
      </c>
    </row>
    <row r="502" spans="28:29" x14ac:dyDescent="0.25">
      <c r="AB502" s="196" t="s">
        <v>2796</v>
      </c>
      <c r="AC502" s="1">
        <v>115.24</v>
      </c>
    </row>
    <row r="503" spans="28:29" x14ac:dyDescent="0.25">
      <c r="AB503" s="196" t="s">
        <v>612</v>
      </c>
      <c r="AC503" s="1">
        <v>147.24</v>
      </c>
    </row>
    <row r="504" spans="28:29" x14ac:dyDescent="0.25">
      <c r="AB504" s="196" t="s">
        <v>2869</v>
      </c>
      <c r="AC504" s="1">
        <v>65.239999999999995</v>
      </c>
    </row>
    <row r="505" spans="28:29" x14ac:dyDescent="0.25">
      <c r="AB505" s="196" t="s">
        <v>3406</v>
      </c>
      <c r="AC505" s="1">
        <v>106.24</v>
      </c>
    </row>
    <row r="506" spans="28:29" x14ac:dyDescent="0.25">
      <c r="AB506" s="196" t="s">
        <v>1663</v>
      </c>
      <c r="AC506" s="1">
        <v>106.24</v>
      </c>
    </row>
    <row r="507" spans="28:29" x14ac:dyDescent="0.25">
      <c r="AB507" s="196" t="s">
        <v>800</v>
      </c>
      <c r="AC507" s="1">
        <v>81.239999999999995</v>
      </c>
    </row>
    <row r="508" spans="28:29" x14ac:dyDescent="0.25">
      <c r="AB508" s="196" t="s">
        <v>2942</v>
      </c>
      <c r="AC508" s="1">
        <v>121.24</v>
      </c>
    </row>
    <row r="509" spans="28:29" x14ac:dyDescent="0.25">
      <c r="AB509" s="196" t="s">
        <v>3655</v>
      </c>
      <c r="AC509" s="1">
        <v>460.24</v>
      </c>
    </row>
    <row r="510" spans="28:29" x14ac:dyDescent="0.25">
      <c r="AB510" s="196" t="s">
        <v>4536</v>
      </c>
      <c r="AC510" s="1">
        <v>116.24</v>
      </c>
    </row>
    <row r="511" spans="28:29" x14ac:dyDescent="0.25">
      <c r="AB511" s="196" t="s">
        <v>1717</v>
      </c>
      <c r="AC511" s="1">
        <v>101.24</v>
      </c>
    </row>
    <row r="512" spans="28:29" x14ac:dyDescent="0.25">
      <c r="AB512" s="196" t="s">
        <v>621</v>
      </c>
      <c r="AC512" s="1">
        <v>115.24</v>
      </c>
    </row>
    <row r="513" spans="28:29" x14ac:dyDescent="0.25">
      <c r="AB513" s="196" t="s">
        <v>628</v>
      </c>
      <c r="AC513" s="1">
        <v>153.24</v>
      </c>
    </row>
    <row r="514" spans="28:29" x14ac:dyDescent="0.25">
      <c r="AB514" s="196" t="s">
        <v>1710</v>
      </c>
      <c r="AC514" s="1">
        <v>67.239999999999995</v>
      </c>
    </row>
    <row r="515" spans="28:29" x14ac:dyDescent="0.25">
      <c r="AB515" s="196" t="s">
        <v>1695</v>
      </c>
      <c r="AC515" s="1">
        <v>107.24</v>
      </c>
    </row>
    <row r="516" spans="28:29" x14ac:dyDescent="0.25">
      <c r="AB516" s="196" t="s">
        <v>643</v>
      </c>
      <c r="AC516" s="1">
        <v>51.24</v>
      </c>
    </row>
    <row r="517" spans="28:29" x14ac:dyDescent="0.25">
      <c r="AB517" s="196" t="s">
        <v>634</v>
      </c>
      <c r="AC517" s="1">
        <v>116.24</v>
      </c>
    </row>
    <row r="518" spans="28:29" x14ac:dyDescent="0.25">
      <c r="AB518" s="196" t="s">
        <v>793</v>
      </c>
      <c r="AC518" s="1">
        <v>80.239999999999995</v>
      </c>
    </row>
    <row r="519" spans="28:29" x14ac:dyDescent="0.25">
      <c r="AB519" s="196" t="s">
        <v>3074</v>
      </c>
      <c r="AC519" s="1">
        <v>108.24</v>
      </c>
    </row>
    <row r="520" spans="28:29" x14ac:dyDescent="0.25">
      <c r="AB520" s="196" t="s">
        <v>4449</v>
      </c>
      <c r="AC520" s="1">
        <v>124.24</v>
      </c>
    </row>
    <row r="521" spans="28:29" x14ac:dyDescent="0.25">
      <c r="AB521" s="196" t="s">
        <v>4758</v>
      </c>
      <c r="AC521" s="1">
        <v>78.239999999999995</v>
      </c>
    </row>
    <row r="522" spans="28:29" x14ac:dyDescent="0.25">
      <c r="AB522" s="196" t="s">
        <v>4496</v>
      </c>
      <c r="AC522" s="1">
        <v>164.24</v>
      </c>
    </row>
    <row r="523" spans="28:29" x14ac:dyDescent="0.25">
      <c r="AB523" s="196" t="s">
        <v>2029</v>
      </c>
      <c r="AC523" s="1">
        <v>65.239999999999995</v>
      </c>
    </row>
    <row r="524" spans="28:29" x14ac:dyDescent="0.25">
      <c r="AB524" s="196" t="s">
        <v>4094</v>
      </c>
      <c r="AC524" s="1">
        <v>141.24</v>
      </c>
    </row>
    <row r="525" spans="28:29" x14ac:dyDescent="0.25">
      <c r="AB525" s="196" t="s">
        <v>3171</v>
      </c>
      <c r="AC525" s="1">
        <v>110.24</v>
      </c>
    </row>
    <row r="526" spans="28:29" x14ac:dyDescent="0.25">
      <c r="AB526" s="196" t="s">
        <v>4294</v>
      </c>
      <c r="AC526" s="1">
        <v>103.24</v>
      </c>
    </row>
    <row r="527" spans="28:29" x14ac:dyDescent="0.25">
      <c r="AB527" s="196" t="s">
        <v>4759</v>
      </c>
      <c r="AC527" s="1">
        <v>73.239999999999995</v>
      </c>
    </row>
    <row r="528" spans="28:29" x14ac:dyDescent="0.25">
      <c r="AB528" s="196" t="s">
        <v>2343</v>
      </c>
      <c r="AC528" s="1">
        <v>143.24</v>
      </c>
    </row>
    <row r="529" spans="28:29" x14ac:dyDescent="0.25">
      <c r="AB529" s="196" t="s">
        <v>4760</v>
      </c>
      <c r="AC529" s="1">
        <v>460.24</v>
      </c>
    </row>
    <row r="530" spans="28:29" x14ac:dyDescent="0.25">
      <c r="AB530" s="196" t="s">
        <v>1681</v>
      </c>
      <c r="AC530" s="1">
        <v>95.24</v>
      </c>
    </row>
    <row r="531" spans="28:29" x14ac:dyDescent="0.25">
      <c r="AB531" s="196" t="s">
        <v>652</v>
      </c>
      <c r="AC531" s="1">
        <v>115.24</v>
      </c>
    </row>
    <row r="532" spans="28:29" x14ac:dyDescent="0.25">
      <c r="AB532" s="196" t="s">
        <v>4512</v>
      </c>
      <c r="AC532" s="1">
        <v>13.24</v>
      </c>
    </row>
    <row r="533" spans="28:29" x14ac:dyDescent="0.25">
      <c r="AB533" s="196" t="s">
        <v>4761</v>
      </c>
      <c r="AC533" s="1">
        <v>69.239999999999995</v>
      </c>
    </row>
    <row r="534" spans="28:29" x14ac:dyDescent="0.25">
      <c r="AB534" s="196" t="s">
        <v>786</v>
      </c>
      <c r="AC534" s="1">
        <v>105.24</v>
      </c>
    </row>
    <row r="535" spans="28:29" x14ac:dyDescent="0.25">
      <c r="AB535" s="196" t="s">
        <v>1166</v>
      </c>
      <c r="AC535" s="1">
        <v>109.24</v>
      </c>
    </row>
    <row r="536" spans="28:29" x14ac:dyDescent="0.25">
      <c r="AB536" s="196" t="s">
        <v>3601</v>
      </c>
      <c r="AC536" s="1">
        <v>88.24</v>
      </c>
    </row>
    <row r="537" spans="28:29" x14ac:dyDescent="0.25">
      <c r="AB537" s="196" t="s">
        <v>2022</v>
      </c>
      <c r="AC537" s="1">
        <v>106.24</v>
      </c>
    </row>
    <row r="538" spans="28:29" x14ac:dyDescent="0.25">
      <c r="AB538" s="196" t="s">
        <v>1672</v>
      </c>
      <c r="AC538" s="1">
        <v>110.24</v>
      </c>
    </row>
    <row r="539" spans="28:29" x14ac:dyDescent="0.25">
      <c r="AB539" s="196" t="s">
        <v>1173</v>
      </c>
      <c r="AC539" s="1">
        <v>97.24</v>
      </c>
    </row>
    <row r="540" spans="28:29" x14ac:dyDescent="0.25">
      <c r="AB540" s="196" t="s">
        <v>3574</v>
      </c>
      <c r="AC540" s="1">
        <v>100.24</v>
      </c>
    </row>
    <row r="541" spans="28:29" x14ac:dyDescent="0.25">
      <c r="AB541" s="196" t="s">
        <v>779</v>
      </c>
      <c r="AC541" s="1">
        <v>83.24</v>
      </c>
    </row>
    <row r="542" spans="28:29" x14ac:dyDescent="0.25">
      <c r="AB542" s="196" t="s">
        <v>3178</v>
      </c>
      <c r="AC542" s="1">
        <v>56.24</v>
      </c>
    </row>
    <row r="543" spans="28:29" x14ac:dyDescent="0.25">
      <c r="AB543" s="196" t="s">
        <v>1688</v>
      </c>
      <c r="AC543" s="1">
        <v>109.24</v>
      </c>
    </row>
    <row r="544" spans="28:29" x14ac:dyDescent="0.25">
      <c r="AB544" s="196" t="s">
        <v>4002</v>
      </c>
      <c r="AC544" s="1">
        <v>113.24</v>
      </c>
    </row>
    <row r="545" spans="28:29" x14ac:dyDescent="0.25">
      <c r="AB545" s="196" t="s">
        <v>2323</v>
      </c>
      <c r="AC545" s="1">
        <v>99.24</v>
      </c>
    </row>
    <row r="546" spans="28:29" x14ac:dyDescent="0.25">
      <c r="AB546" s="196" t="s">
        <v>659</v>
      </c>
      <c r="AC546" s="1">
        <v>133.24</v>
      </c>
    </row>
    <row r="547" spans="28:29" x14ac:dyDescent="0.25">
      <c r="AB547" s="196" t="s">
        <v>666</v>
      </c>
      <c r="AC547" s="1">
        <v>105.24</v>
      </c>
    </row>
    <row r="548" spans="28:29" x14ac:dyDescent="0.25">
      <c r="AB548" s="196" t="s">
        <v>772</v>
      </c>
      <c r="AC548" s="1">
        <v>147.24</v>
      </c>
    </row>
    <row r="549" spans="28:29" x14ac:dyDescent="0.25">
      <c r="AB549" s="196" t="s">
        <v>2830</v>
      </c>
      <c r="AC549" s="1">
        <v>128.24</v>
      </c>
    </row>
    <row r="550" spans="28:29" x14ac:dyDescent="0.25">
      <c r="AB550" s="196" t="s">
        <v>4762</v>
      </c>
      <c r="AC550" s="1">
        <v>14.24</v>
      </c>
    </row>
    <row r="551" spans="28:29" x14ac:dyDescent="0.25">
      <c r="AB551" s="196" t="s">
        <v>3544</v>
      </c>
      <c r="AC551" s="1">
        <v>138.24</v>
      </c>
    </row>
    <row r="552" spans="28:29" x14ac:dyDescent="0.25">
      <c r="AB552" s="196" t="s">
        <v>4134</v>
      </c>
      <c r="AC552" s="1">
        <v>77.239999999999995</v>
      </c>
    </row>
    <row r="553" spans="28:29" x14ac:dyDescent="0.25">
      <c r="AB553" s="196" t="s">
        <v>4763</v>
      </c>
      <c r="AC553" s="1">
        <v>80.239999999999995</v>
      </c>
    </row>
    <row r="554" spans="28:29" x14ac:dyDescent="0.25">
      <c r="AB554" s="196" t="s">
        <v>4764</v>
      </c>
      <c r="AC554" s="1">
        <v>71.239999999999995</v>
      </c>
    </row>
    <row r="555" spans="28:29" x14ac:dyDescent="0.25">
      <c r="AB555" s="196" t="s">
        <v>1159</v>
      </c>
      <c r="AC555" s="1">
        <v>142.24</v>
      </c>
    </row>
    <row r="556" spans="28:29" x14ac:dyDescent="0.25">
      <c r="AB556" s="196" t="s">
        <v>673</v>
      </c>
      <c r="AC556" s="1">
        <v>24.24</v>
      </c>
    </row>
    <row r="557" spans="28:29" x14ac:dyDescent="0.25">
      <c r="AB557" s="196" t="s">
        <v>4034</v>
      </c>
      <c r="AC557" s="1">
        <v>125.24</v>
      </c>
    </row>
    <row r="558" spans="28:29" x14ac:dyDescent="0.25">
      <c r="AB558" s="196" t="s">
        <v>2684</v>
      </c>
      <c r="AC558" s="1">
        <v>94.24</v>
      </c>
    </row>
    <row r="559" spans="28:29" x14ac:dyDescent="0.25">
      <c r="AB559" s="196" t="s">
        <v>4155</v>
      </c>
      <c r="AC559" s="1">
        <v>132.24</v>
      </c>
    </row>
    <row r="560" spans="28:29" x14ac:dyDescent="0.25">
      <c r="AB560" s="196" t="s">
        <v>758</v>
      </c>
      <c r="AC560" s="1">
        <v>78.239999999999995</v>
      </c>
    </row>
    <row r="561" spans="28:29" x14ac:dyDescent="0.25">
      <c r="AB561" s="196" t="s">
        <v>4269</v>
      </c>
      <c r="AC561" s="1">
        <v>68.239999999999995</v>
      </c>
    </row>
    <row r="562" spans="28:29" x14ac:dyDescent="0.25">
      <c r="AB562" s="196" t="s">
        <v>2091</v>
      </c>
      <c r="AC562" s="1">
        <v>122.24</v>
      </c>
    </row>
    <row r="563" spans="28:29" x14ac:dyDescent="0.25">
      <c r="AB563" s="196" t="s">
        <v>680</v>
      </c>
      <c r="AC563" s="1">
        <v>77.239999999999995</v>
      </c>
    </row>
    <row r="564" spans="28:29" x14ac:dyDescent="0.25">
      <c r="AB564" s="196" t="s">
        <v>1580</v>
      </c>
      <c r="AC564" s="1">
        <v>111.24</v>
      </c>
    </row>
    <row r="565" spans="28:29" x14ac:dyDescent="0.25">
      <c r="AB565" s="196" t="s">
        <v>4765</v>
      </c>
      <c r="AC565" s="1">
        <v>67.239999999999995</v>
      </c>
    </row>
    <row r="566" spans="28:29" x14ac:dyDescent="0.25">
      <c r="AB566" s="196" t="s">
        <v>687</v>
      </c>
      <c r="AC566" s="1">
        <v>70.239999999999995</v>
      </c>
    </row>
    <row r="567" spans="28:29" x14ac:dyDescent="0.25">
      <c r="AB567" s="196" t="s">
        <v>767</v>
      </c>
      <c r="AC567" s="1">
        <v>80.239999999999995</v>
      </c>
    </row>
    <row r="568" spans="28:29" x14ac:dyDescent="0.25">
      <c r="AB568" s="196" t="s">
        <v>3628</v>
      </c>
      <c r="AC568" s="1">
        <v>73.239999999999995</v>
      </c>
    </row>
    <row r="569" spans="28:29" x14ac:dyDescent="0.25">
      <c r="AB569" s="196" t="s">
        <v>751</v>
      </c>
      <c r="AC569" s="1">
        <v>147.24</v>
      </c>
    </row>
    <row r="570" spans="28:29" x14ac:dyDescent="0.25">
      <c r="AB570" s="196" t="s">
        <v>744</v>
      </c>
      <c r="AC570" s="1">
        <v>76.239999999999995</v>
      </c>
    </row>
    <row r="571" spans="28:29" x14ac:dyDescent="0.25">
      <c r="AB571" s="196" t="s">
        <v>694</v>
      </c>
      <c r="AC571" s="1">
        <v>134.24</v>
      </c>
    </row>
    <row r="572" spans="28:29" x14ac:dyDescent="0.25">
      <c r="AB572" s="196" t="s">
        <v>737</v>
      </c>
      <c r="AC572" s="1">
        <v>130.24</v>
      </c>
    </row>
    <row r="573" spans="28:29" x14ac:dyDescent="0.25">
      <c r="AB573" s="196" t="s">
        <v>1792</v>
      </c>
      <c r="AC573" s="1">
        <v>125.24</v>
      </c>
    </row>
    <row r="574" spans="28:29" x14ac:dyDescent="0.25">
      <c r="AB574" s="196" t="s">
        <v>1206</v>
      </c>
      <c r="AC574" s="1">
        <v>137.24</v>
      </c>
    </row>
    <row r="575" spans="28:29" x14ac:dyDescent="0.25">
      <c r="AB575" s="196" t="s">
        <v>1213</v>
      </c>
      <c r="AC575" s="1">
        <v>68.239999999999995</v>
      </c>
    </row>
    <row r="576" spans="28:29" x14ac:dyDescent="0.25">
      <c r="AB576" s="196" t="s">
        <v>1220</v>
      </c>
      <c r="AC576" s="1">
        <v>112.24</v>
      </c>
    </row>
    <row r="577" spans="28:29" x14ac:dyDescent="0.25">
      <c r="AB577" s="196" t="s">
        <v>2098</v>
      </c>
      <c r="AC577" s="1">
        <v>142.24</v>
      </c>
    </row>
    <row r="578" spans="28:29" x14ac:dyDescent="0.25">
      <c r="AB578" s="196" t="s">
        <v>700</v>
      </c>
      <c r="AC578" s="1">
        <v>121.24</v>
      </c>
    </row>
    <row r="579" spans="28:29" x14ac:dyDescent="0.25">
      <c r="AB579" s="196" t="s">
        <v>1573</v>
      </c>
      <c r="AC579" s="1">
        <v>129.24</v>
      </c>
    </row>
    <row r="580" spans="28:29" x14ac:dyDescent="0.25">
      <c r="AB580" s="196" t="s">
        <v>1785</v>
      </c>
      <c r="AC580" s="1">
        <v>151.24</v>
      </c>
    </row>
    <row r="581" spans="28:29" x14ac:dyDescent="0.25">
      <c r="AB581" s="196" t="s">
        <v>730</v>
      </c>
      <c r="AC581" s="1">
        <v>126.24</v>
      </c>
    </row>
    <row r="582" spans="28:29" x14ac:dyDescent="0.25">
      <c r="AB582" s="196" t="s">
        <v>714</v>
      </c>
      <c r="AC582" s="1">
        <v>129.24</v>
      </c>
    </row>
    <row r="583" spans="28:29" x14ac:dyDescent="0.25">
      <c r="AB583" s="196" t="s">
        <v>4490</v>
      </c>
      <c r="AC583" s="1">
        <v>13.24</v>
      </c>
    </row>
    <row r="584" spans="28:29" x14ac:dyDescent="0.25">
      <c r="AB584" s="196" t="s">
        <v>1561</v>
      </c>
      <c r="AC584" s="1">
        <v>156.24</v>
      </c>
    </row>
    <row r="585" spans="28:29" x14ac:dyDescent="0.25">
      <c r="AB585" s="196" t="s">
        <v>1568</v>
      </c>
      <c r="AC585" s="1">
        <v>114.24</v>
      </c>
    </row>
    <row r="586" spans="28:29" x14ac:dyDescent="0.25">
      <c r="AB586" s="196" t="s">
        <v>2546</v>
      </c>
      <c r="AC586" s="1">
        <v>102.24</v>
      </c>
    </row>
    <row r="587" spans="28:29" x14ac:dyDescent="0.25">
      <c r="AB587" s="196" t="s">
        <v>4766</v>
      </c>
      <c r="AC587" s="1">
        <v>109.24</v>
      </c>
    </row>
    <row r="588" spans="28:29" x14ac:dyDescent="0.25">
      <c r="AB588" s="196" t="s">
        <v>2369</v>
      </c>
      <c r="AC588" s="1">
        <v>77.239999999999995</v>
      </c>
    </row>
    <row r="589" spans="28:29" x14ac:dyDescent="0.25">
      <c r="AB589" s="196" t="s">
        <v>707</v>
      </c>
      <c r="AC589" s="1">
        <v>64.239999999999995</v>
      </c>
    </row>
    <row r="590" spans="28:29" x14ac:dyDescent="0.25">
      <c r="AB590" s="196" t="s">
        <v>1227</v>
      </c>
      <c r="AC590" s="1">
        <v>101.24</v>
      </c>
    </row>
    <row r="591" spans="28:29" x14ac:dyDescent="0.25">
      <c r="AB591" s="196" t="s">
        <v>2691</v>
      </c>
      <c r="AC591" s="1">
        <v>73.239999999999995</v>
      </c>
    </row>
    <row r="592" spans="28:29" x14ac:dyDescent="0.25">
      <c r="AB592" s="196" t="s">
        <v>4767</v>
      </c>
      <c r="AC592" s="1">
        <v>86.24</v>
      </c>
    </row>
    <row r="593" spans="28:29" x14ac:dyDescent="0.25">
      <c r="AB593" s="196" t="s">
        <v>4768</v>
      </c>
      <c r="AC593" s="1">
        <v>68.239999999999995</v>
      </c>
    </row>
    <row r="594" spans="28:29" x14ac:dyDescent="0.25">
      <c r="AB594" s="196" t="s">
        <v>2539</v>
      </c>
      <c r="AC594" s="1">
        <v>30.24</v>
      </c>
    </row>
    <row r="595" spans="28:29" x14ac:dyDescent="0.25">
      <c r="AB595" s="196" t="s">
        <v>3981</v>
      </c>
      <c r="AC595" s="1">
        <v>75.239999999999995</v>
      </c>
    </row>
    <row r="596" spans="28:29" x14ac:dyDescent="0.25">
      <c r="AB596" s="196" t="s">
        <v>1547</v>
      </c>
      <c r="AC596" s="1">
        <v>114.24</v>
      </c>
    </row>
    <row r="597" spans="28:29" x14ac:dyDescent="0.25">
      <c r="AB597" s="196" t="s">
        <v>2553</v>
      </c>
      <c r="AC597" s="1">
        <v>68.239999999999995</v>
      </c>
    </row>
    <row r="598" spans="28:29" x14ac:dyDescent="0.25">
      <c r="AB598" s="196" t="s">
        <v>4542</v>
      </c>
      <c r="AC598" s="1">
        <v>90.24</v>
      </c>
    </row>
    <row r="599" spans="28:29" x14ac:dyDescent="0.25">
      <c r="AB599" s="196" t="s">
        <v>1554</v>
      </c>
      <c r="AC599" s="1">
        <v>83.24</v>
      </c>
    </row>
    <row r="600" spans="28:29" x14ac:dyDescent="0.25">
      <c r="AB600" s="196" t="s">
        <v>721</v>
      </c>
      <c r="AC600" s="1">
        <v>96.24</v>
      </c>
    </row>
    <row r="601" spans="28:29" x14ac:dyDescent="0.25">
      <c r="AB601" s="9" t="s">
        <v>4772</v>
      </c>
      <c r="AC601" s="1">
        <v>73.239999999999995</v>
      </c>
    </row>
  </sheetData>
  <sheetProtection selectLockedCells="1"/>
  <mergeCells count="6">
    <mergeCell ref="P1:R2"/>
    <mergeCell ref="AN2:AP2"/>
    <mergeCell ref="AM15:AW15"/>
    <mergeCell ref="AM16:AW16"/>
    <mergeCell ref="AH24:AJ24"/>
    <mergeCell ref="AL24:AN24"/>
  </mergeCells>
  <dataValidations count="2">
    <dataValidation type="list" allowBlank="1" showInputMessage="1" showErrorMessage="1" sqref="AL5" xr:uid="{168D6EC1-81E2-4575-9B5C-42850AD3B5AE}">
      <formula1>$AH$21:$AH$22</formula1>
    </dataValidation>
    <dataValidation type="list" allowBlank="1" showInputMessage="1" showErrorMessage="1" sqref="AL4" xr:uid="{89A57789-46D1-4B72-9280-03D8963378FA}">
      <formula1>$AH$4:$AH$13</formula1>
    </dataValidation>
  </dataValidations>
  <pageMargins left="0.7" right="0.7" top="0.75" bottom="0.75" header="0.3" footer="0.3"/>
  <pageSetup orientation="portrait" r:id="rId3"/>
  <tableParts count="7">
    <tablePart r:id="rId4"/>
    <tablePart r:id="rId5"/>
    <tablePart r:id="rId6"/>
    <tablePart r:id="rId7"/>
    <tablePart r:id="rId8"/>
    <tablePart r:id="rId9"/>
    <tablePart r:id="rId10"/>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0F089-7B30-40DE-88BD-CFE739798959}">
  <dimension ref="A2:R83"/>
  <sheetViews>
    <sheetView workbookViewId="0">
      <selection activeCell="B20" sqref="B20"/>
    </sheetView>
  </sheetViews>
  <sheetFormatPr defaultRowHeight="15" x14ac:dyDescent="0.25"/>
  <cols>
    <col min="1" max="2" width="42.28515625" bestFit="1" customWidth="1"/>
    <col min="3" max="3" width="24.28515625" bestFit="1" customWidth="1"/>
    <col min="4" max="4" width="25.5703125" bestFit="1" customWidth="1"/>
    <col min="5" max="5" width="18.140625" bestFit="1" customWidth="1"/>
    <col min="6" max="6" width="14.7109375" bestFit="1" customWidth="1"/>
    <col min="9" max="9" width="11.140625" bestFit="1" customWidth="1"/>
    <col min="10" max="10" width="14.5703125" bestFit="1" customWidth="1"/>
    <col min="11" max="11" width="8.5703125" bestFit="1" customWidth="1"/>
    <col min="12" max="12" width="8" bestFit="1" customWidth="1"/>
    <col min="13" max="13" width="36.5703125" bestFit="1" customWidth="1"/>
    <col min="14" max="14" width="17.5703125" bestFit="1" customWidth="1"/>
    <col min="15" max="15" width="6.28515625" bestFit="1" customWidth="1"/>
    <col min="16" max="16" width="15" customWidth="1"/>
    <col min="17" max="17" width="14.5703125" bestFit="1" customWidth="1"/>
    <col min="18" max="18" width="3.5703125" bestFit="1" customWidth="1"/>
  </cols>
  <sheetData>
    <row r="2" spans="1:5" x14ac:dyDescent="0.25">
      <c r="A2" t="s">
        <v>4649</v>
      </c>
      <c r="B2" t="s">
        <v>70</v>
      </c>
      <c r="C2" t="s">
        <v>4650</v>
      </c>
      <c r="D2" t="s">
        <v>4651</v>
      </c>
      <c r="E2" t="s">
        <v>71</v>
      </c>
    </row>
    <row r="3" spans="1:5" x14ac:dyDescent="0.25">
      <c r="A3" t="str">
        <f>Table7[[#This Row],[Cadence]]&amp;""&amp;Table7[[#This Row],[Factor]]</f>
        <v>Milk0</v>
      </c>
      <c r="B3" t="s">
        <v>4652</v>
      </c>
      <c r="C3">
        <v>0</v>
      </c>
      <c r="D3">
        <v>0</v>
      </c>
    </row>
    <row r="4" spans="1:5" x14ac:dyDescent="0.25">
      <c r="A4" t="str">
        <f>Table7[[#This Row],[Cadence]]&amp;""&amp;Table7[[#This Row],[Factor]]</f>
        <v>Milk1</v>
      </c>
      <c r="B4" t="s">
        <v>4652</v>
      </c>
      <c r="C4">
        <v>1</v>
      </c>
      <c r="D4">
        <v>0</v>
      </c>
    </row>
    <row r="5" spans="1:5" x14ac:dyDescent="0.25">
      <c r="A5" t="str">
        <f>Table7[[#This Row],[Cadence]]&amp;""&amp;Table7[[#This Row],[Factor]]</f>
        <v>Cream0</v>
      </c>
      <c r="B5" t="s">
        <v>4653</v>
      </c>
      <c r="C5">
        <v>0</v>
      </c>
      <c r="D5">
        <v>0</v>
      </c>
    </row>
    <row r="6" spans="1:5" x14ac:dyDescent="0.25">
      <c r="A6" t="str">
        <f>Table7[[#This Row],[Cadence]]&amp;""&amp;Table7[[#This Row],[Factor]]</f>
        <v>Cream1</v>
      </c>
      <c r="B6" t="s">
        <v>4653</v>
      </c>
      <c r="C6">
        <v>1</v>
      </c>
      <c r="D6">
        <v>0</v>
      </c>
    </row>
    <row r="7" spans="1:5" x14ac:dyDescent="0.25">
      <c r="A7" t="str">
        <f>Table7[[#This Row],[Cadence]]&amp;""&amp;Table7[[#This Row],[Factor]]</f>
        <v>Milk2</v>
      </c>
      <c r="B7" t="s">
        <v>4652</v>
      </c>
      <c r="C7">
        <v>2</v>
      </c>
      <c r="D7">
        <v>7.4999999999999993E-5</v>
      </c>
    </row>
    <row r="8" spans="1:5" x14ac:dyDescent="0.25">
      <c r="A8" t="str">
        <f>Table7[[#This Row],[Cadence]]&amp;""&amp;Table7[[#This Row],[Factor]]</f>
        <v>Milk3</v>
      </c>
      <c r="B8" t="s">
        <v>4652</v>
      </c>
      <c r="C8">
        <v>3</v>
      </c>
      <c r="D8">
        <v>4.0000000000000002E-4</v>
      </c>
    </row>
    <row r="9" spans="1:5" x14ac:dyDescent="0.25">
      <c r="A9" t="str">
        <f>Table7[[#This Row],[Cadence]]&amp;""&amp;Table7[[#This Row],[Factor]]</f>
        <v>Milk4</v>
      </c>
      <c r="B9" t="s">
        <v>4652</v>
      </c>
      <c r="C9">
        <v>4</v>
      </c>
      <c r="D9">
        <v>5.7499999999999999E-4</v>
      </c>
    </row>
    <row r="10" spans="1:5" x14ac:dyDescent="0.25">
      <c r="A10" t="str">
        <f>Table7[[#This Row],[Cadence]]&amp;""&amp;Table7[[#This Row],[Factor]]</f>
        <v>Cream2</v>
      </c>
      <c r="B10" t="s">
        <v>4653</v>
      </c>
      <c r="C10">
        <v>2</v>
      </c>
      <c r="D10">
        <v>1.7750000000000001E-3</v>
      </c>
    </row>
    <row r="11" spans="1:5" x14ac:dyDescent="0.25">
      <c r="A11" t="str">
        <f>Table7[[#This Row],[Cadence]]&amp;""&amp;Table7[[#This Row],[Factor]]</f>
        <v>Cream3</v>
      </c>
      <c r="B11" t="s">
        <v>4653</v>
      </c>
      <c r="C11">
        <v>3</v>
      </c>
      <c r="D11">
        <v>2.552E-3</v>
      </c>
    </row>
    <row r="12" spans="1:5" x14ac:dyDescent="0.25">
      <c r="A12" t="str">
        <f>Table7[[#This Row],[Cadence]]&amp;""&amp;Table7[[#This Row],[Factor]]</f>
        <v>Cream4</v>
      </c>
      <c r="B12" t="s">
        <v>4653</v>
      </c>
      <c r="C12">
        <v>4</v>
      </c>
      <c r="D12">
        <v>5.2750000000000002E-3</v>
      </c>
    </row>
    <row r="13" spans="1:5" x14ac:dyDescent="0.25">
      <c r="A13" t="str">
        <f>Table7[[#This Row],[Cadence]]&amp;""&amp;Table7[[#This Row],[Factor]]</f>
        <v>N/A4</v>
      </c>
      <c r="B13" t="s">
        <v>4673</v>
      </c>
      <c r="C13">
        <v>4</v>
      </c>
      <c r="D13">
        <v>0</v>
      </c>
    </row>
    <row r="14" spans="1:5" x14ac:dyDescent="0.25">
      <c r="A14" t="str">
        <f>Table7[[#This Row],[Cadence]]&amp;""&amp;Table7[[#This Row],[Factor]]</f>
        <v>Milk0</v>
      </c>
      <c r="B14" t="s">
        <v>4652</v>
      </c>
      <c r="C14">
        <v>0</v>
      </c>
      <c r="D14">
        <v>0</v>
      </c>
    </row>
    <row r="15" spans="1:5" ht="18" customHeight="1" x14ac:dyDescent="0.25">
      <c r="A15" t="str">
        <f>Table7[[#This Row],[Cadence]]&amp;""&amp;Table7[[#This Row],[Factor]]</f>
        <v>Cream0</v>
      </c>
      <c r="B15" t="s">
        <v>4653</v>
      </c>
      <c r="C15">
        <v>0</v>
      </c>
      <c r="D15">
        <v>0</v>
      </c>
    </row>
    <row r="16" spans="1:5" ht="18" customHeight="1" x14ac:dyDescent="0.25">
      <c r="A16" s="150" t="str">
        <f>Table7[[#This Row],[Cadence]]&amp;""&amp;Table7[[#This Row],[Factor]]</f>
        <v>N/A3</v>
      </c>
      <c r="B16" t="s">
        <v>4673</v>
      </c>
      <c r="C16">
        <v>3</v>
      </c>
      <c r="D16">
        <v>0</v>
      </c>
    </row>
    <row r="17" spans="1:18" ht="18" customHeight="1" x14ac:dyDescent="0.25">
      <c r="A17" s="150" t="str">
        <f>Table7[[#This Row],[Cadence]]&amp;""&amp;Table7[[#This Row],[Factor]]</f>
        <v>N/A2</v>
      </c>
      <c r="B17" t="s">
        <v>4673</v>
      </c>
      <c r="C17">
        <v>2</v>
      </c>
      <c r="D17">
        <v>0</v>
      </c>
    </row>
    <row r="18" spans="1:18" x14ac:dyDescent="0.25">
      <c r="A18" s="150" t="str">
        <f>Table7[[#This Row],[Cadence]]&amp;""&amp;Table7[[#This Row],[Factor]]</f>
        <v>N/A1</v>
      </c>
      <c r="B18" t="s">
        <v>4673</v>
      </c>
      <c r="C18">
        <v>1</v>
      </c>
      <c r="D18">
        <v>0</v>
      </c>
    </row>
    <row r="19" spans="1:18" x14ac:dyDescent="0.25">
      <c r="A19" s="150" t="str">
        <f>Table7[[#This Row],[Cadence]]&amp;""&amp;Table7[[#This Row],[Factor]]</f>
        <v>N/A0</v>
      </c>
      <c r="B19" t="s">
        <v>4673</v>
      </c>
      <c r="C19">
        <v>0</v>
      </c>
      <c r="D19">
        <v>0</v>
      </c>
    </row>
    <row r="20" spans="1:18" x14ac:dyDescent="0.25">
      <c r="A20" s="150"/>
    </row>
    <row r="21" spans="1:18" x14ac:dyDescent="0.25">
      <c r="A21" s="150"/>
    </row>
    <row r="22" spans="1:18" x14ac:dyDescent="0.25">
      <c r="A22" s="150"/>
    </row>
    <row r="23" spans="1:18" x14ac:dyDescent="0.25">
      <c r="A23" s="150"/>
    </row>
    <row r="24" spans="1:18" x14ac:dyDescent="0.25">
      <c r="A24" s="150"/>
    </row>
    <row r="25" spans="1:18" x14ac:dyDescent="0.25">
      <c r="A25" s="150"/>
    </row>
    <row r="27" spans="1:18" x14ac:dyDescent="0.25">
      <c r="A27" s="33" t="s">
        <v>4580</v>
      </c>
      <c r="B27" s="33" t="s">
        <v>68</v>
      </c>
      <c r="C27" s="33" t="s">
        <v>83</v>
      </c>
    </row>
    <row r="28" spans="1:18" x14ac:dyDescent="0.25">
      <c r="A28" s="31" t="s">
        <v>4581</v>
      </c>
      <c r="B28" s="31" t="s">
        <v>4581</v>
      </c>
      <c r="C28" s="35">
        <f>VLOOKUP(Table12[[#This Row],[Column2]],Table11[#All],4,FALSE)</f>
        <v>0</v>
      </c>
    </row>
    <row r="29" spans="1:18" x14ac:dyDescent="0.25">
      <c r="A29" s="32" t="s">
        <v>98</v>
      </c>
      <c r="B29" s="32" t="s">
        <v>98</v>
      </c>
      <c r="C29" s="32">
        <f>VLOOKUP(Table12[[#This Row],[Column2]],Table11[#All],4,FALSE)</f>
        <v>0</v>
      </c>
    </row>
    <row r="30" spans="1:18" x14ac:dyDescent="0.25">
      <c r="A30" s="31" t="s">
        <v>4582</v>
      </c>
      <c r="B30" s="31" t="s">
        <v>108</v>
      </c>
      <c r="C30" s="32">
        <f>VLOOKUP(Table12[[#This Row],[Column2]],Table11[#All],4,FALSE)</f>
        <v>0</v>
      </c>
    </row>
    <row r="31" spans="1:18" x14ac:dyDescent="0.25">
      <c r="A31" s="32" t="s">
        <v>90</v>
      </c>
      <c r="B31" s="32" t="s">
        <v>90</v>
      </c>
      <c r="C31" s="32">
        <f>VLOOKUP(Table12[[#This Row],[Column2]],Table11[#All],4,FALSE)</f>
        <v>0</v>
      </c>
    </row>
    <row r="32" spans="1:18" x14ac:dyDescent="0.25">
      <c r="A32" s="31" t="s">
        <v>100</v>
      </c>
      <c r="B32" s="31" t="s">
        <v>100</v>
      </c>
      <c r="C32" s="32">
        <f>VLOOKUP(Table12[[#This Row],[Column2]],Table11[#All],4,FALSE)</f>
        <v>0</v>
      </c>
      <c r="I32" t="s">
        <v>68</v>
      </c>
      <c r="J32" t="s">
        <v>78</v>
      </c>
      <c r="K32" t="s">
        <v>70</v>
      </c>
      <c r="L32" t="s">
        <v>4654</v>
      </c>
      <c r="M32" t="s">
        <v>4655</v>
      </c>
      <c r="N32" t="s">
        <v>4656</v>
      </c>
      <c r="O32" t="s">
        <v>4657</v>
      </c>
      <c r="P32" t="s">
        <v>80</v>
      </c>
      <c r="Q32" t="s">
        <v>4658</v>
      </c>
      <c r="R32" t="s">
        <v>4659</v>
      </c>
    </row>
    <row r="33" spans="1:18" x14ac:dyDescent="0.25">
      <c r="A33" s="32" t="s">
        <v>103</v>
      </c>
      <c r="B33" s="32" t="s">
        <v>4660</v>
      </c>
      <c r="C33" s="32">
        <f>VLOOKUP(Table12[[#This Row],[Column2]],Table11[#All],4,FALSE)</f>
        <v>0</v>
      </c>
      <c r="I33" t="s">
        <v>4653</v>
      </c>
      <c r="J33" t="e">
        <f>VLOOKUP(I33,Table9[],2,FALSE)</f>
        <v>#N/A</v>
      </c>
      <c r="K33">
        <v>4</v>
      </c>
      <c r="L33">
        <v>87500</v>
      </c>
      <c r="M33" s="3" t="e">
        <f>((L33*Q33)-(L33*(Q33+P33)))*R33</f>
        <v>#N/A</v>
      </c>
      <c r="N33" s="3">
        <f>((L33*H58)-(L33*(H58+E58)))*G58</f>
        <v>-647.0625</v>
      </c>
      <c r="O33" s="3" t="e">
        <f>J33&amp;""&amp;K33</f>
        <v>#N/A</v>
      </c>
      <c r="P33" t="e">
        <f>VLOOKUP(O33,Table7[],4,FALSE)</f>
        <v>#N/A</v>
      </c>
      <c r="Q33" t="e">
        <f>VLOOKUP(I33,Table9[],7,FALSE)</f>
        <v>#N/A</v>
      </c>
      <c r="R33" s="1">
        <v>2.9</v>
      </c>
    </row>
    <row r="34" spans="1:18" x14ac:dyDescent="0.25">
      <c r="A34" s="31" t="s">
        <v>106</v>
      </c>
      <c r="B34" s="31" t="s">
        <v>4661</v>
      </c>
      <c r="C34" s="32">
        <f>VLOOKUP(Table12[[#This Row],[Column2]],Table11[#All],4,FALSE)</f>
        <v>0</v>
      </c>
      <c r="M34" s="3"/>
    </row>
    <row r="35" spans="1:18" x14ac:dyDescent="0.25">
      <c r="A35" s="32" t="s">
        <v>110</v>
      </c>
      <c r="B35" s="32" t="s">
        <v>4662</v>
      </c>
      <c r="C35" s="32">
        <f>VLOOKUP(Table12[[#This Row],[Column2]],Table11[#All],4,FALSE)</f>
        <v>0</v>
      </c>
    </row>
    <row r="36" spans="1:18" x14ac:dyDescent="0.25">
      <c r="A36" s="31" t="s">
        <v>113</v>
      </c>
      <c r="B36" s="31" t="s">
        <v>4663</v>
      </c>
      <c r="C36" s="32">
        <f>VLOOKUP(Table12[[#This Row],[Column2]],Table11[#All],4,FALSE)</f>
        <v>0</v>
      </c>
    </row>
    <row r="37" spans="1:18" x14ac:dyDescent="0.25">
      <c r="A37" s="32" t="s">
        <v>116</v>
      </c>
      <c r="B37" s="32" t="s">
        <v>127</v>
      </c>
      <c r="C37" s="32">
        <f>VLOOKUP(Table12[[#This Row],[Column2]],Table11[#All],4,FALSE)</f>
        <v>0</v>
      </c>
    </row>
    <row r="38" spans="1:18" x14ac:dyDescent="0.25">
      <c r="A38" s="31" t="s">
        <v>120</v>
      </c>
      <c r="B38" s="31" t="s">
        <v>118</v>
      </c>
      <c r="C38" s="32">
        <f>VLOOKUP(Table12[[#This Row],[Column2]],Table11[#All],4,FALSE)</f>
        <v>0</v>
      </c>
      <c r="M38" s="3"/>
    </row>
    <row r="39" spans="1:18" x14ac:dyDescent="0.25">
      <c r="A39" s="32" t="s">
        <v>123</v>
      </c>
      <c r="B39" s="32" t="s">
        <v>4664</v>
      </c>
      <c r="C39" s="32">
        <f>VLOOKUP(Table12[[#This Row],[Column2]],Table11[#All],4,FALSE)</f>
        <v>0</v>
      </c>
    </row>
    <row r="40" spans="1:18" x14ac:dyDescent="0.25">
      <c r="A40" s="31" t="s">
        <v>126</v>
      </c>
      <c r="B40" s="31" t="s">
        <v>4665</v>
      </c>
      <c r="C40" s="32">
        <f>VLOOKUP(Table12[[#This Row],[Column2]],Table11[#All],4,FALSE)</f>
        <v>0</v>
      </c>
    </row>
    <row r="41" spans="1:18" x14ac:dyDescent="0.25">
      <c r="A41" s="32" t="s">
        <v>129</v>
      </c>
      <c r="B41" s="32" t="s">
        <v>129</v>
      </c>
      <c r="C41" s="32">
        <f>VLOOKUP(Table12[[#This Row],[Column2]],Table11[#All],4,FALSE)</f>
        <v>0</v>
      </c>
    </row>
    <row r="42" spans="1:18" x14ac:dyDescent="0.25">
      <c r="A42" s="31" t="s">
        <v>131</v>
      </c>
      <c r="B42" s="31" t="s">
        <v>131</v>
      </c>
      <c r="C42" s="32">
        <f>VLOOKUP(Table12[[#This Row],[Column2]],Table11[#All],4,FALSE)</f>
        <v>0</v>
      </c>
    </row>
    <row r="43" spans="1:18" x14ac:dyDescent="0.25">
      <c r="A43" s="32" t="s">
        <v>133</v>
      </c>
      <c r="B43" s="32" t="s">
        <v>133</v>
      </c>
      <c r="C43" s="32">
        <f>VLOOKUP(Table12[[#This Row],[Column2]],Table11[#All],4,FALSE)</f>
        <v>0</v>
      </c>
      <c r="M43" s="3"/>
    </row>
    <row r="44" spans="1:18" x14ac:dyDescent="0.25">
      <c r="A44" s="31" t="s">
        <v>136</v>
      </c>
      <c r="B44" s="31" t="s">
        <v>4666</v>
      </c>
      <c r="C44" s="32">
        <f>VLOOKUP(Table12[[#This Row],[Column2]],Table11[#All],4,FALSE)</f>
        <v>0</v>
      </c>
    </row>
    <row r="45" spans="1:18" x14ac:dyDescent="0.25">
      <c r="A45" s="32" t="s">
        <v>138</v>
      </c>
      <c r="B45" s="32" t="s">
        <v>4667</v>
      </c>
      <c r="C45" s="32">
        <f>VLOOKUP(Table12[[#This Row],[Column2]],Table11[#All],4,FALSE)</f>
        <v>0</v>
      </c>
    </row>
    <row r="46" spans="1:18" x14ac:dyDescent="0.25">
      <c r="A46" s="31" t="s">
        <v>151</v>
      </c>
      <c r="B46" s="31" t="s">
        <v>151</v>
      </c>
      <c r="C46" s="32">
        <f>VLOOKUP(Table12[[#This Row],[Column2]],Table11[#All],4,FALSE)</f>
        <v>0</v>
      </c>
    </row>
    <row r="47" spans="1:18" x14ac:dyDescent="0.25">
      <c r="A47" s="34" t="s">
        <v>153</v>
      </c>
      <c r="B47" s="34" t="s">
        <v>153</v>
      </c>
      <c r="C47" s="34">
        <f>VLOOKUP(Table12[[#This Row],[Column2]],Table11[#All],4,FALSE)</f>
        <v>0</v>
      </c>
    </row>
    <row r="48" spans="1:18" x14ac:dyDescent="0.25">
      <c r="A48" s="151" t="s">
        <v>4673</v>
      </c>
      <c r="B48" s="151" t="s">
        <v>4673</v>
      </c>
      <c r="C48" s="152">
        <f>VLOOKUP(Table12[[#This Row],[Column2]],Table11[#All],4,FALSE)</f>
        <v>0</v>
      </c>
    </row>
    <row r="54" spans="1:14" x14ac:dyDescent="0.25">
      <c r="M54" t="s">
        <v>4581</v>
      </c>
    </row>
    <row r="55" spans="1:14" x14ac:dyDescent="0.25">
      <c r="A55" t="s">
        <v>68</v>
      </c>
      <c r="B55" t="s">
        <v>83</v>
      </c>
      <c r="C55" t="s">
        <v>78</v>
      </c>
      <c r="D55" t="s">
        <v>4668</v>
      </c>
      <c r="E55" t="s">
        <v>4669</v>
      </c>
      <c r="F55" t="s">
        <v>4670</v>
      </c>
      <c r="G55" t="s">
        <v>4671</v>
      </c>
      <c r="H55" t="s">
        <v>4672</v>
      </c>
      <c r="I55" t="s">
        <v>84</v>
      </c>
      <c r="N55" t="s">
        <v>98</v>
      </c>
    </row>
    <row r="56" spans="1:14" x14ac:dyDescent="0.25">
      <c r="A56" t="s">
        <v>4673</v>
      </c>
      <c r="B56" s="150">
        <f>C48</f>
        <v>0</v>
      </c>
      <c r="C56" t="s">
        <v>4673</v>
      </c>
      <c r="D56" t="s">
        <v>4673</v>
      </c>
      <c r="E56" t="s">
        <v>4673</v>
      </c>
      <c r="F56" t="s">
        <v>4673</v>
      </c>
      <c r="G56" t="s">
        <v>4673</v>
      </c>
      <c r="H56">
        <v>0</v>
      </c>
      <c r="I56" t="s">
        <v>4673</v>
      </c>
      <c r="N56" t="s">
        <v>4582</v>
      </c>
    </row>
    <row r="57" spans="1:14" x14ac:dyDescent="0.25">
      <c r="A57" t="s">
        <v>4581</v>
      </c>
      <c r="B57">
        <f t="shared" ref="B57:B76" si="0">C28</f>
        <v>0</v>
      </c>
      <c r="C57" t="s">
        <v>4673</v>
      </c>
      <c r="D57" t="s">
        <v>4673</v>
      </c>
      <c r="E57" t="s">
        <v>4673</v>
      </c>
      <c r="F57" t="s">
        <v>4673</v>
      </c>
      <c r="G57" t="s">
        <v>4673</v>
      </c>
      <c r="H57">
        <v>0</v>
      </c>
      <c r="I57" t="s">
        <v>88</v>
      </c>
      <c r="N57" t="s">
        <v>90</v>
      </c>
    </row>
    <row r="58" spans="1:14" x14ac:dyDescent="0.25">
      <c r="A58" t="s">
        <v>98</v>
      </c>
      <c r="B58">
        <f t="shared" si="0"/>
        <v>0</v>
      </c>
      <c r="C58" t="s">
        <v>4653</v>
      </c>
      <c r="D58">
        <v>1.7699999999999999E-3</v>
      </c>
      <c r="E58">
        <v>2.5499999999999997E-3</v>
      </c>
      <c r="F58">
        <v>5.2700000000000004E-3</v>
      </c>
      <c r="G58" s="1">
        <v>2.9</v>
      </c>
      <c r="H58">
        <v>0.36</v>
      </c>
      <c r="I58" t="s">
        <v>92</v>
      </c>
      <c r="N58" t="s">
        <v>100</v>
      </c>
    </row>
    <row r="59" spans="1:14" x14ac:dyDescent="0.25">
      <c r="A59" t="s">
        <v>108</v>
      </c>
      <c r="B59">
        <f t="shared" si="0"/>
        <v>0</v>
      </c>
      <c r="C59" t="s">
        <v>4652</v>
      </c>
      <c r="D59">
        <v>7.9999999999999993E-5</v>
      </c>
      <c r="E59">
        <v>2.5499999999999997E-3</v>
      </c>
      <c r="F59">
        <v>4.8999999999999998E-4</v>
      </c>
      <c r="G59" s="1">
        <v>2.9</v>
      </c>
      <c r="H59">
        <v>3.2500000000000001E-2</v>
      </c>
      <c r="I59" t="s">
        <v>94</v>
      </c>
      <c r="N59" t="s">
        <v>103</v>
      </c>
    </row>
    <row r="60" spans="1:14" x14ac:dyDescent="0.25">
      <c r="A60" t="s">
        <v>90</v>
      </c>
      <c r="B60">
        <f t="shared" si="0"/>
        <v>0</v>
      </c>
      <c r="C60" t="s">
        <v>4652</v>
      </c>
      <c r="D60">
        <v>7.9999999999999993E-5</v>
      </c>
      <c r="E60">
        <v>4.0999999999999999E-4</v>
      </c>
      <c r="F60">
        <v>4.8999999999999998E-4</v>
      </c>
      <c r="G60" s="1">
        <v>2.9</v>
      </c>
      <c r="H60">
        <v>3.2500000000000001E-2</v>
      </c>
      <c r="I60" t="s">
        <v>96</v>
      </c>
      <c r="N60" t="s">
        <v>106</v>
      </c>
    </row>
    <row r="61" spans="1:14" x14ac:dyDescent="0.25">
      <c r="A61" t="s">
        <v>100</v>
      </c>
      <c r="B61">
        <f t="shared" si="0"/>
        <v>0</v>
      </c>
      <c r="C61" t="s">
        <v>4652</v>
      </c>
      <c r="D61">
        <v>7.9999999999999993E-5</v>
      </c>
      <c r="E61">
        <v>4.0999999999999999E-4</v>
      </c>
      <c r="F61">
        <v>4.8999999999999998E-4</v>
      </c>
      <c r="G61" s="1">
        <v>2.9</v>
      </c>
      <c r="H61">
        <v>5.0000000000000001E-4</v>
      </c>
      <c r="I61" t="s">
        <v>99</v>
      </c>
      <c r="N61" t="s">
        <v>110</v>
      </c>
    </row>
    <row r="62" spans="1:14" x14ac:dyDescent="0.25">
      <c r="A62" t="s">
        <v>4660</v>
      </c>
      <c r="B62">
        <f t="shared" si="0"/>
        <v>0</v>
      </c>
      <c r="C62" t="s">
        <v>4652</v>
      </c>
      <c r="D62">
        <v>7.9999999999999993E-5</v>
      </c>
      <c r="E62">
        <v>4.0999999999999999E-4</v>
      </c>
      <c r="F62">
        <v>4.8999999999999998E-4</v>
      </c>
      <c r="G62" s="1">
        <v>2.9</v>
      </c>
      <c r="H62">
        <v>5.0000000000000001E-4</v>
      </c>
      <c r="I62" t="s">
        <v>102</v>
      </c>
      <c r="N62" t="s">
        <v>113</v>
      </c>
    </row>
    <row r="63" spans="1:14" x14ac:dyDescent="0.25">
      <c r="A63" t="s">
        <v>4661</v>
      </c>
      <c r="B63">
        <f t="shared" si="0"/>
        <v>0</v>
      </c>
      <c r="C63" t="s">
        <v>4673</v>
      </c>
      <c r="D63" t="s">
        <v>4673</v>
      </c>
      <c r="E63" t="s">
        <v>4673</v>
      </c>
      <c r="F63" t="s">
        <v>4673</v>
      </c>
      <c r="G63" t="s">
        <v>4673</v>
      </c>
      <c r="H63">
        <v>0</v>
      </c>
      <c r="I63" t="s">
        <v>105</v>
      </c>
      <c r="N63" t="s">
        <v>116</v>
      </c>
    </row>
    <row r="64" spans="1:14" x14ac:dyDescent="0.25">
      <c r="A64" t="s">
        <v>4662</v>
      </c>
      <c r="B64">
        <f t="shared" si="0"/>
        <v>0</v>
      </c>
      <c r="C64" t="s">
        <v>4652</v>
      </c>
      <c r="D64">
        <v>7.9999999999999993E-5</v>
      </c>
      <c r="E64">
        <v>2.5499999999999997E-3</v>
      </c>
      <c r="F64">
        <v>4.8999999999999998E-4</v>
      </c>
      <c r="G64" s="1">
        <v>2.9</v>
      </c>
      <c r="H64">
        <v>5.0000000000000001E-4</v>
      </c>
      <c r="I64" t="s">
        <v>109</v>
      </c>
      <c r="N64" t="s">
        <v>120</v>
      </c>
    </row>
    <row r="65" spans="1:14" x14ac:dyDescent="0.25">
      <c r="A65" t="s">
        <v>4663</v>
      </c>
      <c r="B65">
        <f t="shared" si="0"/>
        <v>0</v>
      </c>
      <c r="C65" t="s">
        <v>4652</v>
      </c>
      <c r="D65">
        <v>7.9999999999999993E-5</v>
      </c>
      <c r="E65">
        <v>4.0999999999999999E-4</v>
      </c>
      <c r="F65">
        <v>4.8999999999999998E-4</v>
      </c>
      <c r="G65" s="1">
        <v>2.9</v>
      </c>
      <c r="H65">
        <v>5.0000000000000001E-4</v>
      </c>
      <c r="I65" t="s">
        <v>112</v>
      </c>
      <c r="N65" t="s">
        <v>123</v>
      </c>
    </row>
    <row r="66" spans="1:14" x14ac:dyDescent="0.25">
      <c r="A66" t="s">
        <v>127</v>
      </c>
      <c r="B66">
        <f t="shared" si="0"/>
        <v>0</v>
      </c>
      <c r="C66" t="s">
        <v>4653</v>
      </c>
      <c r="D66">
        <v>1.7699999999999999E-3</v>
      </c>
      <c r="E66">
        <v>2.5499999999999997E-3</v>
      </c>
      <c r="F66">
        <v>5.2700000000000004E-3</v>
      </c>
      <c r="G66" s="1">
        <v>2.9</v>
      </c>
      <c r="H66">
        <v>0.18</v>
      </c>
      <c r="I66" t="s">
        <v>115</v>
      </c>
      <c r="N66" t="s">
        <v>126</v>
      </c>
    </row>
    <row r="67" spans="1:14" x14ac:dyDescent="0.25">
      <c r="A67" t="s">
        <v>118</v>
      </c>
      <c r="B67">
        <f t="shared" si="0"/>
        <v>0</v>
      </c>
      <c r="C67" t="s">
        <v>4653</v>
      </c>
      <c r="D67">
        <v>1.7699999999999999E-3</v>
      </c>
      <c r="E67">
        <v>2.5499999999999997E-3</v>
      </c>
      <c r="F67">
        <v>5.2700000000000004E-3</v>
      </c>
      <c r="G67" s="1">
        <v>2.9</v>
      </c>
      <c r="H67">
        <v>0.1</v>
      </c>
      <c r="I67" t="s">
        <v>119</v>
      </c>
      <c r="N67" t="s">
        <v>129</v>
      </c>
    </row>
    <row r="68" spans="1:14" x14ac:dyDescent="0.25">
      <c r="A68" t="s">
        <v>4664</v>
      </c>
      <c r="B68">
        <f t="shared" si="0"/>
        <v>0</v>
      </c>
      <c r="C68" t="s">
        <v>4652</v>
      </c>
      <c r="D68">
        <v>7.9999999999999993E-5</v>
      </c>
      <c r="E68">
        <v>4.0999999999999999E-4</v>
      </c>
      <c r="F68">
        <v>4.8999999999999998E-4</v>
      </c>
      <c r="G68" s="1">
        <v>2.9</v>
      </c>
      <c r="H68">
        <v>5.0000000000000001E-3</v>
      </c>
      <c r="I68" t="s">
        <v>122</v>
      </c>
      <c r="N68" t="s">
        <v>131</v>
      </c>
    </row>
    <row r="69" spans="1:14" x14ac:dyDescent="0.25">
      <c r="A69" t="s">
        <v>4665</v>
      </c>
      <c r="B69">
        <f t="shared" si="0"/>
        <v>0</v>
      </c>
      <c r="C69" t="s">
        <v>4673</v>
      </c>
      <c r="D69" t="s">
        <v>4673</v>
      </c>
      <c r="E69" t="s">
        <v>4673</v>
      </c>
      <c r="F69" t="s">
        <v>4673</v>
      </c>
      <c r="G69" t="s">
        <v>4673</v>
      </c>
      <c r="H69">
        <v>0</v>
      </c>
      <c r="I69" t="s">
        <v>125</v>
      </c>
      <c r="N69" t="s">
        <v>133</v>
      </c>
    </row>
    <row r="70" spans="1:14" x14ac:dyDescent="0.25">
      <c r="A70" t="s">
        <v>129</v>
      </c>
      <c r="B70">
        <f t="shared" si="0"/>
        <v>0</v>
      </c>
      <c r="C70" t="s">
        <v>4673</v>
      </c>
      <c r="D70" t="s">
        <v>4673</v>
      </c>
      <c r="E70" t="s">
        <v>4673</v>
      </c>
      <c r="F70" t="s">
        <v>4673</v>
      </c>
      <c r="G70" t="s">
        <v>4673</v>
      </c>
      <c r="H70">
        <v>0</v>
      </c>
      <c r="I70" t="s">
        <v>128</v>
      </c>
      <c r="M70" t="s">
        <v>136</v>
      </c>
    </row>
    <row r="71" spans="1:14" x14ac:dyDescent="0.25">
      <c r="A71" t="s">
        <v>131</v>
      </c>
      <c r="B71">
        <f t="shared" si="0"/>
        <v>0</v>
      </c>
      <c r="C71" t="s">
        <v>4652</v>
      </c>
      <c r="D71">
        <v>7.9999999999999993E-5</v>
      </c>
      <c r="E71">
        <v>4.0999999999999999E-4</v>
      </c>
      <c r="F71">
        <v>4.8999999999999998E-4</v>
      </c>
      <c r="G71" s="1">
        <v>2.9</v>
      </c>
      <c r="H71">
        <v>3.2500000000000001E-2</v>
      </c>
      <c r="I71" t="s">
        <v>130</v>
      </c>
      <c r="M71" t="s">
        <v>138</v>
      </c>
    </row>
    <row r="72" spans="1:14" x14ac:dyDescent="0.25">
      <c r="A72" t="s">
        <v>133</v>
      </c>
      <c r="B72">
        <f t="shared" si="0"/>
        <v>0</v>
      </c>
      <c r="C72" t="s">
        <v>4652</v>
      </c>
      <c r="D72">
        <v>7.9999999999999993E-5</v>
      </c>
      <c r="E72">
        <v>4.0999999999999999E-4</v>
      </c>
      <c r="F72">
        <v>4.8999999999999998E-4</v>
      </c>
      <c r="G72" s="1">
        <v>2.9</v>
      </c>
      <c r="H72">
        <v>5.0000000000000001E-3</v>
      </c>
      <c r="I72" t="s">
        <v>132</v>
      </c>
      <c r="M72" t="s">
        <v>140</v>
      </c>
    </row>
    <row r="73" spans="1:14" x14ac:dyDescent="0.25">
      <c r="A73" t="s">
        <v>4666</v>
      </c>
      <c r="B73">
        <f t="shared" si="0"/>
        <v>0</v>
      </c>
      <c r="C73" t="s">
        <v>4652</v>
      </c>
      <c r="D73">
        <v>7.9999999999999993E-5</v>
      </c>
      <c r="E73">
        <v>4.0999999999999999E-4</v>
      </c>
      <c r="F73">
        <v>4.8999999999999998E-4</v>
      </c>
      <c r="G73" s="1">
        <v>2.9</v>
      </c>
      <c r="H73">
        <v>3.2500000000000001E-2</v>
      </c>
      <c r="I73" t="s">
        <v>135</v>
      </c>
      <c r="M73" t="s">
        <v>142</v>
      </c>
    </row>
    <row r="74" spans="1:14" x14ac:dyDescent="0.25">
      <c r="A74" t="s">
        <v>4667</v>
      </c>
      <c r="B74">
        <f t="shared" si="0"/>
        <v>0</v>
      </c>
      <c r="C74" t="s">
        <v>4652</v>
      </c>
      <c r="D74">
        <v>7.9999999999999993E-5</v>
      </c>
      <c r="E74">
        <v>4.0999999999999999E-4</v>
      </c>
      <c r="F74">
        <v>4.8999999999999998E-4</v>
      </c>
      <c r="G74" s="1">
        <v>2.9</v>
      </c>
      <c r="H74">
        <v>5.0000000000000001E-3</v>
      </c>
      <c r="I74" t="s">
        <v>137</v>
      </c>
      <c r="M74" t="s">
        <v>144</v>
      </c>
    </row>
    <row r="75" spans="1:14" x14ac:dyDescent="0.25">
      <c r="A75" t="s">
        <v>151</v>
      </c>
      <c r="B75">
        <f t="shared" si="0"/>
        <v>0</v>
      </c>
      <c r="C75" t="s">
        <v>4652</v>
      </c>
      <c r="D75">
        <v>7.9999999999999993E-5</v>
      </c>
      <c r="E75">
        <v>4.0999999999999999E-4</v>
      </c>
      <c r="F75">
        <v>4.8999999999999998E-4</v>
      </c>
      <c r="G75" s="1">
        <v>2.9</v>
      </c>
      <c r="H75">
        <v>3.2500000000000001E-2</v>
      </c>
      <c r="I75" t="s">
        <v>150</v>
      </c>
      <c r="M75" t="s">
        <v>146</v>
      </c>
    </row>
    <row r="76" spans="1:14" x14ac:dyDescent="0.25">
      <c r="A76" t="s">
        <v>153</v>
      </c>
      <c r="B76">
        <f t="shared" si="0"/>
        <v>0</v>
      </c>
      <c r="C76" t="s">
        <v>4673</v>
      </c>
      <c r="D76" t="s">
        <v>4673</v>
      </c>
      <c r="E76" t="s">
        <v>4673</v>
      </c>
      <c r="F76" t="s">
        <v>4673</v>
      </c>
      <c r="G76" t="s">
        <v>4673</v>
      </c>
      <c r="H76">
        <v>0</v>
      </c>
      <c r="I76" t="s">
        <v>152</v>
      </c>
      <c r="M76">
        <v>0.32</v>
      </c>
    </row>
    <row r="77" spans="1:14" x14ac:dyDescent="0.25">
      <c r="A77" t="s">
        <v>70</v>
      </c>
      <c r="B77" t="s">
        <v>4650</v>
      </c>
      <c r="M77">
        <v>0.36</v>
      </c>
    </row>
    <row r="78" spans="1:14" x14ac:dyDescent="0.25">
      <c r="A78" t="s">
        <v>4674</v>
      </c>
      <c r="B78">
        <v>1</v>
      </c>
      <c r="M78">
        <v>0.4</v>
      </c>
    </row>
    <row r="79" spans="1:14" x14ac:dyDescent="0.25">
      <c r="A79" t="s">
        <v>4675</v>
      </c>
      <c r="B79">
        <v>1</v>
      </c>
      <c r="M79" t="s">
        <v>151</v>
      </c>
    </row>
    <row r="80" spans="1:14" x14ac:dyDescent="0.25">
      <c r="A80" t="s">
        <v>4676</v>
      </c>
      <c r="B80">
        <v>0</v>
      </c>
      <c r="M80" t="s">
        <v>153</v>
      </c>
    </row>
    <row r="81" spans="1:2" x14ac:dyDescent="0.25">
      <c r="A81" t="s">
        <v>4677</v>
      </c>
      <c r="B81">
        <v>2</v>
      </c>
    </row>
    <row r="82" spans="1:2" x14ac:dyDescent="0.25">
      <c r="A82" t="s">
        <v>91</v>
      </c>
      <c r="B82">
        <v>3</v>
      </c>
    </row>
    <row r="83" spans="1:2" x14ac:dyDescent="0.25">
      <c r="A83" t="s">
        <v>4678</v>
      </c>
      <c r="B83">
        <v>4</v>
      </c>
    </row>
  </sheetData>
  <phoneticPr fontId="2" type="noConversion"/>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Ordering Form</vt:lpstr>
      <vt:lpstr>Quote</vt:lpstr>
      <vt:lpstr>ROI Calculator</vt:lpstr>
      <vt:lpstr>Nothing more is visible</vt:lpstr>
      <vt:lpstr>ShipmentDetails</vt:lpstr>
      <vt:lpstr>Jan</vt:lpstr>
      <vt:lpstr>Feb</vt:lpstr>
      <vt:lpstr>March</vt:lpstr>
      <vt:lpstr>April</vt:lpstr>
      <vt:lpstr>May</vt:lpstr>
      <vt:lpstr>June</vt:lpstr>
      <vt:lpstr>July</vt:lpstr>
      <vt:lpstr>August</vt:lpstr>
      <vt:lpstr>September</vt:lpstr>
      <vt:lpstr>October</vt:lpstr>
      <vt:lpstr>November</vt:lpstr>
      <vt:lpstr>December</vt:lpstr>
      <vt:lpstr>Temp price list</vt:lpstr>
      <vt:lpstr>Backend for Label</vt:lpstr>
      <vt:lpstr>Sheet1</vt:lpstr>
    </vt:vector>
  </TitlesOfParts>
  <Manager/>
  <Company>Eurofins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Holmquist</dc:creator>
  <cp:keywords/>
  <dc:description/>
  <cp:lastModifiedBy>Austin Holmquist</cp:lastModifiedBy>
  <cp:revision/>
  <cp:lastPrinted>2024-10-04T12:11:11Z</cp:lastPrinted>
  <dcterms:created xsi:type="dcterms:W3CDTF">2022-10-19T20:28:51Z</dcterms:created>
  <dcterms:modified xsi:type="dcterms:W3CDTF">2024-12-13T11:55:37Z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0e342f-0055-440a-b78f-25b111f6750b_Enabled">
    <vt:lpwstr>true</vt:lpwstr>
  </property>
  <property fmtid="{D5CDD505-2E9C-101B-9397-08002B2CF9AE}" pid="3" name="MSIP_Label_740e342f-0055-440a-b78f-25b111f6750b_SetDate">
    <vt:lpwstr>2023-09-25T14:39:52Z</vt:lpwstr>
  </property>
  <property fmtid="{D5CDD505-2E9C-101B-9397-08002B2CF9AE}" pid="4" name="MSIP_Label_740e342f-0055-440a-b78f-25b111f6750b_Method">
    <vt:lpwstr>Privileged</vt:lpwstr>
  </property>
  <property fmtid="{D5CDD505-2E9C-101B-9397-08002B2CF9AE}" pid="5" name="MSIP_Label_740e342f-0055-440a-b78f-25b111f6750b_Name">
    <vt:lpwstr>Public</vt:lpwstr>
  </property>
  <property fmtid="{D5CDD505-2E9C-101B-9397-08002B2CF9AE}" pid="6" name="MSIP_Label_740e342f-0055-440a-b78f-25b111f6750b_SiteId">
    <vt:lpwstr>db415c81-8ee9-4fbf-869c-ed67813f1ac8</vt:lpwstr>
  </property>
  <property fmtid="{D5CDD505-2E9C-101B-9397-08002B2CF9AE}" pid="7" name="MSIP_Label_740e342f-0055-440a-b78f-25b111f6750b_ActionId">
    <vt:lpwstr>a2b16c4f-4142-4438-95cf-e66b4644255f</vt:lpwstr>
  </property>
  <property fmtid="{D5CDD505-2E9C-101B-9397-08002B2CF9AE}" pid="8" name="MSIP_Label_740e342f-0055-440a-b78f-25b111f6750b_ContentBits">
    <vt:lpwstr>0</vt:lpwstr>
  </property>
</Properties>
</file>